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lnikova.EN\Desktop\! 57945-1_9 Школа_Старопименовский пер., д.5\03_Согласовано\"/>
    </mc:Choice>
  </mc:AlternateContent>
  <bookViews>
    <workbookView xWindow="57480" yWindow="-120" windowWidth="29040" windowHeight="15840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доп.67'!$A$26:$AU$840</definedName>
    <definedName name="_xlnm.Print_Titles" localSheetId="0">'Смета по ТСН-2001(с доп.67'!$27:$27</definedName>
    <definedName name="_xlnm.Print_Area" localSheetId="0">'Смета по ТСН-2001(с доп.67'!$A$1:$K$841</definedName>
  </definedName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9" i="7" l="1"/>
  <c r="H836" i="7"/>
  <c r="C839" i="7"/>
  <c r="C836" i="7"/>
  <c r="J22" i="7"/>
  <c r="J19" i="7"/>
  <c r="J18" i="7"/>
  <c r="J17" i="7"/>
  <c r="J16" i="7"/>
  <c r="J15" i="7"/>
  <c r="J14" i="7"/>
  <c r="I22" i="7"/>
  <c r="I20" i="7"/>
  <c r="I19" i="7"/>
  <c r="I18" i="7"/>
  <c r="I17" i="7"/>
  <c r="I16" i="7"/>
  <c r="I15" i="7"/>
  <c r="I14" i="7" s="1"/>
  <c r="I833" i="7"/>
  <c r="J833" i="7"/>
  <c r="I832" i="7"/>
  <c r="J832" i="7"/>
  <c r="A831" i="7"/>
  <c r="J829" i="7"/>
  <c r="H829" i="7"/>
  <c r="C829" i="7"/>
  <c r="J828" i="7"/>
  <c r="H828" i="7"/>
  <c r="C828" i="7"/>
  <c r="J827" i="7"/>
  <c r="H827" i="7"/>
  <c r="C827" i="7"/>
  <c r="I826" i="7"/>
  <c r="J826" i="7"/>
  <c r="I825" i="7"/>
  <c r="J825" i="7"/>
  <c r="A824" i="7"/>
  <c r="I822" i="7"/>
  <c r="J822" i="7"/>
  <c r="I821" i="7"/>
  <c r="J821" i="7"/>
  <c r="A820" i="7"/>
  <c r="H816" i="7"/>
  <c r="J816" i="7"/>
  <c r="I814" i="7"/>
  <c r="H814" i="7"/>
  <c r="E814" i="7"/>
  <c r="J813" i="7"/>
  <c r="E813" i="7"/>
  <c r="J812" i="7"/>
  <c r="E812" i="7"/>
  <c r="K811" i="7"/>
  <c r="J811" i="7"/>
  <c r="H811" i="7"/>
  <c r="I811" i="7"/>
  <c r="F811" i="7"/>
  <c r="V811" i="7"/>
  <c r="T811" i="7"/>
  <c r="R811" i="7"/>
  <c r="K812" i="7" s="1"/>
  <c r="U811" i="7"/>
  <c r="S811" i="7"/>
  <c r="Q811" i="7"/>
  <c r="E811" i="7"/>
  <c r="D811" i="7"/>
  <c r="B811" i="7"/>
  <c r="K810" i="7"/>
  <c r="J810" i="7"/>
  <c r="I810" i="7"/>
  <c r="H810" i="7"/>
  <c r="F810" i="7"/>
  <c r="K809" i="7"/>
  <c r="J809" i="7"/>
  <c r="I809" i="7"/>
  <c r="H809" i="7"/>
  <c r="F809" i="7"/>
  <c r="K808" i="7"/>
  <c r="J808" i="7"/>
  <c r="I808" i="7"/>
  <c r="H808" i="7"/>
  <c r="F808" i="7"/>
  <c r="K807" i="7"/>
  <c r="J807" i="7"/>
  <c r="I807" i="7"/>
  <c r="H807" i="7"/>
  <c r="F807" i="7"/>
  <c r="V806" i="7"/>
  <c r="T806" i="7"/>
  <c r="K813" i="7" s="1"/>
  <c r="R806" i="7"/>
  <c r="U806" i="7"/>
  <c r="S806" i="7"/>
  <c r="I813" i="7" s="1"/>
  <c r="Q806" i="7"/>
  <c r="I812" i="7" s="1"/>
  <c r="E806" i="7"/>
  <c r="D806" i="7"/>
  <c r="B806" i="7"/>
  <c r="H803" i="7"/>
  <c r="J803" i="7"/>
  <c r="I801" i="7"/>
  <c r="H801" i="7"/>
  <c r="E801" i="7"/>
  <c r="J800" i="7"/>
  <c r="E800" i="7"/>
  <c r="J799" i="7"/>
  <c r="E799" i="7"/>
  <c r="K798" i="7"/>
  <c r="J798" i="7"/>
  <c r="H798" i="7"/>
  <c r="I798" i="7"/>
  <c r="F798" i="7"/>
  <c r="V798" i="7"/>
  <c r="T798" i="7"/>
  <c r="R798" i="7"/>
  <c r="U798" i="7"/>
  <c r="S798" i="7"/>
  <c r="Q798" i="7"/>
  <c r="E798" i="7"/>
  <c r="D798" i="7"/>
  <c r="B798" i="7"/>
  <c r="K797" i="7"/>
  <c r="J797" i="7"/>
  <c r="I797" i="7"/>
  <c r="H797" i="7"/>
  <c r="F797" i="7"/>
  <c r="C796" i="7"/>
  <c r="V795" i="7"/>
  <c r="T795" i="7"/>
  <c r="K800" i="7" s="1"/>
  <c r="R795" i="7"/>
  <c r="K799" i="7" s="1"/>
  <c r="U795" i="7"/>
  <c r="S795" i="7"/>
  <c r="I800" i="7" s="1"/>
  <c r="Q795" i="7"/>
  <c r="I799" i="7" s="1"/>
  <c r="E795" i="7"/>
  <c r="D795" i="7"/>
  <c r="B795" i="7"/>
  <c r="H792" i="7"/>
  <c r="J792" i="7"/>
  <c r="I790" i="7"/>
  <c r="H790" i="7"/>
  <c r="E790" i="7"/>
  <c r="J789" i="7"/>
  <c r="I789" i="7"/>
  <c r="E789" i="7"/>
  <c r="J788" i="7"/>
  <c r="E788" i="7"/>
  <c r="K787" i="7"/>
  <c r="J787" i="7"/>
  <c r="I787" i="7"/>
  <c r="H787" i="7"/>
  <c r="F787" i="7"/>
  <c r="K786" i="7"/>
  <c r="J786" i="7"/>
  <c r="I786" i="7"/>
  <c r="H786" i="7"/>
  <c r="F786" i="7"/>
  <c r="C785" i="7"/>
  <c r="V784" i="7"/>
  <c r="T784" i="7"/>
  <c r="K789" i="7" s="1"/>
  <c r="R784" i="7"/>
  <c r="K788" i="7" s="1"/>
  <c r="U784" i="7"/>
  <c r="S784" i="7"/>
  <c r="Q784" i="7"/>
  <c r="I788" i="7" s="1"/>
  <c r="E784" i="7"/>
  <c r="D784" i="7"/>
  <c r="B784" i="7"/>
  <c r="H782" i="7"/>
  <c r="K781" i="7"/>
  <c r="P782" i="7" s="1"/>
  <c r="J781" i="7"/>
  <c r="I781" i="7"/>
  <c r="O782" i="7" s="1"/>
  <c r="H781" i="7"/>
  <c r="F781" i="7"/>
  <c r="V781" i="7"/>
  <c r="T781" i="7"/>
  <c r="R781" i="7"/>
  <c r="U781" i="7"/>
  <c r="S781" i="7"/>
  <c r="Q781" i="7"/>
  <c r="E781" i="7"/>
  <c r="D781" i="7"/>
  <c r="B781" i="7"/>
  <c r="C778" i="7"/>
  <c r="K777" i="7"/>
  <c r="P779" i="7" s="1"/>
  <c r="J777" i="7"/>
  <c r="I777" i="7"/>
  <c r="O779" i="7" s="1"/>
  <c r="H777" i="7"/>
  <c r="F777" i="7"/>
  <c r="V777" i="7"/>
  <c r="T777" i="7"/>
  <c r="R777" i="7"/>
  <c r="U777" i="7"/>
  <c r="S777" i="7"/>
  <c r="Q777" i="7"/>
  <c r="E777" i="7"/>
  <c r="D777" i="7"/>
  <c r="B777" i="7"/>
  <c r="O775" i="7"/>
  <c r="H775" i="7"/>
  <c r="K774" i="7"/>
  <c r="P775" i="7" s="1"/>
  <c r="J774" i="7"/>
  <c r="I774" i="7"/>
  <c r="H774" i="7"/>
  <c r="F774" i="7"/>
  <c r="V774" i="7"/>
  <c r="T774" i="7"/>
  <c r="R774" i="7"/>
  <c r="U774" i="7"/>
  <c r="S774" i="7"/>
  <c r="Q774" i="7"/>
  <c r="E774" i="7"/>
  <c r="D774" i="7"/>
  <c r="B774" i="7"/>
  <c r="P772" i="7"/>
  <c r="J772" i="7"/>
  <c r="C771" i="7"/>
  <c r="K770" i="7"/>
  <c r="J770" i="7"/>
  <c r="I770" i="7"/>
  <c r="O772" i="7" s="1"/>
  <c r="H770" i="7"/>
  <c r="F770" i="7"/>
  <c r="V770" i="7"/>
  <c r="T770" i="7"/>
  <c r="R770" i="7"/>
  <c r="U770" i="7"/>
  <c r="S770" i="7"/>
  <c r="Q770" i="7"/>
  <c r="E770" i="7"/>
  <c r="D770" i="7"/>
  <c r="B770" i="7"/>
  <c r="H767" i="7"/>
  <c r="J767" i="7"/>
  <c r="I765" i="7"/>
  <c r="H765" i="7"/>
  <c r="E765" i="7"/>
  <c r="J764" i="7"/>
  <c r="I764" i="7"/>
  <c r="E764" i="7"/>
  <c r="K763" i="7"/>
  <c r="J763" i="7"/>
  <c r="E763" i="7"/>
  <c r="K762" i="7"/>
  <c r="J762" i="7"/>
  <c r="H762" i="7"/>
  <c r="I762" i="7"/>
  <c r="F762" i="7"/>
  <c r="V762" i="7"/>
  <c r="T762" i="7"/>
  <c r="R762" i="7"/>
  <c r="U762" i="7"/>
  <c r="S762" i="7"/>
  <c r="Q762" i="7"/>
  <c r="E762" i="7"/>
  <c r="D762" i="7"/>
  <c r="B762" i="7"/>
  <c r="K761" i="7"/>
  <c r="J761" i="7"/>
  <c r="I761" i="7"/>
  <c r="H761" i="7"/>
  <c r="F761" i="7"/>
  <c r="K760" i="7"/>
  <c r="J760" i="7"/>
  <c r="I760" i="7"/>
  <c r="H760" i="7"/>
  <c r="F760" i="7"/>
  <c r="K759" i="7"/>
  <c r="J759" i="7"/>
  <c r="I759" i="7"/>
  <c r="H759" i="7"/>
  <c r="F759" i="7"/>
  <c r="K758" i="7"/>
  <c r="J758" i="7"/>
  <c r="I758" i="7"/>
  <c r="O768" i="7" s="1"/>
  <c r="H758" i="7"/>
  <c r="F758" i="7"/>
  <c r="C757" i="7"/>
  <c r="V756" i="7"/>
  <c r="T756" i="7"/>
  <c r="K764" i="7" s="1"/>
  <c r="R756" i="7"/>
  <c r="U756" i="7"/>
  <c r="S756" i="7"/>
  <c r="Q756" i="7"/>
  <c r="I763" i="7" s="1"/>
  <c r="E756" i="7"/>
  <c r="D756" i="7"/>
  <c r="B756" i="7"/>
  <c r="H753" i="7"/>
  <c r="J753" i="7"/>
  <c r="I751" i="7"/>
  <c r="H751" i="7"/>
  <c r="E751" i="7"/>
  <c r="K750" i="7"/>
  <c r="J750" i="7"/>
  <c r="E750" i="7"/>
  <c r="J749" i="7"/>
  <c r="E749" i="7"/>
  <c r="K748" i="7"/>
  <c r="J748" i="7"/>
  <c r="I748" i="7"/>
  <c r="H748" i="7"/>
  <c r="F748" i="7"/>
  <c r="K747" i="7"/>
  <c r="J747" i="7"/>
  <c r="I747" i="7"/>
  <c r="H747" i="7"/>
  <c r="F747" i="7"/>
  <c r="C746" i="7"/>
  <c r="V745" i="7"/>
  <c r="T745" i="7"/>
  <c r="R745" i="7"/>
  <c r="K749" i="7" s="1"/>
  <c r="U745" i="7"/>
  <c r="S745" i="7"/>
  <c r="I750" i="7" s="1"/>
  <c r="Q745" i="7"/>
  <c r="I749" i="7" s="1"/>
  <c r="O754" i="7" s="1"/>
  <c r="E745" i="7"/>
  <c r="D745" i="7"/>
  <c r="B745" i="7"/>
  <c r="H742" i="7"/>
  <c r="J742" i="7"/>
  <c r="I740" i="7"/>
  <c r="H740" i="7"/>
  <c r="E740" i="7"/>
  <c r="J739" i="7"/>
  <c r="E739" i="7"/>
  <c r="K738" i="7"/>
  <c r="J738" i="7"/>
  <c r="E738" i="7"/>
  <c r="K737" i="7"/>
  <c r="J737" i="7"/>
  <c r="H737" i="7"/>
  <c r="I737" i="7"/>
  <c r="F737" i="7"/>
  <c r="V737" i="7"/>
  <c r="T737" i="7"/>
  <c r="R737" i="7"/>
  <c r="U737" i="7"/>
  <c r="S737" i="7"/>
  <c r="Q737" i="7"/>
  <c r="E737" i="7"/>
  <c r="D737" i="7"/>
  <c r="B737" i="7"/>
  <c r="K736" i="7"/>
  <c r="J736" i="7"/>
  <c r="H736" i="7"/>
  <c r="I736" i="7"/>
  <c r="F736" i="7"/>
  <c r="V736" i="7"/>
  <c r="T736" i="7"/>
  <c r="R736" i="7"/>
  <c r="U736" i="7"/>
  <c r="S736" i="7"/>
  <c r="Q736" i="7"/>
  <c r="E736" i="7"/>
  <c r="D736" i="7"/>
  <c r="B736" i="7"/>
  <c r="K735" i="7"/>
  <c r="J735" i="7"/>
  <c r="I735" i="7"/>
  <c r="H735" i="7"/>
  <c r="F735" i="7"/>
  <c r="K734" i="7"/>
  <c r="J734" i="7"/>
  <c r="I734" i="7"/>
  <c r="H734" i="7"/>
  <c r="F734" i="7"/>
  <c r="K733" i="7"/>
  <c r="J733" i="7"/>
  <c r="I733" i="7"/>
  <c r="H733" i="7"/>
  <c r="F733" i="7"/>
  <c r="K732" i="7"/>
  <c r="J732" i="7"/>
  <c r="I732" i="7"/>
  <c r="H732" i="7"/>
  <c r="F732" i="7"/>
  <c r="C731" i="7"/>
  <c r="V730" i="7"/>
  <c r="T730" i="7"/>
  <c r="K739" i="7" s="1"/>
  <c r="R730" i="7"/>
  <c r="U730" i="7"/>
  <c r="S730" i="7"/>
  <c r="I739" i="7" s="1"/>
  <c r="Q730" i="7"/>
  <c r="I738" i="7" s="1"/>
  <c r="H741" i="7" s="1"/>
  <c r="E730" i="7"/>
  <c r="D730" i="7"/>
  <c r="B730" i="7"/>
  <c r="H727" i="7"/>
  <c r="J727" i="7"/>
  <c r="I725" i="7"/>
  <c r="H725" i="7"/>
  <c r="E725" i="7"/>
  <c r="K724" i="7"/>
  <c r="J724" i="7"/>
  <c r="E724" i="7"/>
  <c r="J723" i="7"/>
  <c r="E723" i="7"/>
  <c r="K722" i="7"/>
  <c r="J722" i="7"/>
  <c r="H722" i="7"/>
  <c r="I722" i="7"/>
  <c r="F722" i="7"/>
  <c r="V722" i="7"/>
  <c r="T722" i="7"/>
  <c r="R722" i="7"/>
  <c r="U722" i="7"/>
  <c r="S722" i="7"/>
  <c r="Q722" i="7"/>
  <c r="E722" i="7"/>
  <c r="D722" i="7"/>
  <c r="B722" i="7"/>
  <c r="K721" i="7"/>
  <c r="J721" i="7"/>
  <c r="H721" i="7"/>
  <c r="I721" i="7"/>
  <c r="F721" i="7"/>
  <c r="V721" i="7"/>
  <c r="T721" i="7"/>
  <c r="R721" i="7"/>
  <c r="U721" i="7"/>
  <c r="S721" i="7"/>
  <c r="Q721" i="7"/>
  <c r="E721" i="7"/>
  <c r="D721" i="7"/>
  <c r="B721" i="7"/>
  <c r="K720" i="7"/>
  <c r="J720" i="7"/>
  <c r="I720" i="7"/>
  <c r="H720" i="7"/>
  <c r="F720" i="7"/>
  <c r="K719" i="7"/>
  <c r="J719" i="7"/>
  <c r="I719" i="7"/>
  <c r="H719" i="7"/>
  <c r="F719" i="7"/>
  <c r="K718" i="7"/>
  <c r="J718" i="7"/>
  <c r="I718" i="7"/>
  <c r="H718" i="7"/>
  <c r="F718" i="7"/>
  <c r="K717" i="7"/>
  <c r="J717" i="7"/>
  <c r="I717" i="7"/>
  <c r="H717" i="7"/>
  <c r="F717" i="7"/>
  <c r="C716" i="7"/>
  <c r="V715" i="7"/>
  <c r="T715" i="7"/>
  <c r="R715" i="7"/>
  <c r="K723" i="7" s="1"/>
  <c r="P728" i="7" s="1"/>
  <c r="U715" i="7"/>
  <c r="S715" i="7"/>
  <c r="I724" i="7" s="1"/>
  <c r="Q715" i="7"/>
  <c r="I723" i="7" s="1"/>
  <c r="E715" i="7"/>
  <c r="D715" i="7"/>
  <c r="B715" i="7"/>
  <c r="H712" i="7"/>
  <c r="J712" i="7"/>
  <c r="I710" i="7"/>
  <c r="H710" i="7"/>
  <c r="E710" i="7"/>
  <c r="K709" i="7"/>
  <c r="J709" i="7"/>
  <c r="E709" i="7"/>
  <c r="J708" i="7"/>
  <c r="E708" i="7"/>
  <c r="K707" i="7"/>
  <c r="J707" i="7"/>
  <c r="H707" i="7"/>
  <c r="I707" i="7"/>
  <c r="F707" i="7"/>
  <c r="V707" i="7"/>
  <c r="T707" i="7"/>
  <c r="R707" i="7"/>
  <c r="U707" i="7"/>
  <c r="S707" i="7"/>
  <c r="Q707" i="7"/>
  <c r="I708" i="7" s="1"/>
  <c r="E707" i="7"/>
  <c r="D707" i="7"/>
  <c r="B707" i="7"/>
  <c r="K706" i="7"/>
  <c r="J706" i="7"/>
  <c r="H706" i="7"/>
  <c r="I706" i="7"/>
  <c r="F706" i="7"/>
  <c r="V706" i="7"/>
  <c r="T706" i="7"/>
  <c r="R706" i="7"/>
  <c r="U706" i="7"/>
  <c r="S706" i="7"/>
  <c r="Q706" i="7"/>
  <c r="E706" i="7"/>
  <c r="D706" i="7"/>
  <c r="B706" i="7"/>
  <c r="K705" i="7"/>
  <c r="J705" i="7"/>
  <c r="I705" i="7"/>
  <c r="H705" i="7"/>
  <c r="F705" i="7"/>
  <c r="K704" i="7"/>
  <c r="J704" i="7"/>
  <c r="I704" i="7"/>
  <c r="H704" i="7"/>
  <c r="F704" i="7"/>
  <c r="K703" i="7"/>
  <c r="J703" i="7"/>
  <c r="I703" i="7"/>
  <c r="H703" i="7"/>
  <c r="F703" i="7"/>
  <c r="K702" i="7"/>
  <c r="J711" i="7" s="1"/>
  <c r="J702" i="7"/>
  <c r="I702" i="7"/>
  <c r="H702" i="7"/>
  <c r="F702" i="7"/>
  <c r="V701" i="7"/>
  <c r="T701" i="7"/>
  <c r="R701" i="7"/>
  <c r="K708" i="7" s="1"/>
  <c r="U701" i="7"/>
  <c r="S701" i="7"/>
  <c r="I709" i="7" s="1"/>
  <c r="Q701" i="7"/>
  <c r="E701" i="7"/>
  <c r="D701" i="7"/>
  <c r="B701" i="7"/>
  <c r="A700" i="7"/>
  <c r="I698" i="7"/>
  <c r="J698" i="7"/>
  <c r="I697" i="7"/>
  <c r="J697" i="7"/>
  <c r="A696" i="7"/>
  <c r="H692" i="7"/>
  <c r="J692" i="7"/>
  <c r="I690" i="7"/>
  <c r="H690" i="7"/>
  <c r="E690" i="7"/>
  <c r="K689" i="7"/>
  <c r="J689" i="7"/>
  <c r="E689" i="7"/>
  <c r="J688" i="7"/>
  <c r="E688" i="7"/>
  <c r="K687" i="7"/>
  <c r="J687" i="7"/>
  <c r="H687" i="7"/>
  <c r="I687" i="7"/>
  <c r="F687" i="7"/>
  <c r="V687" i="7"/>
  <c r="T687" i="7"/>
  <c r="R687" i="7"/>
  <c r="U687" i="7"/>
  <c r="S687" i="7"/>
  <c r="Q687" i="7"/>
  <c r="I688" i="7" s="1"/>
  <c r="E687" i="7"/>
  <c r="D687" i="7"/>
  <c r="B687" i="7"/>
  <c r="K686" i="7"/>
  <c r="J686" i="7"/>
  <c r="H686" i="7"/>
  <c r="I686" i="7"/>
  <c r="F686" i="7"/>
  <c r="V686" i="7"/>
  <c r="T686" i="7"/>
  <c r="R686" i="7"/>
  <c r="U686" i="7"/>
  <c r="S686" i="7"/>
  <c r="Q686" i="7"/>
  <c r="E686" i="7"/>
  <c r="D686" i="7"/>
  <c r="B686" i="7"/>
  <c r="K685" i="7"/>
  <c r="J693" i="7" s="1"/>
  <c r="J685" i="7"/>
  <c r="I685" i="7"/>
  <c r="H685" i="7"/>
  <c r="F685" i="7"/>
  <c r="K684" i="7"/>
  <c r="J684" i="7"/>
  <c r="I684" i="7"/>
  <c r="H684" i="7"/>
  <c r="F684" i="7"/>
  <c r="K683" i="7"/>
  <c r="J683" i="7"/>
  <c r="I683" i="7"/>
  <c r="H683" i="7"/>
  <c r="F683" i="7"/>
  <c r="K682" i="7"/>
  <c r="J682" i="7"/>
  <c r="I682" i="7"/>
  <c r="H682" i="7"/>
  <c r="F682" i="7"/>
  <c r="C681" i="7"/>
  <c r="V680" i="7"/>
  <c r="T680" i="7"/>
  <c r="R680" i="7"/>
  <c r="K688" i="7" s="1"/>
  <c r="U680" i="7"/>
  <c r="S680" i="7"/>
  <c r="I689" i="7" s="1"/>
  <c r="Q680" i="7"/>
  <c r="E680" i="7"/>
  <c r="D680" i="7"/>
  <c r="B680" i="7"/>
  <c r="P678" i="7"/>
  <c r="K677" i="7"/>
  <c r="J678" i="7" s="1"/>
  <c r="J677" i="7"/>
  <c r="I677" i="7"/>
  <c r="O678" i="7" s="1"/>
  <c r="H677" i="7"/>
  <c r="F677" i="7"/>
  <c r="V677" i="7"/>
  <c r="T677" i="7"/>
  <c r="R677" i="7"/>
  <c r="U677" i="7"/>
  <c r="S677" i="7"/>
  <c r="Q677" i="7"/>
  <c r="E677" i="7"/>
  <c r="D677" i="7"/>
  <c r="B677" i="7"/>
  <c r="O675" i="7"/>
  <c r="J675" i="7"/>
  <c r="K674" i="7"/>
  <c r="P675" i="7" s="1"/>
  <c r="J674" i="7"/>
  <c r="I674" i="7"/>
  <c r="H675" i="7" s="1"/>
  <c r="H674" i="7"/>
  <c r="F674" i="7"/>
  <c r="V674" i="7"/>
  <c r="T674" i="7"/>
  <c r="R674" i="7"/>
  <c r="U674" i="7"/>
  <c r="S674" i="7"/>
  <c r="Q674" i="7"/>
  <c r="E674" i="7"/>
  <c r="D674" i="7"/>
  <c r="B674" i="7"/>
  <c r="H671" i="7"/>
  <c r="J671" i="7"/>
  <c r="I669" i="7"/>
  <c r="H669" i="7"/>
  <c r="E669" i="7"/>
  <c r="J668" i="7"/>
  <c r="I668" i="7"/>
  <c r="E668" i="7"/>
  <c r="J667" i="7"/>
  <c r="E667" i="7"/>
  <c r="K666" i="7"/>
  <c r="J666" i="7"/>
  <c r="H666" i="7"/>
  <c r="I666" i="7"/>
  <c r="F666" i="7"/>
  <c r="V666" i="7"/>
  <c r="T666" i="7"/>
  <c r="R666" i="7"/>
  <c r="U666" i="7"/>
  <c r="S666" i="7"/>
  <c r="Q666" i="7"/>
  <c r="I667" i="7" s="1"/>
  <c r="E666" i="7"/>
  <c r="D666" i="7"/>
  <c r="B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K662" i="7"/>
  <c r="J662" i="7"/>
  <c r="I662" i="7"/>
  <c r="H670" i="7" s="1"/>
  <c r="H662" i="7"/>
  <c r="F662" i="7"/>
  <c r="V661" i="7"/>
  <c r="T661" i="7"/>
  <c r="K668" i="7" s="1"/>
  <c r="R661" i="7"/>
  <c r="K667" i="7" s="1"/>
  <c r="U661" i="7"/>
  <c r="S661" i="7"/>
  <c r="Q661" i="7"/>
  <c r="E661" i="7"/>
  <c r="D661" i="7"/>
  <c r="B661" i="7"/>
  <c r="H658" i="7"/>
  <c r="J658" i="7"/>
  <c r="I656" i="7"/>
  <c r="H656" i="7"/>
  <c r="E656" i="7"/>
  <c r="K655" i="7"/>
  <c r="J655" i="7"/>
  <c r="E655" i="7"/>
  <c r="K654" i="7"/>
  <c r="P659" i="7" s="1"/>
  <c r="J654" i="7"/>
  <c r="E654" i="7"/>
  <c r="K653" i="7"/>
  <c r="J653" i="7"/>
  <c r="H653" i="7"/>
  <c r="I653" i="7"/>
  <c r="F653" i="7"/>
  <c r="V653" i="7"/>
  <c r="T653" i="7"/>
  <c r="R653" i="7"/>
  <c r="U653" i="7"/>
  <c r="S653" i="7"/>
  <c r="Q653" i="7"/>
  <c r="E653" i="7"/>
  <c r="D653" i="7"/>
  <c r="B653" i="7"/>
  <c r="K652" i="7"/>
  <c r="J652" i="7"/>
  <c r="I652" i="7"/>
  <c r="H652" i="7"/>
  <c r="F652" i="7"/>
  <c r="K651" i="7"/>
  <c r="J651" i="7"/>
  <c r="I651" i="7"/>
  <c r="H651" i="7"/>
  <c r="F651" i="7"/>
  <c r="K650" i="7"/>
  <c r="J650" i="7"/>
  <c r="I650" i="7"/>
  <c r="H650" i="7"/>
  <c r="F650" i="7"/>
  <c r="K649" i="7"/>
  <c r="J649" i="7"/>
  <c r="I649" i="7"/>
  <c r="H649" i="7"/>
  <c r="F649" i="7"/>
  <c r="V648" i="7"/>
  <c r="T648" i="7"/>
  <c r="R648" i="7"/>
  <c r="U648" i="7"/>
  <c r="S648" i="7"/>
  <c r="I655" i="7" s="1"/>
  <c r="Q648" i="7"/>
  <c r="I654" i="7" s="1"/>
  <c r="E648" i="7"/>
  <c r="D648" i="7"/>
  <c r="B648" i="7"/>
  <c r="H645" i="7"/>
  <c r="J645" i="7"/>
  <c r="I643" i="7"/>
  <c r="H643" i="7"/>
  <c r="E643" i="7"/>
  <c r="J642" i="7"/>
  <c r="E642" i="7"/>
  <c r="J641" i="7"/>
  <c r="E641" i="7"/>
  <c r="K640" i="7"/>
  <c r="J640" i="7"/>
  <c r="H640" i="7"/>
  <c r="I640" i="7"/>
  <c r="F640" i="7"/>
  <c r="V640" i="7"/>
  <c r="T640" i="7"/>
  <c r="R640" i="7"/>
  <c r="K641" i="7" s="1"/>
  <c r="U640" i="7"/>
  <c r="S640" i="7"/>
  <c r="Q640" i="7"/>
  <c r="E640" i="7"/>
  <c r="D640" i="7"/>
  <c r="B640" i="7"/>
  <c r="K639" i="7"/>
  <c r="J639" i="7"/>
  <c r="I639" i="7"/>
  <c r="H639" i="7"/>
  <c r="F639" i="7"/>
  <c r="K638" i="7"/>
  <c r="J638" i="7"/>
  <c r="I638" i="7"/>
  <c r="H638" i="7"/>
  <c r="F638" i="7"/>
  <c r="K637" i="7"/>
  <c r="J637" i="7"/>
  <c r="I637" i="7"/>
  <c r="H637" i="7"/>
  <c r="F637" i="7"/>
  <c r="K636" i="7"/>
  <c r="J636" i="7"/>
  <c r="I636" i="7"/>
  <c r="H636" i="7"/>
  <c r="F636" i="7"/>
  <c r="V635" i="7"/>
  <c r="T635" i="7"/>
  <c r="K642" i="7" s="1"/>
  <c r="R635" i="7"/>
  <c r="U635" i="7"/>
  <c r="S635" i="7"/>
  <c r="I642" i="7" s="1"/>
  <c r="Q635" i="7"/>
  <c r="I641" i="7" s="1"/>
  <c r="E635" i="7"/>
  <c r="D635" i="7"/>
  <c r="B635" i="7"/>
  <c r="H632" i="7"/>
  <c r="J632" i="7"/>
  <c r="I630" i="7"/>
  <c r="H630" i="7"/>
  <c r="E630" i="7"/>
  <c r="J629" i="7"/>
  <c r="E629" i="7"/>
  <c r="J628" i="7"/>
  <c r="E628" i="7"/>
  <c r="K627" i="7"/>
  <c r="J627" i="7"/>
  <c r="H627" i="7"/>
  <c r="I627" i="7"/>
  <c r="F627" i="7"/>
  <c r="V627" i="7"/>
  <c r="T627" i="7"/>
  <c r="R627" i="7"/>
  <c r="U627" i="7"/>
  <c r="S627" i="7"/>
  <c r="Q627" i="7"/>
  <c r="E627" i="7"/>
  <c r="D627" i="7"/>
  <c r="B627" i="7"/>
  <c r="K626" i="7"/>
  <c r="J626" i="7"/>
  <c r="H626" i="7"/>
  <c r="I626" i="7"/>
  <c r="F626" i="7"/>
  <c r="V626" i="7"/>
  <c r="T626" i="7"/>
  <c r="R626" i="7"/>
  <c r="U626" i="7"/>
  <c r="S626" i="7"/>
  <c r="Q626" i="7"/>
  <c r="E626" i="7"/>
  <c r="D626" i="7"/>
  <c r="B626" i="7"/>
  <c r="K625" i="7"/>
  <c r="J625" i="7"/>
  <c r="H625" i="7"/>
  <c r="I625" i="7"/>
  <c r="F625" i="7"/>
  <c r="V625" i="7"/>
  <c r="T625" i="7"/>
  <c r="R625" i="7"/>
  <c r="U625" i="7"/>
  <c r="S625" i="7"/>
  <c r="I629" i="7" s="1"/>
  <c r="Q625" i="7"/>
  <c r="E625" i="7"/>
  <c r="D625" i="7"/>
  <c r="B625" i="7"/>
  <c r="K624" i="7"/>
  <c r="J624" i="7"/>
  <c r="H624" i="7"/>
  <c r="I624" i="7"/>
  <c r="F624" i="7"/>
  <c r="V624" i="7"/>
  <c r="T624" i="7"/>
  <c r="R624" i="7"/>
  <c r="U624" i="7"/>
  <c r="S624" i="7"/>
  <c r="Q624" i="7"/>
  <c r="E624" i="7"/>
  <c r="D624" i="7"/>
  <c r="B624" i="7"/>
  <c r="K623" i="7"/>
  <c r="J623" i="7"/>
  <c r="I623" i="7"/>
  <c r="H623" i="7"/>
  <c r="F623" i="7"/>
  <c r="K622" i="7"/>
  <c r="J622" i="7"/>
  <c r="I622" i="7"/>
  <c r="H622" i="7"/>
  <c r="F622" i="7"/>
  <c r="K621" i="7"/>
  <c r="J621" i="7"/>
  <c r="I621" i="7"/>
  <c r="H621" i="7"/>
  <c r="F621" i="7"/>
  <c r="K620" i="7"/>
  <c r="J620" i="7"/>
  <c r="I620" i="7"/>
  <c r="H620" i="7"/>
  <c r="F620" i="7"/>
  <c r="C619" i="7"/>
  <c r="V618" i="7"/>
  <c r="T618" i="7"/>
  <c r="K629" i="7" s="1"/>
  <c r="R618" i="7"/>
  <c r="K628" i="7" s="1"/>
  <c r="U618" i="7"/>
  <c r="S618" i="7"/>
  <c r="Q618" i="7"/>
  <c r="I628" i="7" s="1"/>
  <c r="E618" i="7"/>
  <c r="D618" i="7"/>
  <c r="B618" i="7"/>
  <c r="H615" i="7"/>
  <c r="J615" i="7"/>
  <c r="I613" i="7"/>
  <c r="H613" i="7"/>
  <c r="E613" i="7"/>
  <c r="J612" i="7"/>
  <c r="E612" i="7"/>
  <c r="K611" i="7"/>
  <c r="J611" i="7"/>
  <c r="E611" i="7"/>
  <c r="K610" i="7"/>
  <c r="J610" i="7"/>
  <c r="H610" i="7"/>
  <c r="I610" i="7"/>
  <c r="F610" i="7"/>
  <c r="V610" i="7"/>
  <c r="T610" i="7"/>
  <c r="R610" i="7"/>
  <c r="U610" i="7"/>
  <c r="S610" i="7"/>
  <c r="Q610" i="7"/>
  <c r="E610" i="7"/>
  <c r="D610" i="7"/>
  <c r="B610" i="7"/>
  <c r="K609" i="7"/>
  <c r="J609" i="7"/>
  <c r="H609" i="7"/>
  <c r="I609" i="7"/>
  <c r="F609" i="7"/>
  <c r="V609" i="7"/>
  <c r="T609" i="7"/>
  <c r="R609" i="7"/>
  <c r="U609" i="7"/>
  <c r="S609" i="7"/>
  <c r="Q609" i="7"/>
  <c r="E609" i="7"/>
  <c r="D609" i="7"/>
  <c r="B609" i="7"/>
  <c r="K608" i="7"/>
  <c r="J608" i="7"/>
  <c r="I608" i="7"/>
  <c r="H608" i="7"/>
  <c r="F608" i="7"/>
  <c r="K607" i="7"/>
  <c r="J607" i="7"/>
  <c r="I607" i="7"/>
  <c r="H607" i="7"/>
  <c r="F607" i="7"/>
  <c r="K606" i="7"/>
  <c r="J606" i="7"/>
  <c r="I606" i="7"/>
  <c r="H606" i="7"/>
  <c r="F606" i="7"/>
  <c r="K605" i="7"/>
  <c r="J605" i="7"/>
  <c r="I605" i="7"/>
  <c r="H605" i="7"/>
  <c r="F605" i="7"/>
  <c r="C604" i="7"/>
  <c r="V603" i="7"/>
  <c r="T603" i="7"/>
  <c r="K612" i="7" s="1"/>
  <c r="R603" i="7"/>
  <c r="U603" i="7"/>
  <c r="S603" i="7"/>
  <c r="I612" i="7" s="1"/>
  <c r="Q603" i="7"/>
  <c r="I611" i="7" s="1"/>
  <c r="E603" i="7"/>
  <c r="D603" i="7"/>
  <c r="B603" i="7"/>
  <c r="H600" i="7"/>
  <c r="J600" i="7"/>
  <c r="I598" i="7"/>
  <c r="H598" i="7"/>
  <c r="E598" i="7"/>
  <c r="J597" i="7"/>
  <c r="E597" i="7"/>
  <c r="J596" i="7"/>
  <c r="E596" i="7"/>
  <c r="K595" i="7"/>
  <c r="J595" i="7"/>
  <c r="H595" i="7"/>
  <c r="I595" i="7"/>
  <c r="F595" i="7"/>
  <c r="V595" i="7"/>
  <c r="T595" i="7"/>
  <c r="R595" i="7"/>
  <c r="U595" i="7"/>
  <c r="S595" i="7"/>
  <c r="Q595" i="7"/>
  <c r="I596" i="7" s="1"/>
  <c r="E595" i="7"/>
  <c r="D595" i="7"/>
  <c r="B595" i="7"/>
  <c r="K594" i="7"/>
  <c r="J594" i="7"/>
  <c r="H594" i="7"/>
  <c r="I594" i="7"/>
  <c r="F594" i="7"/>
  <c r="V594" i="7"/>
  <c r="T594" i="7"/>
  <c r="R594" i="7"/>
  <c r="U594" i="7"/>
  <c r="S594" i="7"/>
  <c r="Q594" i="7"/>
  <c r="E594" i="7"/>
  <c r="D594" i="7"/>
  <c r="B594" i="7"/>
  <c r="K593" i="7"/>
  <c r="J593" i="7"/>
  <c r="I593" i="7"/>
  <c r="H593" i="7"/>
  <c r="F593" i="7"/>
  <c r="K592" i="7"/>
  <c r="J592" i="7"/>
  <c r="I592" i="7"/>
  <c r="H592" i="7"/>
  <c r="F592" i="7"/>
  <c r="K591" i="7"/>
  <c r="J591" i="7"/>
  <c r="I591" i="7"/>
  <c r="H591" i="7"/>
  <c r="F591" i="7"/>
  <c r="K590" i="7"/>
  <c r="J590" i="7"/>
  <c r="I590" i="7"/>
  <c r="H590" i="7"/>
  <c r="F590" i="7"/>
  <c r="C589" i="7"/>
  <c r="V588" i="7"/>
  <c r="T588" i="7"/>
  <c r="K597" i="7" s="1"/>
  <c r="R588" i="7"/>
  <c r="K596" i="7" s="1"/>
  <c r="U588" i="7"/>
  <c r="S588" i="7"/>
  <c r="I597" i="7" s="1"/>
  <c r="Q588" i="7"/>
  <c r="E588" i="7"/>
  <c r="D588" i="7"/>
  <c r="B588" i="7"/>
  <c r="H585" i="7"/>
  <c r="J585" i="7"/>
  <c r="I583" i="7"/>
  <c r="H583" i="7"/>
  <c r="E583" i="7"/>
  <c r="K582" i="7"/>
  <c r="J582" i="7"/>
  <c r="E582" i="7"/>
  <c r="J581" i="7"/>
  <c r="E581" i="7"/>
  <c r="K580" i="7"/>
  <c r="J580" i="7"/>
  <c r="H580" i="7"/>
  <c r="I580" i="7"/>
  <c r="F580" i="7"/>
  <c r="V580" i="7"/>
  <c r="T580" i="7"/>
  <c r="R580" i="7"/>
  <c r="U580" i="7"/>
  <c r="S580" i="7"/>
  <c r="Q580" i="7"/>
  <c r="I581" i="7" s="1"/>
  <c r="E580" i="7"/>
  <c r="D580" i="7"/>
  <c r="B580" i="7"/>
  <c r="K579" i="7"/>
  <c r="J579" i="7"/>
  <c r="H579" i="7"/>
  <c r="I579" i="7"/>
  <c r="F579" i="7"/>
  <c r="V579" i="7"/>
  <c r="T579" i="7"/>
  <c r="R579" i="7"/>
  <c r="U579" i="7"/>
  <c r="S579" i="7"/>
  <c r="Q579" i="7"/>
  <c r="E579" i="7"/>
  <c r="D579" i="7"/>
  <c r="B579" i="7"/>
  <c r="K578" i="7"/>
  <c r="P586" i="7" s="1"/>
  <c r="J578" i="7"/>
  <c r="I578" i="7"/>
  <c r="H578" i="7"/>
  <c r="F578" i="7"/>
  <c r="K577" i="7"/>
  <c r="J577" i="7"/>
  <c r="I577" i="7"/>
  <c r="H577" i="7"/>
  <c r="F577" i="7"/>
  <c r="K576" i="7"/>
  <c r="J576" i="7"/>
  <c r="I576" i="7"/>
  <c r="H576" i="7"/>
  <c r="F576" i="7"/>
  <c r="K575" i="7"/>
  <c r="J575" i="7"/>
  <c r="I575" i="7"/>
  <c r="H575" i="7"/>
  <c r="F575" i="7"/>
  <c r="C574" i="7"/>
  <c r="V573" i="7"/>
  <c r="T573" i="7"/>
  <c r="R573" i="7"/>
  <c r="K581" i="7" s="1"/>
  <c r="J586" i="7" s="1"/>
  <c r="U573" i="7"/>
  <c r="S573" i="7"/>
  <c r="I582" i="7" s="1"/>
  <c r="Q573" i="7"/>
  <c r="E573" i="7"/>
  <c r="D573" i="7"/>
  <c r="B573" i="7"/>
  <c r="H570" i="7"/>
  <c r="J570" i="7"/>
  <c r="I568" i="7"/>
  <c r="H568" i="7"/>
  <c r="E568" i="7"/>
  <c r="K567" i="7"/>
  <c r="J567" i="7"/>
  <c r="E567" i="7"/>
  <c r="J566" i="7"/>
  <c r="E566" i="7"/>
  <c r="K565" i="7"/>
  <c r="J565" i="7"/>
  <c r="H565" i="7"/>
  <c r="I565" i="7"/>
  <c r="F565" i="7"/>
  <c r="V565" i="7"/>
  <c r="T565" i="7"/>
  <c r="R565" i="7"/>
  <c r="U565" i="7"/>
  <c r="S565" i="7"/>
  <c r="Q565" i="7"/>
  <c r="E565" i="7"/>
  <c r="D565" i="7"/>
  <c r="B565" i="7"/>
  <c r="K564" i="7"/>
  <c r="J564" i="7"/>
  <c r="H564" i="7"/>
  <c r="I564" i="7"/>
  <c r="F564" i="7"/>
  <c r="V564" i="7"/>
  <c r="T564" i="7"/>
  <c r="R564" i="7"/>
  <c r="U564" i="7"/>
  <c r="S564" i="7"/>
  <c r="Q564" i="7"/>
  <c r="E564" i="7"/>
  <c r="D564" i="7"/>
  <c r="B564" i="7"/>
  <c r="K563" i="7"/>
  <c r="J563" i="7"/>
  <c r="I563" i="7"/>
  <c r="H563" i="7"/>
  <c r="F563" i="7"/>
  <c r="K562" i="7"/>
  <c r="J562" i="7"/>
  <c r="I562" i="7"/>
  <c r="H562" i="7"/>
  <c r="F562" i="7"/>
  <c r="K561" i="7"/>
  <c r="J561" i="7"/>
  <c r="I561" i="7"/>
  <c r="H561" i="7"/>
  <c r="F561" i="7"/>
  <c r="K560" i="7"/>
  <c r="J560" i="7"/>
  <c r="I560" i="7"/>
  <c r="H560" i="7"/>
  <c r="F560" i="7"/>
  <c r="C559" i="7"/>
  <c r="V558" i="7"/>
  <c r="T558" i="7"/>
  <c r="R558" i="7"/>
  <c r="K566" i="7" s="1"/>
  <c r="J569" i="7" s="1"/>
  <c r="U558" i="7"/>
  <c r="S558" i="7"/>
  <c r="I567" i="7" s="1"/>
  <c r="Q558" i="7"/>
  <c r="I566" i="7" s="1"/>
  <c r="E558" i="7"/>
  <c r="D558" i="7"/>
  <c r="B558" i="7"/>
  <c r="H555" i="7"/>
  <c r="J555" i="7"/>
  <c r="I553" i="7"/>
  <c r="H553" i="7"/>
  <c r="E553" i="7"/>
  <c r="J552" i="7"/>
  <c r="I552" i="7"/>
  <c r="E552" i="7"/>
  <c r="J551" i="7"/>
  <c r="E551" i="7"/>
  <c r="K550" i="7"/>
  <c r="J550" i="7"/>
  <c r="H550" i="7"/>
  <c r="I550" i="7"/>
  <c r="F550" i="7"/>
  <c r="V550" i="7"/>
  <c r="T550" i="7"/>
  <c r="R550" i="7"/>
  <c r="K551" i="7" s="1"/>
  <c r="U550" i="7"/>
  <c r="S550" i="7"/>
  <c r="Q550" i="7"/>
  <c r="E550" i="7"/>
  <c r="D550" i="7"/>
  <c r="B550" i="7"/>
  <c r="K549" i="7"/>
  <c r="J549" i="7"/>
  <c r="H549" i="7"/>
  <c r="I549" i="7"/>
  <c r="F549" i="7"/>
  <c r="V549" i="7"/>
  <c r="T549" i="7"/>
  <c r="R549" i="7"/>
  <c r="U549" i="7"/>
  <c r="S549" i="7"/>
  <c r="Q549" i="7"/>
  <c r="E549" i="7"/>
  <c r="D549" i="7"/>
  <c r="B549" i="7"/>
  <c r="K548" i="7"/>
  <c r="J548" i="7"/>
  <c r="I548" i="7"/>
  <c r="H548" i="7"/>
  <c r="F548" i="7"/>
  <c r="K547" i="7"/>
  <c r="J547" i="7"/>
  <c r="I547" i="7"/>
  <c r="H547" i="7"/>
  <c r="F547" i="7"/>
  <c r="K546" i="7"/>
  <c r="J546" i="7"/>
  <c r="I546" i="7"/>
  <c r="H546" i="7"/>
  <c r="F546" i="7"/>
  <c r="K545" i="7"/>
  <c r="J545" i="7"/>
  <c r="I545" i="7"/>
  <c r="H545" i="7"/>
  <c r="F545" i="7"/>
  <c r="V544" i="7"/>
  <c r="T544" i="7"/>
  <c r="K552" i="7" s="1"/>
  <c r="R544" i="7"/>
  <c r="U544" i="7"/>
  <c r="S544" i="7"/>
  <c r="Q544" i="7"/>
  <c r="I551" i="7" s="1"/>
  <c r="E544" i="7"/>
  <c r="D544" i="7"/>
  <c r="B544" i="7"/>
  <c r="H541" i="7"/>
  <c r="J541" i="7"/>
  <c r="I539" i="7"/>
  <c r="H539" i="7"/>
  <c r="E539" i="7"/>
  <c r="K538" i="7"/>
  <c r="J538" i="7"/>
  <c r="E538" i="7"/>
  <c r="K537" i="7"/>
  <c r="J537" i="7"/>
  <c r="E537" i="7"/>
  <c r="K536" i="7"/>
  <c r="J536" i="7"/>
  <c r="H536" i="7"/>
  <c r="I536" i="7"/>
  <c r="F536" i="7"/>
  <c r="V536" i="7"/>
  <c r="T536" i="7"/>
  <c r="R536" i="7"/>
  <c r="U536" i="7"/>
  <c r="S536" i="7"/>
  <c r="Q536" i="7"/>
  <c r="E536" i="7"/>
  <c r="D536" i="7"/>
  <c r="B536" i="7"/>
  <c r="K535" i="7"/>
  <c r="J535" i="7"/>
  <c r="I535" i="7"/>
  <c r="H535" i="7"/>
  <c r="F535" i="7"/>
  <c r="K534" i="7"/>
  <c r="J534" i="7"/>
  <c r="I534" i="7"/>
  <c r="H534" i="7"/>
  <c r="F534" i="7"/>
  <c r="K533" i="7"/>
  <c r="J533" i="7"/>
  <c r="I533" i="7"/>
  <c r="H533" i="7"/>
  <c r="F533" i="7"/>
  <c r="K532" i="7"/>
  <c r="J540" i="7" s="1"/>
  <c r="J532" i="7"/>
  <c r="I532" i="7"/>
  <c r="H532" i="7"/>
  <c r="F532" i="7"/>
  <c r="V531" i="7"/>
  <c r="T531" i="7"/>
  <c r="R531" i="7"/>
  <c r="U531" i="7"/>
  <c r="S531" i="7"/>
  <c r="I538" i="7" s="1"/>
  <c r="Q531" i="7"/>
  <c r="I537" i="7" s="1"/>
  <c r="E531" i="7"/>
  <c r="D531" i="7"/>
  <c r="B531" i="7"/>
  <c r="O529" i="7"/>
  <c r="H529" i="7"/>
  <c r="P529" i="7"/>
  <c r="J529" i="7"/>
  <c r="K528" i="7"/>
  <c r="J528" i="7"/>
  <c r="I528" i="7"/>
  <c r="H528" i="7"/>
  <c r="F528" i="7"/>
  <c r="V528" i="7"/>
  <c r="T528" i="7"/>
  <c r="R528" i="7"/>
  <c r="U528" i="7"/>
  <c r="S528" i="7"/>
  <c r="Q528" i="7"/>
  <c r="E528" i="7"/>
  <c r="D528" i="7"/>
  <c r="B528" i="7"/>
  <c r="H526" i="7"/>
  <c r="P526" i="7"/>
  <c r="J526" i="7"/>
  <c r="K525" i="7"/>
  <c r="J525" i="7"/>
  <c r="I525" i="7"/>
  <c r="O526" i="7" s="1"/>
  <c r="H525" i="7"/>
  <c r="F525" i="7"/>
  <c r="V525" i="7"/>
  <c r="T525" i="7"/>
  <c r="R525" i="7"/>
  <c r="U525" i="7"/>
  <c r="S525" i="7"/>
  <c r="Q525" i="7"/>
  <c r="E525" i="7"/>
  <c r="D525" i="7"/>
  <c r="B525" i="7"/>
  <c r="H522" i="7"/>
  <c r="J522" i="7"/>
  <c r="I520" i="7"/>
  <c r="H520" i="7"/>
  <c r="E520" i="7"/>
  <c r="J519" i="7"/>
  <c r="I519" i="7"/>
  <c r="E519" i="7"/>
  <c r="J518" i="7"/>
  <c r="E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I516" i="7"/>
  <c r="H516" i="7"/>
  <c r="F516" i="7"/>
  <c r="K515" i="7"/>
  <c r="J515" i="7"/>
  <c r="I515" i="7"/>
  <c r="H515" i="7"/>
  <c r="F515" i="7"/>
  <c r="K514" i="7"/>
  <c r="J514" i="7"/>
  <c r="I514" i="7"/>
  <c r="H514" i="7"/>
  <c r="F514" i="7"/>
  <c r="K513" i="7"/>
  <c r="P523" i="7" s="1"/>
  <c r="J513" i="7"/>
  <c r="I513" i="7"/>
  <c r="H513" i="7"/>
  <c r="F513" i="7"/>
  <c r="V512" i="7"/>
  <c r="T512" i="7"/>
  <c r="K519" i="7" s="1"/>
  <c r="R512" i="7"/>
  <c r="K518" i="7" s="1"/>
  <c r="U512" i="7"/>
  <c r="S512" i="7"/>
  <c r="Q512" i="7"/>
  <c r="I518" i="7" s="1"/>
  <c r="E512" i="7"/>
  <c r="D512" i="7"/>
  <c r="B512" i="7"/>
  <c r="H509" i="7"/>
  <c r="J509" i="7"/>
  <c r="I507" i="7"/>
  <c r="H507" i="7"/>
  <c r="E507" i="7"/>
  <c r="K506" i="7"/>
  <c r="J506" i="7"/>
  <c r="E506" i="7"/>
  <c r="J505" i="7"/>
  <c r="E505" i="7"/>
  <c r="K504" i="7"/>
  <c r="J504" i="7"/>
  <c r="H504" i="7"/>
  <c r="I504" i="7"/>
  <c r="F504" i="7"/>
  <c r="V504" i="7"/>
  <c r="T504" i="7"/>
  <c r="R504" i="7"/>
  <c r="U504" i="7"/>
  <c r="S504" i="7"/>
  <c r="Q504" i="7"/>
  <c r="I505" i="7" s="1"/>
  <c r="E504" i="7"/>
  <c r="D504" i="7"/>
  <c r="B504" i="7"/>
  <c r="K503" i="7"/>
  <c r="J503" i="7"/>
  <c r="I503" i="7"/>
  <c r="O510" i="7" s="1"/>
  <c r="H503" i="7"/>
  <c r="F503" i="7"/>
  <c r="K502" i="7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V499" i="7"/>
  <c r="T499" i="7"/>
  <c r="R499" i="7"/>
  <c r="K505" i="7" s="1"/>
  <c r="J510" i="7" s="1"/>
  <c r="U499" i="7"/>
  <c r="S499" i="7"/>
  <c r="I506" i="7" s="1"/>
  <c r="Q499" i="7"/>
  <c r="E499" i="7"/>
  <c r="D499" i="7"/>
  <c r="B499" i="7"/>
  <c r="H496" i="7"/>
  <c r="J496" i="7"/>
  <c r="I494" i="7"/>
  <c r="H494" i="7"/>
  <c r="E494" i="7"/>
  <c r="J493" i="7"/>
  <c r="E493" i="7"/>
  <c r="K492" i="7"/>
  <c r="J492" i="7"/>
  <c r="E492" i="7"/>
  <c r="K491" i="7"/>
  <c r="J491" i="7"/>
  <c r="H491" i="7"/>
  <c r="I491" i="7"/>
  <c r="F491" i="7"/>
  <c r="V491" i="7"/>
  <c r="T491" i="7"/>
  <c r="R491" i="7"/>
  <c r="U491" i="7"/>
  <c r="S491" i="7"/>
  <c r="Q491" i="7"/>
  <c r="I492" i="7" s="1"/>
  <c r="E491" i="7"/>
  <c r="D491" i="7"/>
  <c r="B491" i="7"/>
  <c r="K490" i="7"/>
  <c r="J490" i="7"/>
  <c r="I490" i="7"/>
  <c r="H490" i="7"/>
  <c r="F490" i="7"/>
  <c r="K489" i="7"/>
  <c r="J489" i="7"/>
  <c r="I489" i="7"/>
  <c r="H489" i="7"/>
  <c r="F489" i="7"/>
  <c r="K488" i="7"/>
  <c r="J488" i="7"/>
  <c r="I488" i="7"/>
  <c r="H488" i="7"/>
  <c r="F488" i="7"/>
  <c r="K487" i="7"/>
  <c r="J487" i="7"/>
  <c r="I487" i="7"/>
  <c r="O497" i="7" s="1"/>
  <c r="H487" i="7"/>
  <c r="F487" i="7"/>
  <c r="V486" i="7"/>
  <c r="T486" i="7"/>
  <c r="K493" i="7" s="1"/>
  <c r="R486" i="7"/>
  <c r="U486" i="7"/>
  <c r="S486" i="7"/>
  <c r="I493" i="7" s="1"/>
  <c r="Q486" i="7"/>
  <c r="E486" i="7"/>
  <c r="D486" i="7"/>
  <c r="B486" i="7"/>
  <c r="H483" i="7"/>
  <c r="J483" i="7"/>
  <c r="I481" i="7"/>
  <c r="H481" i="7"/>
  <c r="E481" i="7"/>
  <c r="J480" i="7"/>
  <c r="I480" i="7"/>
  <c r="E480" i="7"/>
  <c r="J479" i="7"/>
  <c r="E479" i="7"/>
  <c r="K478" i="7"/>
  <c r="J478" i="7"/>
  <c r="H478" i="7"/>
  <c r="I478" i="7"/>
  <c r="F478" i="7"/>
  <c r="V478" i="7"/>
  <c r="T478" i="7"/>
  <c r="R478" i="7"/>
  <c r="U478" i="7"/>
  <c r="S478" i="7"/>
  <c r="Q478" i="7"/>
  <c r="E478" i="7"/>
  <c r="D478" i="7"/>
  <c r="B478" i="7"/>
  <c r="K477" i="7"/>
  <c r="J477" i="7"/>
  <c r="I477" i="7"/>
  <c r="H477" i="7"/>
  <c r="F477" i="7"/>
  <c r="K476" i="7"/>
  <c r="J476" i="7"/>
  <c r="I476" i="7"/>
  <c r="H476" i="7"/>
  <c r="F476" i="7"/>
  <c r="K475" i="7"/>
  <c r="J475" i="7"/>
  <c r="I475" i="7"/>
  <c r="H475" i="7"/>
  <c r="F475" i="7"/>
  <c r="K474" i="7"/>
  <c r="P484" i="7" s="1"/>
  <c r="J474" i="7"/>
  <c r="I474" i="7"/>
  <c r="H474" i="7"/>
  <c r="F474" i="7"/>
  <c r="V473" i="7"/>
  <c r="T473" i="7"/>
  <c r="K480" i="7" s="1"/>
  <c r="R473" i="7"/>
  <c r="K479" i="7" s="1"/>
  <c r="U473" i="7"/>
  <c r="S473" i="7"/>
  <c r="Q473" i="7"/>
  <c r="I479" i="7" s="1"/>
  <c r="E473" i="7"/>
  <c r="D473" i="7"/>
  <c r="B473" i="7"/>
  <c r="A472" i="7"/>
  <c r="I470" i="7"/>
  <c r="J470" i="7"/>
  <c r="I469" i="7"/>
  <c r="J469" i="7"/>
  <c r="AQ468" i="7"/>
  <c r="A468" i="7"/>
  <c r="H464" i="7"/>
  <c r="J464" i="7"/>
  <c r="I462" i="7"/>
  <c r="H462" i="7"/>
  <c r="E462" i="7"/>
  <c r="J461" i="7"/>
  <c r="E461" i="7"/>
  <c r="J460" i="7"/>
  <c r="E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H458" i="7"/>
  <c r="I458" i="7"/>
  <c r="F458" i="7"/>
  <c r="V458" i="7"/>
  <c r="T458" i="7"/>
  <c r="R458" i="7"/>
  <c r="U458" i="7"/>
  <c r="S458" i="7"/>
  <c r="Q458" i="7"/>
  <c r="E458" i="7"/>
  <c r="D458" i="7"/>
  <c r="B458" i="7"/>
  <c r="K457" i="7"/>
  <c r="J457" i="7"/>
  <c r="H457" i="7"/>
  <c r="I457" i="7"/>
  <c r="F457" i="7"/>
  <c r="V457" i="7"/>
  <c r="T457" i="7"/>
  <c r="R457" i="7"/>
  <c r="U457" i="7"/>
  <c r="S457" i="7"/>
  <c r="Q457" i="7"/>
  <c r="E457" i="7"/>
  <c r="D457" i="7"/>
  <c r="B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H454" i="7"/>
  <c r="I454" i="7"/>
  <c r="F454" i="7"/>
  <c r="V454" i="7"/>
  <c r="T454" i="7"/>
  <c r="R454" i="7"/>
  <c r="U454" i="7"/>
  <c r="S454" i="7"/>
  <c r="Q454" i="7"/>
  <c r="E454" i="7"/>
  <c r="D454" i="7"/>
  <c r="B454" i="7"/>
  <c r="K453" i="7"/>
  <c r="J453" i="7"/>
  <c r="H453" i="7"/>
  <c r="I453" i="7"/>
  <c r="F453" i="7"/>
  <c r="V453" i="7"/>
  <c r="T453" i="7"/>
  <c r="R453" i="7"/>
  <c r="K460" i="7" s="1"/>
  <c r="U453" i="7"/>
  <c r="S453" i="7"/>
  <c r="Q453" i="7"/>
  <c r="E453" i="7"/>
  <c r="D453" i="7"/>
  <c r="B453" i="7"/>
  <c r="K452" i="7"/>
  <c r="J452" i="7"/>
  <c r="H452" i="7"/>
  <c r="I452" i="7"/>
  <c r="F452" i="7"/>
  <c r="V452" i="7"/>
  <c r="T452" i="7"/>
  <c r="R452" i="7"/>
  <c r="U452" i="7"/>
  <c r="S452" i="7"/>
  <c r="Q452" i="7"/>
  <c r="E452" i="7"/>
  <c r="D452" i="7"/>
  <c r="B452" i="7"/>
  <c r="K451" i="7"/>
  <c r="J451" i="7"/>
  <c r="I451" i="7"/>
  <c r="H451" i="7"/>
  <c r="F451" i="7"/>
  <c r="K450" i="7"/>
  <c r="J450" i="7"/>
  <c r="I450" i="7"/>
  <c r="H450" i="7"/>
  <c r="F450" i="7"/>
  <c r="K449" i="7"/>
  <c r="J449" i="7"/>
  <c r="I449" i="7"/>
  <c r="H449" i="7"/>
  <c r="F449" i="7"/>
  <c r="K448" i="7"/>
  <c r="P465" i="7" s="1"/>
  <c r="J448" i="7"/>
  <c r="I448" i="7"/>
  <c r="H448" i="7"/>
  <c r="F448" i="7"/>
  <c r="C447" i="7"/>
  <c r="V446" i="7"/>
  <c r="T446" i="7"/>
  <c r="K461" i="7" s="1"/>
  <c r="R446" i="7"/>
  <c r="U446" i="7"/>
  <c r="S446" i="7"/>
  <c r="I461" i="7" s="1"/>
  <c r="Q446" i="7"/>
  <c r="I460" i="7" s="1"/>
  <c r="E446" i="7"/>
  <c r="D446" i="7"/>
  <c r="B446" i="7"/>
  <c r="H443" i="7"/>
  <c r="J443" i="7"/>
  <c r="I441" i="7"/>
  <c r="H441" i="7"/>
  <c r="E441" i="7"/>
  <c r="J440" i="7"/>
  <c r="E440" i="7"/>
  <c r="K439" i="7"/>
  <c r="J439" i="7"/>
  <c r="E439" i="7"/>
  <c r="K438" i="7"/>
  <c r="J438" i="7"/>
  <c r="H438" i="7"/>
  <c r="I438" i="7"/>
  <c r="F438" i="7"/>
  <c r="V438" i="7"/>
  <c r="T438" i="7"/>
  <c r="R438" i="7"/>
  <c r="U438" i="7"/>
  <c r="S438" i="7"/>
  <c r="Q438" i="7"/>
  <c r="E438" i="7"/>
  <c r="D438" i="7"/>
  <c r="B438" i="7"/>
  <c r="K437" i="7"/>
  <c r="J437" i="7"/>
  <c r="H437" i="7"/>
  <c r="I437" i="7"/>
  <c r="F437" i="7"/>
  <c r="V437" i="7"/>
  <c r="T437" i="7"/>
  <c r="R437" i="7"/>
  <c r="U437" i="7"/>
  <c r="S437" i="7"/>
  <c r="Q437" i="7"/>
  <c r="E437" i="7"/>
  <c r="D437" i="7"/>
  <c r="B437" i="7"/>
  <c r="K436" i="7"/>
  <c r="J436" i="7"/>
  <c r="H436" i="7"/>
  <c r="I436" i="7"/>
  <c r="F436" i="7"/>
  <c r="V436" i="7"/>
  <c r="T436" i="7"/>
  <c r="R436" i="7"/>
  <c r="U436" i="7"/>
  <c r="S436" i="7"/>
  <c r="Q436" i="7"/>
  <c r="E436" i="7"/>
  <c r="D436" i="7"/>
  <c r="B436" i="7"/>
  <c r="K435" i="7"/>
  <c r="J435" i="7"/>
  <c r="H435" i="7"/>
  <c r="I435" i="7"/>
  <c r="F435" i="7"/>
  <c r="V435" i="7"/>
  <c r="T435" i="7"/>
  <c r="R435" i="7"/>
  <c r="U435" i="7"/>
  <c r="S435" i="7"/>
  <c r="Q435" i="7"/>
  <c r="E435" i="7"/>
  <c r="D435" i="7"/>
  <c r="B435" i="7"/>
  <c r="K434" i="7"/>
  <c r="J434" i="7"/>
  <c r="H434" i="7"/>
  <c r="I434" i="7"/>
  <c r="F434" i="7"/>
  <c r="V434" i="7"/>
  <c r="T434" i="7"/>
  <c r="R434" i="7"/>
  <c r="U434" i="7"/>
  <c r="S434" i="7"/>
  <c r="Q434" i="7"/>
  <c r="E434" i="7"/>
  <c r="D434" i="7"/>
  <c r="B434" i="7"/>
  <c r="K433" i="7"/>
  <c r="J433" i="7"/>
  <c r="H433" i="7"/>
  <c r="I433" i="7"/>
  <c r="F433" i="7"/>
  <c r="V433" i="7"/>
  <c r="T433" i="7"/>
  <c r="K440" i="7" s="1"/>
  <c r="R433" i="7"/>
  <c r="U433" i="7"/>
  <c r="S433" i="7"/>
  <c r="Q433" i="7"/>
  <c r="E433" i="7"/>
  <c r="D433" i="7"/>
  <c r="B433" i="7"/>
  <c r="K432" i="7"/>
  <c r="J432" i="7"/>
  <c r="H432" i="7"/>
  <c r="I432" i="7"/>
  <c r="F432" i="7"/>
  <c r="V432" i="7"/>
  <c r="T432" i="7"/>
  <c r="R432" i="7"/>
  <c r="U432" i="7"/>
  <c r="S432" i="7"/>
  <c r="Q432" i="7"/>
  <c r="E432" i="7"/>
  <c r="D432" i="7"/>
  <c r="B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P444" i="7" s="1"/>
  <c r="J428" i="7"/>
  <c r="I428" i="7"/>
  <c r="H428" i="7"/>
  <c r="F428" i="7"/>
  <c r="C427" i="7"/>
  <c r="V426" i="7"/>
  <c r="T426" i="7"/>
  <c r="R426" i="7"/>
  <c r="U426" i="7"/>
  <c r="S426" i="7"/>
  <c r="I440" i="7" s="1"/>
  <c r="Q426" i="7"/>
  <c r="I439" i="7" s="1"/>
  <c r="E426" i="7"/>
  <c r="D426" i="7"/>
  <c r="B426" i="7"/>
  <c r="A425" i="7"/>
  <c r="I423" i="7"/>
  <c r="J423" i="7"/>
  <c r="I422" i="7"/>
  <c r="J422" i="7"/>
  <c r="A421" i="7"/>
  <c r="H417" i="7"/>
  <c r="J417" i="7"/>
  <c r="I415" i="7"/>
  <c r="H415" i="7"/>
  <c r="E415" i="7"/>
  <c r="K414" i="7"/>
  <c r="J414" i="7"/>
  <c r="E414" i="7"/>
  <c r="J413" i="7"/>
  <c r="E413" i="7"/>
  <c r="K412" i="7"/>
  <c r="J412" i="7"/>
  <c r="H412" i="7"/>
  <c r="I412" i="7"/>
  <c r="F412" i="7"/>
  <c r="V412" i="7"/>
  <c r="T412" i="7"/>
  <c r="R412" i="7"/>
  <c r="U412" i="7"/>
  <c r="S412" i="7"/>
  <c r="Q412" i="7"/>
  <c r="E412" i="7"/>
  <c r="D412" i="7"/>
  <c r="B412" i="7"/>
  <c r="K411" i="7"/>
  <c r="J411" i="7"/>
  <c r="H411" i="7"/>
  <c r="I411" i="7"/>
  <c r="F411" i="7"/>
  <c r="V411" i="7"/>
  <c r="T411" i="7"/>
  <c r="R411" i="7"/>
  <c r="K413" i="7" s="1"/>
  <c r="U411" i="7"/>
  <c r="S411" i="7"/>
  <c r="Q411" i="7"/>
  <c r="E411" i="7"/>
  <c r="D411" i="7"/>
  <c r="B411" i="7"/>
  <c r="K410" i="7"/>
  <c r="J410" i="7"/>
  <c r="I410" i="7"/>
  <c r="H410" i="7"/>
  <c r="F410" i="7"/>
  <c r="C409" i="7"/>
  <c r="V408" i="7"/>
  <c r="T408" i="7"/>
  <c r="R408" i="7"/>
  <c r="U408" i="7"/>
  <c r="S408" i="7"/>
  <c r="I414" i="7" s="1"/>
  <c r="Q408" i="7"/>
  <c r="I413" i="7" s="1"/>
  <c r="E408" i="7"/>
  <c r="D408" i="7"/>
  <c r="B408" i="7"/>
  <c r="H405" i="7"/>
  <c r="J405" i="7"/>
  <c r="I403" i="7"/>
  <c r="H403" i="7"/>
  <c r="E403" i="7"/>
  <c r="J402" i="7"/>
  <c r="E402" i="7"/>
  <c r="J401" i="7"/>
  <c r="E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H399" i="7"/>
  <c r="I399" i="7"/>
  <c r="F399" i="7"/>
  <c r="V399" i="7"/>
  <c r="T399" i="7"/>
  <c r="R399" i="7"/>
  <c r="U399" i="7"/>
  <c r="S399" i="7"/>
  <c r="Q399" i="7"/>
  <c r="E399" i="7"/>
  <c r="D399" i="7"/>
  <c r="B399" i="7"/>
  <c r="K398" i="7"/>
  <c r="J398" i="7"/>
  <c r="H398" i="7"/>
  <c r="I398" i="7"/>
  <c r="F398" i="7"/>
  <c r="V398" i="7"/>
  <c r="T398" i="7"/>
  <c r="R398" i="7"/>
  <c r="U398" i="7"/>
  <c r="S398" i="7"/>
  <c r="Q398" i="7"/>
  <c r="E398" i="7"/>
  <c r="D398" i="7"/>
  <c r="B398" i="7"/>
  <c r="K397" i="7"/>
  <c r="J397" i="7"/>
  <c r="H397" i="7"/>
  <c r="I397" i="7"/>
  <c r="F397" i="7"/>
  <c r="V397" i="7"/>
  <c r="T397" i="7"/>
  <c r="R397" i="7"/>
  <c r="U397" i="7"/>
  <c r="S397" i="7"/>
  <c r="Q397" i="7"/>
  <c r="E397" i="7"/>
  <c r="D397" i="7"/>
  <c r="B397" i="7"/>
  <c r="K396" i="7"/>
  <c r="J396" i="7"/>
  <c r="H396" i="7"/>
  <c r="I396" i="7"/>
  <c r="F396" i="7"/>
  <c r="V396" i="7"/>
  <c r="T396" i="7"/>
  <c r="R396" i="7"/>
  <c r="U396" i="7"/>
  <c r="S396" i="7"/>
  <c r="Q396" i="7"/>
  <c r="E396" i="7"/>
  <c r="D396" i="7"/>
  <c r="B396" i="7"/>
  <c r="K395" i="7"/>
  <c r="J395" i="7"/>
  <c r="H395" i="7"/>
  <c r="I395" i="7"/>
  <c r="F395" i="7"/>
  <c r="V395" i="7"/>
  <c r="T395" i="7"/>
  <c r="R395" i="7"/>
  <c r="U395" i="7"/>
  <c r="S395" i="7"/>
  <c r="I402" i="7" s="1"/>
  <c r="Q395" i="7"/>
  <c r="E395" i="7"/>
  <c r="D395" i="7"/>
  <c r="B395" i="7"/>
  <c r="K394" i="7"/>
  <c r="J394" i="7"/>
  <c r="H394" i="7"/>
  <c r="I394" i="7"/>
  <c r="F394" i="7"/>
  <c r="V394" i="7"/>
  <c r="T394" i="7"/>
  <c r="R394" i="7"/>
  <c r="U394" i="7"/>
  <c r="S394" i="7"/>
  <c r="Q394" i="7"/>
  <c r="E394" i="7"/>
  <c r="D394" i="7"/>
  <c r="B394" i="7"/>
  <c r="K393" i="7"/>
  <c r="J393" i="7"/>
  <c r="H393" i="7"/>
  <c r="I393" i="7"/>
  <c r="F393" i="7"/>
  <c r="V393" i="7"/>
  <c r="T393" i="7"/>
  <c r="R393" i="7"/>
  <c r="U393" i="7"/>
  <c r="S393" i="7"/>
  <c r="Q393" i="7"/>
  <c r="E393" i="7"/>
  <c r="D393" i="7"/>
  <c r="B393" i="7"/>
  <c r="K392" i="7"/>
  <c r="J392" i="7"/>
  <c r="I392" i="7"/>
  <c r="H392" i="7"/>
  <c r="F392" i="7"/>
  <c r="K391" i="7"/>
  <c r="J391" i="7"/>
  <c r="I391" i="7"/>
  <c r="H391" i="7"/>
  <c r="F391" i="7"/>
  <c r="K390" i="7"/>
  <c r="J390" i="7"/>
  <c r="I390" i="7"/>
  <c r="H390" i="7"/>
  <c r="F390" i="7"/>
  <c r="K389" i="7"/>
  <c r="J389" i="7"/>
  <c r="I389" i="7"/>
  <c r="H389" i="7"/>
  <c r="F389" i="7"/>
  <c r="C388" i="7"/>
  <c r="V387" i="7"/>
  <c r="T387" i="7"/>
  <c r="K402" i="7" s="1"/>
  <c r="R387" i="7"/>
  <c r="K401" i="7" s="1"/>
  <c r="U387" i="7"/>
  <c r="S387" i="7"/>
  <c r="Q387" i="7"/>
  <c r="I401" i="7" s="1"/>
  <c r="E387" i="7"/>
  <c r="D387" i="7"/>
  <c r="B387" i="7"/>
  <c r="H384" i="7"/>
  <c r="J384" i="7"/>
  <c r="I382" i="7"/>
  <c r="H382" i="7"/>
  <c r="E382" i="7"/>
  <c r="J381" i="7"/>
  <c r="E381" i="7"/>
  <c r="K380" i="7"/>
  <c r="J380" i="7"/>
  <c r="E380" i="7"/>
  <c r="K379" i="7"/>
  <c r="J379" i="7"/>
  <c r="H379" i="7"/>
  <c r="I379" i="7"/>
  <c r="F379" i="7"/>
  <c r="V379" i="7"/>
  <c r="T379" i="7"/>
  <c r="R379" i="7"/>
  <c r="U379" i="7"/>
  <c r="S379" i="7"/>
  <c r="Q379" i="7"/>
  <c r="E379" i="7"/>
  <c r="D379" i="7"/>
  <c r="B379" i="7"/>
  <c r="K378" i="7"/>
  <c r="J378" i="7"/>
  <c r="H378" i="7"/>
  <c r="I378" i="7"/>
  <c r="F378" i="7"/>
  <c r="V378" i="7"/>
  <c r="T378" i="7"/>
  <c r="R378" i="7"/>
  <c r="U378" i="7"/>
  <c r="S378" i="7"/>
  <c r="Q378" i="7"/>
  <c r="E378" i="7"/>
  <c r="D378" i="7"/>
  <c r="B378" i="7"/>
  <c r="K377" i="7"/>
  <c r="J377" i="7"/>
  <c r="H377" i="7"/>
  <c r="I377" i="7"/>
  <c r="F377" i="7"/>
  <c r="V377" i="7"/>
  <c r="T377" i="7"/>
  <c r="R377" i="7"/>
  <c r="U377" i="7"/>
  <c r="S377" i="7"/>
  <c r="Q377" i="7"/>
  <c r="E377" i="7"/>
  <c r="D377" i="7"/>
  <c r="B377" i="7"/>
  <c r="K376" i="7"/>
  <c r="J376" i="7"/>
  <c r="H376" i="7"/>
  <c r="I376" i="7"/>
  <c r="F376" i="7"/>
  <c r="V376" i="7"/>
  <c r="T376" i="7"/>
  <c r="R376" i="7"/>
  <c r="U376" i="7"/>
  <c r="S376" i="7"/>
  <c r="Q376" i="7"/>
  <c r="E376" i="7"/>
  <c r="D376" i="7"/>
  <c r="B376" i="7"/>
  <c r="K375" i="7"/>
  <c r="J375" i="7"/>
  <c r="H375" i="7"/>
  <c r="I375" i="7"/>
  <c r="F375" i="7"/>
  <c r="V375" i="7"/>
  <c r="T375" i="7"/>
  <c r="R375" i="7"/>
  <c r="U375" i="7"/>
  <c r="S375" i="7"/>
  <c r="Q375" i="7"/>
  <c r="E375" i="7"/>
  <c r="D375" i="7"/>
  <c r="B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H372" i="7"/>
  <c r="I372" i="7"/>
  <c r="F372" i="7"/>
  <c r="V372" i="7"/>
  <c r="T372" i="7"/>
  <c r="R372" i="7"/>
  <c r="U372" i="7"/>
  <c r="S372" i="7"/>
  <c r="Q372" i="7"/>
  <c r="E372" i="7"/>
  <c r="D372" i="7"/>
  <c r="B372" i="7"/>
  <c r="K371" i="7"/>
  <c r="J371" i="7"/>
  <c r="H371" i="7"/>
  <c r="I371" i="7"/>
  <c r="F371" i="7"/>
  <c r="V371" i="7"/>
  <c r="T371" i="7"/>
  <c r="R371" i="7"/>
  <c r="U371" i="7"/>
  <c r="S371" i="7"/>
  <c r="Q371" i="7"/>
  <c r="E371" i="7"/>
  <c r="D371" i="7"/>
  <c r="B371" i="7"/>
  <c r="K370" i="7"/>
  <c r="J370" i="7"/>
  <c r="H370" i="7"/>
  <c r="I370" i="7"/>
  <c r="F370" i="7"/>
  <c r="V370" i="7"/>
  <c r="T370" i="7"/>
  <c r="R370" i="7"/>
  <c r="U370" i="7"/>
  <c r="S370" i="7"/>
  <c r="Q370" i="7"/>
  <c r="E370" i="7"/>
  <c r="D370" i="7"/>
  <c r="B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I368" i="7"/>
  <c r="H368" i="7"/>
  <c r="F368" i="7"/>
  <c r="K367" i="7"/>
  <c r="J367" i="7"/>
  <c r="I367" i="7"/>
  <c r="H367" i="7"/>
  <c r="F367" i="7"/>
  <c r="K366" i="7"/>
  <c r="J366" i="7"/>
  <c r="I366" i="7"/>
  <c r="H366" i="7"/>
  <c r="F366" i="7"/>
  <c r="K365" i="7"/>
  <c r="J365" i="7"/>
  <c r="I365" i="7"/>
  <c r="H365" i="7"/>
  <c r="F365" i="7"/>
  <c r="C364" i="7"/>
  <c r="V363" i="7"/>
  <c r="T363" i="7"/>
  <c r="K381" i="7" s="1"/>
  <c r="R363" i="7"/>
  <c r="U363" i="7"/>
  <c r="S363" i="7"/>
  <c r="I381" i="7" s="1"/>
  <c r="Q363" i="7"/>
  <c r="I380" i="7" s="1"/>
  <c r="E363" i="7"/>
  <c r="D363" i="7"/>
  <c r="B363" i="7"/>
  <c r="H360" i="7"/>
  <c r="J360" i="7"/>
  <c r="I358" i="7"/>
  <c r="H358" i="7"/>
  <c r="E358" i="7"/>
  <c r="K357" i="7"/>
  <c r="J357" i="7"/>
  <c r="E357" i="7"/>
  <c r="K356" i="7"/>
  <c r="P361" i="7" s="1"/>
  <c r="J356" i="7"/>
  <c r="E356" i="7"/>
  <c r="K355" i="7"/>
  <c r="J355" i="7"/>
  <c r="H355" i="7"/>
  <c r="I355" i="7"/>
  <c r="F355" i="7"/>
  <c r="V355" i="7"/>
  <c r="T355" i="7"/>
  <c r="R355" i="7"/>
  <c r="U355" i="7"/>
  <c r="S355" i="7"/>
  <c r="Q355" i="7"/>
  <c r="I356" i="7" s="1"/>
  <c r="E355" i="7"/>
  <c r="D355" i="7"/>
  <c r="B355" i="7"/>
  <c r="K354" i="7"/>
  <c r="J354" i="7"/>
  <c r="I354" i="7"/>
  <c r="H354" i="7"/>
  <c r="F354" i="7"/>
  <c r="K353" i="7"/>
  <c r="J353" i="7"/>
  <c r="I353" i="7"/>
  <c r="H353" i="7"/>
  <c r="F353" i="7"/>
  <c r="K352" i="7"/>
  <c r="J352" i="7"/>
  <c r="I352" i="7"/>
  <c r="H352" i="7"/>
  <c r="F352" i="7"/>
  <c r="K351" i="7"/>
  <c r="J351" i="7"/>
  <c r="I351" i="7"/>
  <c r="H351" i="7"/>
  <c r="F351" i="7"/>
  <c r="C350" i="7"/>
  <c r="V349" i="7"/>
  <c r="T349" i="7"/>
  <c r="R349" i="7"/>
  <c r="U349" i="7"/>
  <c r="S349" i="7"/>
  <c r="I357" i="7" s="1"/>
  <c r="Q349" i="7"/>
  <c r="E349" i="7"/>
  <c r="D349" i="7"/>
  <c r="B349" i="7"/>
  <c r="A348" i="7"/>
  <c r="I346" i="7"/>
  <c r="J346" i="7"/>
  <c r="I345" i="7"/>
  <c r="J345" i="7"/>
  <c r="A344" i="7"/>
  <c r="H340" i="7"/>
  <c r="J340" i="7"/>
  <c r="I338" i="7"/>
  <c r="H338" i="7"/>
  <c r="E338" i="7"/>
  <c r="K337" i="7"/>
  <c r="J337" i="7"/>
  <c r="E337" i="7"/>
  <c r="J336" i="7"/>
  <c r="I336" i="7"/>
  <c r="E336" i="7"/>
  <c r="K335" i="7"/>
  <c r="J335" i="7"/>
  <c r="H335" i="7"/>
  <c r="I335" i="7"/>
  <c r="F335" i="7"/>
  <c r="V335" i="7"/>
  <c r="T335" i="7"/>
  <c r="R335" i="7"/>
  <c r="U335" i="7"/>
  <c r="S335" i="7"/>
  <c r="Q335" i="7"/>
  <c r="E335" i="7"/>
  <c r="D335" i="7"/>
  <c r="B335" i="7"/>
  <c r="K334" i="7"/>
  <c r="J334" i="7"/>
  <c r="I334" i="7"/>
  <c r="H334" i="7"/>
  <c r="F334" i="7"/>
  <c r="C333" i="7"/>
  <c r="V332" i="7"/>
  <c r="T332" i="7"/>
  <c r="R332" i="7"/>
  <c r="K336" i="7" s="1"/>
  <c r="U332" i="7"/>
  <c r="S332" i="7"/>
  <c r="I337" i="7" s="1"/>
  <c r="Q332" i="7"/>
  <c r="E332" i="7"/>
  <c r="D332" i="7"/>
  <c r="B332" i="7"/>
  <c r="H329" i="7"/>
  <c r="J329" i="7"/>
  <c r="I327" i="7"/>
  <c r="H327" i="7"/>
  <c r="E327" i="7"/>
  <c r="K326" i="7"/>
  <c r="J326" i="7"/>
  <c r="E326" i="7"/>
  <c r="J325" i="7"/>
  <c r="E325" i="7"/>
  <c r="K324" i="7"/>
  <c r="J324" i="7"/>
  <c r="H324" i="7"/>
  <c r="I324" i="7"/>
  <c r="F324" i="7"/>
  <c r="V324" i="7"/>
  <c r="T324" i="7"/>
  <c r="R324" i="7"/>
  <c r="U324" i="7"/>
  <c r="S324" i="7"/>
  <c r="Q324" i="7"/>
  <c r="E324" i="7"/>
  <c r="D324" i="7"/>
  <c r="B324" i="7"/>
  <c r="K323" i="7"/>
  <c r="J323" i="7"/>
  <c r="I323" i="7"/>
  <c r="H323" i="7"/>
  <c r="F323" i="7"/>
  <c r="K322" i="7"/>
  <c r="J322" i="7"/>
  <c r="I322" i="7"/>
  <c r="H322" i="7"/>
  <c r="F322" i="7"/>
  <c r="K321" i="7"/>
  <c r="J321" i="7"/>
  <c r="I321" i="7"/>
  <c r="H321" i="7"/>
  <c r="F321" i="7"/>
  <c r="K320" i="7"/>
  <c r="J320" i="7"/>
  <c r="I320" i="7"/>
  <c r="H320" i="7"/>
  <c r="F320" i="7"/>
  <c r="C319" i="7"/>
  <c r="V318" i="7"/>
  <c r="T318" i="7"/>
  <c r="R318" i="7"/>
  <c r="K325" i="7" s="1"/>
  <c r="J330" i="7" s="1"/>
  <c r="U318" i="7"/>
  <c r="S318" i="7"/>
  <c r="I326" i="7" s="1"/>
  <c r="Q318" i="7"/>
  <c r="I325" i="7" s="1"/>
  <c r="E318" i="7"/>
  <c r="D318" i="7"/>
  <c r="B318" i="7"/>
  <c r="H315" i="7"/>
  <c r="J315" i="7"/>
  <c r="I313" i="7"/>
  <c r="H313" i="7"/>
  <c r="E313" i="7"/>
  <c r="J312" i="7"/>
  <c r="E312" i="7"/>
  <c r="J311" i="7"/>
  <c r="E311" i="7"/>
  <c r="K310" i="7"/>
  <c r="J310" i="7"/>
  <c r="H310" i="7"/>
  <c r="I310" i="7"/>
  <c r="F310" i="7"/>
  <c r="V310" i="7"/>
  <c r="T310" i="7"/>
  <c r="R310" i="7"/>
  <c r="U310" i="7"/>
  <c r="S310" i="7"/>
  <c r="I312" i="7" s="1"/>
  <c r="Q310" i="7"/>
  <c r="E310" i="7"/>
  <c r="D310" i="7"/>
  <c r="B310" i="7"/>
  <c r="K309" i="7"/>
  <c r="J309" i="7"/>
  <c r="I309" i="7"/>
  <c r="H309" i="7"/>
  <c r="F309" i="7"/>
  <c r="K308" i="7"/>
  <c r="J308" i="7"/>
  <c r="I308" i="7"/>
  <c r="H308" i="7"/>
  <c r="F308" i="7"/>
  <c r="K307" i="7"/>
  <c r="J307" i="7"/>
  <c r="I307" i="7"/>
  <c r="H307" i="7"/>
  <c r="F307" i="7"/>
  <c r="K306" i="7"/>
  <c r="J306" i="7"/>
  <c r="I306" i="7"/>
  <c r="H306" i="7"/>
  <c r="F306" i="7"/>
  <c r="C305" i="7"/>
  <c r="V304" i="7"/>
  <c r="T304" i="7"/>
  <c r="K312" i="7" s="1"/>
  <c r="R304" i="7"/>
  <c r="K311" i="7" s="1"/>
  <c r="U304" i="7"/>
  <c r="S304" i="7"/>
  <c r="Q304" i="7"/>
  <c r="I311" i="7" s="1"/>
  <c r="E304" i="7"/>
  <c r="D304" i="7"/>
  <c r="B304" i="7"/>
  <c r="A303" i="7"/>
  <c r="I301" i="7"/>
  <c r="J301" i="7"/>
  <c r="I300" i="7"/>
  <c r="J300" i="7"/>
  <c r="A299" i="7"/>
  <c r="H295" i="7"/>
  <c r="J295" i="7"/>
  <c r="I293" i="7"/>
  <c r="H293" i="7"/>
  <c r="E293" i="7"/>
  <c r="J292" i="7"/>
  <c r="E292" i="7"/>
  <c r="K291" i="7"/>
  <c r="J291" i="7"/>
  <c r="E291" i="7"/>
  <c r="K290" i="7"/>
  <c r="J290" i="7"/>
  <c r="H290" i="7"/>
  <c r="I290" i="7"/>
  <c r="F290" i="7"/>
  <c r="V290" i="7"/>
  <c r="T290" i="7"/>
  <c r="R290" i="7"/>
  <c r="U290" i="7"/>
  <c r="S290" i="7"/>
  <c r="Q290" i="7"/>
  <c r="I291" i="7" s="1"/>
  <c r="E290" i="7"/>
  <c r="D290" i="7"/>
  <c r="B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I288" i="7"/>
  <c r="H288" i="7"/>
  <c r="F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C284" i="7"/>
  <c r="V283" i="7"/>
  <c r="T283" i="7"/>
  <c r="K292" i="7" s="1"/>
  <c r="R283" i="7"/>
  <c r="U283" i="7"/>
  <c r="S283" i="7"/>
  <c r="I292" i="7" s="1"/>
  <c r="Q283" i="7"/>
  <c r="E283" i="7"/>
  <c r="D283" i="7"/>
  <c r="B283" i="7"/>
  <c r="H280" i="7"/>
  <c r="J280" i="7"/>
  <c r="I278" i="7"/>
  <c r="H278" i="7"/>
  <c r="E278" i="7"/>
  <c r="K277" i="7"/>
  <c r="J277" i="7"/>
  <c r="E277" i="7"/>
  <c r="K276" i="7"/>
  <c r="P281" i="7" s="1"/>
  <c r="J276" i="7"/>
  <c r="E276" i="7"/>
  <c r="K275" i="7"/>
  <c r="J275" i="7"/>
  <c r="H275" i="7"/>
  <c r="I275" i="7"/>
  <c r="F275" i="7"/>
  <c r="V275" i="7"/>
  <c r="T275" i="7"/>
  <c r="R275" i="7"/>
  <c r="U275" i="7"/>
  <c r="S275" i="7"/>
  <c r="Q275" i="7"/>
  <c r="E275" i="7"/>
  <c r="D275" i="7"/>
  <c r="B275" i="7"/>
  <c r="K274" i="7"/>
  <c r="J274" i="7"/>
  <c r="I274" i="7"/>
  <c r="H274" i="7"/>
  <c r="F274" i="7"/>
  <c r="K273" i="7"/>
  <c r="J273" i="7"/>
  <c r="I273" i="7"/>
  <c r="H273" i="7"/>
  <c r="F273" i="7"/>
  <c r="K272" i="7"/>
  <c r="J272" i="7"/>
  <c r="I272" i="7"/>
  <c r="H272" i="7"/>
  <c r="F272" i="7"/>
  <c r="K271" i="7"/>
  <c r="J271" i="7"/>
  <c r="I271" i="7"/>
  <c r="H271" i="7"/>
  <c r="F271" i="7"/>
  <c r="V270" i="7"/>
  <c r="T270" i="7"/>
  <c r="R270" i="7"/>
  <c r="U270" i="7"/>
  <c r="S270" i="7"/>
  <c r="I277" i="7" s="1"/>
  <c r="Q270" i="7"/>
  <c r="I276" i="7" s="1"/>
  <c r="E270" i="7"/>
  <c r="D270" i="7"/>
  <c r="B270" i="7"/>
  <c r="H267" i="7"/>
  <c r="J267" i="7"/>
  <c r="I265" i="7"/>
  <c r="H265" i="7"/>
  <c r="E265" i="7"/>
  <c r="J264" i="7"/>
  <c r="E264" i="7"/>
  <c r="J263" i="7"/>
  <c r="E263" i="7"/>
  <c r="K262" i="7"/>
  <c r="J262" i="7"/>
  <c r="I262" i="7"/>
  <c r="H262" i="7"/>
  <c r="F262" i="7"/>
  <c r="K261" i="7"/>
  <c r="J261" i="7"/>
  <c r="I261" i="7"/>
  <c r="H261" i="7"/>
  <c r="F261" i="7"/>
  <c r="C260" i="7"/>
  <c r="V259" i="7"/>
  <c r="T259" i="7"/>
  <c r="K264" i="7" s="1"/>
  <c r="R259" i="7"/>
  <c r="K263" i="7" s="1"/>
  <c r="U259" i="7"/>
  <c r="S259" i="7"/>
  <c r="I264" i="7" s="1"/>
  <c r="Q259" i="7"/>
  <c r="I263" i="7" s="1"/>
  <c r="E259" i="7"/>
  <c r="D259" i="7"/>
  <c r="B259" i="7"/>
  <c r="H256" i="7"/>
  <c r="J256" i="7"/>
  <c r="I254" i="7"/>
  <c r="H254" i="7"/>
  <c r="E254" i="7"/>
  <c r="J253" i="7"/>
  <c r="E253" i="7"/>
  <c r="J252" i="7"/>
  <c r="E252" i="7"/>
  <c r="K251" i="7"/>
  <c r="J251" i="7"/>
  <c r="H251" i="7"/>
  <c r="I251" i="7"/>
  <c r="F251" i="7"/>
  <c r="V251" i="7"/>
  <c r="T251" i="7"/>
  <c r="R251" i="7"/>
  <c r="U251" i="7"/>
  <c r="S251" i="7"/>
  <c r="Q251" i="7"/>
  <c r="I252" i="7" s="1"/>
  <c r="E251" i="7"/>
  <c r="D251" i="7"/>
  <c r="B251" i="7"/>
  <c r="K250" i="7"/>
  <c r="J250" i="7"/>
  <c r="H250" i="7"/>
  <c r="I250" i="7"/>
  <c r="F250" i="7"/>
  <c r="V250" i="7"/>
  <c r="T250" i="7"/>
  <c r="R250" i="7"/>
  <c r="U250" i="7"/>
  <c r="S250" i="7"/>
  <c r="Q250" i="7"/>
  <c r="E250" i="7"/>
  <c r="D250" i="7"/>
  <c r="B250" i="7"/>
  <c r="K249" i="7"/>
  <c r="J249" i="7"/>
  <c r="H249" i="7"/>
  <c r="I249" i="7"/>
  <c r="F249" i="7"/>
  <c r="V249" i="7"/>
  <c r="T249" i="7"/>
  <c r="R249" i="7"/>
  <c r="U249" i="7"/>
  <c r="S249" i="7"/>
  <c r="Q249" i="7"/>
  <c r="E249" i="7"/>
  <c r="D249" i="7"/>
  <c r="B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K245" i="7"/>
  <c r="J245" i="7"/>
  <c r="I245" i="7"/>
  <c r="H245" i="7"/>
  <c r="F245" i="7"/>
  <c r="C244" i="7"/>
  <c r="V243" i="7"/>
  <c r="T243" i="7"/>
  <c r="K253" i="7" s="1"/>
  <c r="R243" i="7"/>
  <c r="K252" i="7" s="1"/>
  <c r="U243" i="7"/>
  <c r="S243" i="7"/>
  <c r="I253" i="7" s="1"/>
  <c r="Q243" i="7"/>
  <c r="E243" i="7"/>
  <c r="D243" i="7"/>
  <c r="B243" i="7"/>
  <c r="A242" i="7"/>
  <c r="I240" i="7"/>
  <c r="J240" i="7"/>
  <c r="I239" i="7"/>
  <c r="J239" i="7"/>
  <c r="A238" i="7"/>
  <c r="H234" i="7"/>
  <c r="I232" i="7"/>
  <c r="H232" i="7"/>
  <c r="E232" i="7"/>
  <c r="J231" i="7"/>
  <c r="E231" i="7"/>
  <c r="J230" i="7"/>
  <c r="E230" i="7"/>
  <c r="K229" i="7"/>
  <c r="J234" i="7" s="1"/>
  <c r="J229" i="7"/>
  <c r="H229" i="7"/>
  <c r="I229" i="7"/>
  <c r="F229" i="7"/>
  <c r="V229" i="7"/>
  <c r="T229" i="7"/>
  <c r="R229" i="7"/>
  <c r="K230" i="7" s="1"/>
  <c r="U229" i="7"/>
  <c r="S229" i="7"/>
  <c r="Q229" i="7"/>
  <c r="E229" i="7"/>
  <c r="D229" i="7"/>
  <c r="B229" i="7"/>
  <c r="K228" i="7"/>
  <c r="J228" i="7"/>
  <c r="I228" i="7"/>
  <c r="H228" i="7"/>
  <c r="F228" i="7"/>
  <c r="K227" i="7"/>
  <c r="J227" i="7"/>
  <c r="I227" i="7"/>
  <c r="H227" i="7"/>
  <c r="F227" i="7"/>
  <c r="K226" i="7"/>
  <c r="J233" i="7" s="1"/>
  <c r="J226" i="7"/>
  <c r="I226" i="7"/>
  <c r="H226" i="7"/>
  <c r="F226" i="7"/>
  <c r="K225" i="7"/>
  <c r="J225" i="7"/>
  <c r="I225" i="7"/>
  <c r="H225" i="7"/>
  <c r="F225" i="7"/>
  <c r="V224" i="7"/>
  <c r="T224" i="7"/>
  <c r="K231" i="7" s="1"/>
  <c r="R224" i="7"/>
  <c r="U224" i="7"/>
  <c r="S224" i="7"/>
  <c r="I231" i="7" s="1"/>
  <c r="Q224" i="7"/>
  <c r="I230" i="7" s="1"/>
  <c r="E224" i="7"/>
  <c r="D224" i="7"/>
  <c r="B224" i="7"/>
  <c r="H221" i="7"/>
  <c r="J221" i="7"/>
  <c r="I219" i="7"/>
  <c r="H219" i="7"/>
  <c r="E219" i="7"/>
  <c r="J218" i="7"/>
  <c r="E218" i="7"/>
  <c r="J217" i="7"/>
  <c r="E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H213" i="7"/>
  <c r="I213" i="7"/>
  <c r="F213" i="7"/>
  <c r="V213" i="7"/>
  <c r="T213" i="7"/>
  <c r="R213" i="7"/>
  <c r="U213" i="7"/>
  <c r="S213" i="7"/>
  <c r="Q213" i="7"/>
  <c r="E213" i="7"/>
  <c r="D213" i="7"/>
  <c r="B213" i="7"/>
  <c r="K212" i="7"/>
  <c r="J212" i="7"/>
  <c r="H212" i="7"/>
  <c r="I212" i="7"/>
  <c r="F212" i="7"/>
  <c r="V212" i="7"/>
  <c r="T212" i="7"/>
  <c r="R212" i="7"/>
  <c r="U212" i="7"/>
  <c r="S212" i="7"/>
  <c r="Q212" i="7"/>
  <c r="E212" i="7"/>
  <c r="D212" i="7"/>
  <c r="B212" i="7"/>
  <c r="K211" i="7"/>
  <c r="J211" i="7"/>
  <c r="I211" i="7"/>
  <c r="H211" i="7"/>
  <c r="F211" i="7"/>
  <c r="K210" i="7"/>
  <c r="J210" i="7"/>
  <c r="I210" i="7"/>
  <c r="H210" i="7"/>
  <c r="F210" i="7"/>
  <c r="K209" i="7"/>
  <c r="J209" i="7"/>
  <c r="I209" i="7"/>
  <c r="H209" i="7"/>
  <c r="F209" i="7"/>
  <c r="K208" i="7"/>
  <c r="J208" i="7"/>
  <c r="I208" i="7"/>
  <c r="H208" i="7"/>
  <c r="F208" i="7"/>
  <c r="C207" i="7"/>
  <c r="V206" i="7"/>
  <c r="T206" i="7"/>
  <c r="K218" i="7" s="1"/>
  <c r="R206" i="7"/>
  <c r="K217" i="7" s="1"/>
  <c r="U206" i="7"/>
  <c r="S206" i="7"/>
  <c r="I218" i="7" s="1"/>
  <c r="Q206" i="7"/>
  <c r="I217" i="7" s="1"/>
  <c r="E206" i="7"/>
  <c r="D206" i="7"/>
  <c r="B206" i="7"/>
  <c r="H203" i="7"/>
  <c r="J203" i="7"/>
  <c r="I201" i="7"/>
  <c r="H201" i="7"/>
  <c r="E201" i="7"/>
  <c r="J200" i="7"/>
  <c r="I200" i="7"/>
  <c r="E200" i="7"/>
  <c r="J199" i="7"/>
  <c r="I199" i="7"/>
  <c r="E199" i="7"/>
  <c r="K198" i="7"/>
  <c r="J198" i="7"/>
  <c r="I198" i="7"/>
  <c r="H198" i="7"/>
  <c r="F198" i="7"/>
  <c r="K197" i="7"/>
  <c r="J197" i="7"/>
  <c r="I197" i="7"/>
  <c r="H197" i="7"/>
  <c r="F197" i="7"/>
  <c r="K196" i="7"/>
  <c r="J196" i="7"/>
  <c r="I196" i="7"/>
  <c r="H204" i="7" s="1"/>
  <c r="H196" i="7"/>
  <c r="F196" i="7"/>
  <c r="C195" i="7"/>
  <c r="V194" i="7"/>
  <c r="T194" i="7"/>
  <c r="K200" i="7" s="1"/>
  <c r="R194" i="7"/>
  <c r="K199" i="7" s="1"/>
  <c r="U194" i="7"/>
  <c r="S194" i="7"/>
  <c r="Q194" i="7"/>
  <c r="E194" i="7"/>
  <c r="D194" i="7"/>
  <c r="B194" i="7"/>
  <c r="A193" i="7"/>
  <c r="I191" i="7"/>
  <c r="J191" i="7"/>
  <c r="I190" i="7"/>
  <c r="J190" i="7"/>
  <c r="A189" i="7"/>
  <c r="H185" i="7"/>
  <c r="J185" i="7"/>
  <c r="I183" i="7"/>
  <c r="H183" i="7"/>
  <c r="E183" i="7"/>
  <c r="J182" i="7"/>
  <c r="E182" i="7"/>
  <c r="K181" i="7"/>
  <c r="J181" i="7"/>
  <c r="E181" i="7"/>
  <c r="K180" i="7"/>
  <c r="J180" i="7"/>
  <c r="H180" i="7"/>
  <c r="I180" i="7"/>
  <c r="F180" i="7"/>
  <c r="V180" i="7"/>
  <c r="T180" i="7"/>
  <c r="R180" i="7"/>
  <c r="U180" i="7"/>
  <c r="S180" i="7"/>
  <c r="Q180" i="7"/>
  <c r="E180" i="7"/>
  <c r="D180" i="7"/>
  <c r="B180" i="7"/>
  <c r="K179" i="7"/>
  <c r="J179" i="7"/>
  <c r="H179" i="7"/>
  <c r="I179" i="7"/>
  <c r="F179" i="7"/>
  <c r="V179" i="7"/>
  <c r="T179" i="7"/>
  <c r="K182" i="7" s="1"/>
  <c r="R179" i="7"/>
  <c r="U179" i="7"/>
  <c r="S179" i="7"/>
  <c r="Q179" i="7"/>
  <c r="E179" i="7"/>
  <c r="D179" i="7"/>
  <c r="B179" i="7"/>
  <c r="K178" i="7"/>
  <c r="J178" i="7"/>
  <c r="I178" i="7"/>
  <c r="H178" i="7"/>
  <c r="F178" i="7"/>
  <c r="C177" i="7"/>
  <c r="V176" i="7"/>
  <c r="T176" i="7"/>
  <c r="R176" i="7"/>
  <c r="U176" i="7"/>
  <c r="S176" i="7"/>
  <c r="I182" i="7" s="1"/>
  <c r="Q176" i="7"/>
  <c r="I181" i="7" s="1"/>
  <c r="H184" i="7" s="1"/>
  <c r="E176" i="7"/>
  <c r="D176" i="7"/>
  <c r="B176" i="7"/>
  <c r="H173" i="7"/>
  <c r="J173" i="7"/>
  <c r="I171" i="7"/>
  <c r="H171" i="7"/>
  <c r="E171" i="7"/>
  <c r="J170" i="7"/>
  <c r="I170" i="7"/>
  <c r="E170" i="7"/>
  <c r="J169" i="7"/>
  <c r="E169" i="7"/>
  <c r="K168" i="7"/>
  <c r="J168" i="7"/>
  <c r="H168" i="7"/>
  <c r="I168" i="7"/>
  <c r="F168" i="7"/>
  <c r="V168" i="7"/>
  <c r="T168" i="7"/>
  <c r="R168" i="7"/>
  <c r="U168" i="7"/>
  <c r="S168" i="7"/>
  <c r="Q168" i="7"/>
  <c r="E168" i="7"/>
  <c r="D168" i="7"/>
  <c r="B168" i="7"/>
  <c r="K167" i="7"/>
  <c r="J167" i="7"/>
  <c r="I167" i="7"/>
  <c r="H167" i="7"/>
  <c r="F167" i="7"/>
  <c r="K166" i="7"/>
  <c r="J166" i="7"/>
  <c r="I166" i="7"/>
  <c r="H166" i="7"/>
  <c r="F166" i="7"/>
  <c r="K165" i="7"/>
  <c r="J165" i="7"/>
  <c r="I165" i="7"/>
  <c r="H165" i="7"/>
  <c r="F165" i="7"/>
  <c r="K164" i="7"/>
  <c r="J164" i="7"/>
  <c r="I164" i="7"/>
  <c r="H172" i="7" s="1"/>
  <c r="H164" i="7"/>
  <c r="F164" i="7"/>
  <c r="C163" i="7"/>
  <c r="V162" i="7"/>
  <c r="T162" i="7"/>
  <c r="K170" i="7" s="1"/>
  <c r="R162" i="7"/>
  <c r="K169" i="7" s="1"/>
  <c r="U162" i="7"/>
  <c r="S162" i="7"/>
  <c r="Q162" i="7"/>
  <c r="I169" i="7" s="1"/>
  <c r="H174" i="7" s="1"/>
  <c r="E162" i="7"/>
  <c r="D162" i="7"/>
  <c r="B162" i="7"/>
  <c r="H159" i="7"/>
  <c r="J159" i="7"/>
  <c r="I157" i="7"/>
  <c r="H157" i="7"/>
  <c r="E157" i="7"/>
  <c r="K156" i="7"/>
  <c r="J156" i="7"/>
  <c r="E156" i="7"/>
  <c r="J155" i="7"/>
  <c r="E155" i="7"/>
  <c r="K154" i="7"/>
  <c r="J154" i="7"/>
  <c r="H154" i="7"/>
  <c r="I154" i="7"/>
  <c r="F154" i="7"/>
  <c r="V154" i="7"/>
  <c r="T154" i="7"/>
  <c r="R154" i="7"/>
  <c r="U154" i="7"/>
  <c r="S154" i="7"/>
  <c r="Q154" i="7"/>
  <c r="I155" i="7" s="1"/>
  <c r="E154" i="7"/>
  <c r="D154" i="7"/>
  <c r="B154" i="7"/>
  <c r="K153" i="7"/>
  <c r="J153" i="7"/>
  <c r="I153" i="7"/>
  <c r="H153" i="7"/>
  <c r="F153" i="7"/>
  <c r="K152" i="7"/>
  <c r="J152" i="7"/>
  <c r="I152" i="7"/>
  <c r="H152" i="7"/>
  <c r="F152" i="7"/>
  <c r="K151" i="7"/>
  <c r="J151" i="7"/>
  <c r="I151" i="7"/>
  <c r="H151" i="7"/>
  <c r="F151" i="7"/>
  <c r="K150" i="7"/>
  <c r="J150" i="7"/>
  <c r="I150" i="7"/>
  <c r="H150" i="7"/>
  <c r="F150" i="7"/>
  <c r="C149" i="7"/>
  <c r="V148" i="7"/>
  <c r="T148" i="7"/>
  <c r="R148" i="7"/>
  <c r="K155" i="7" s="1"/>
  <c r="U148" i="7"/>
  <c r="S148" i="7"/>
  <c r="I156" i="7" s="1"/>
  <c r="Q148" i="7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K136" i="7"/>
  <c r="J136" i="7"/>
  <c r="E136" i="7"/>
  <c r="J135" i="7"/>
  <c r="I135" i="7"/>
  <c r="E135" i="7"/>
  <c r="K134" i="7"/>
  <c r="J134" i="7"/>
  <c r="I134" i="7"/>
  <c r="H134" i="7"/>
  <c r="F134" i="7"/>
  <c r="C133" i="7"/>
  <c r="V132" i="7"/>
  <c r="T132" i="7"/>
  <c r="R132" i="7"/>
  <c r="K135" i="7" s="1"/>
  <c r="J140" i="7" s="1"/>
  <c r="U132" i="7"/>
  <c r="S132" i="7"/>
  <c r="I136" i="7" s="1"/>
  <c r="Q132" i="7"/>
  <c r="E132" i="7"/>
  <c r="D132" i="7"/>
  <c r="B132" i="7"/>
  <c r="H129" i="7"/>
  <c r="J129" i="7"/>
  <c r="I127" i="7"/>
  <c r="H127" i="7"/>
  <c r="E127" i="7"/>
  <c r="J126" i="7"/>
  <c r="I126" i="7"/>
  <c r="E126" i="7"/>
  <c r="J125" i="7"/>
  <c r="E125" i="7"/>
  <c r="K124" i="7"/>
  <c r="J124" i="7"/>
  <c r="I124" i="7"/>
  <c r="H124" i="7"/>
  <c r="F124" i="7"/>
  <c r="C123" i="7"/>
  <c r="V122" i="7"/>
  <c r="T122" i="7"/>
  <c r="K126" i="7" s="1"/>
  <c r="R122" i="7"/>
  <c r="K125" i="7" s="1"/>
  <c r="U122" i="7"/>
  <c r="S122" i="7"/>
  <c r="Q122" i="7"/>
  <c r="I125" i="7" s="1"/>
  <c r="H130" i="7" s="1"/>
  <c r="E122" i="7"/>
  <c r="D122" i="7"/>
  <c r="B122" i="7"/>
  <c r="H119" i="7"/>
  <c r="J119" i="7"/>
  <c r="I117" i="7"/>
  <c r="H117" i="7"/>
  <c r="E117" i="7"/>
  <c r="K116" i="7"/>
  <c r="J116" i="7"/>
  <c r="E116" i="7"/>
  <c r="J115" i="7"/>
  <c r="E115" i="7"/>
  <c r="K114" i="7"/>
  <c r="J114" i="7"/>
  <c r="I114" i="7"/>
  <c r="H114" i="7"/>
  <c r="F114" i="7"/>
  <c r="C113" i="7"/>
  <c r="V112" i="7"/>
  <c r="T112" i="7"/>
  <c r="R112" i="7"/>
  <c r="K115" i="7" s="1"/>
  <c r="P120" i="7" s="1"/>
  <c r="U112" i="7"/>
  <c r="S112" i="7"/>
  <c r="I116" i="7" s="1"/>
  <c r="Q112" i="7"/>
  <c r="I115" i="7" s="1"/>
  <c r="E112" i="7"/>
  <c r="D112" i="7"/>
  <c r="B112" i="7"/>
  <c r="H109" i="7"/>
  <c r="J109" i="7"/>
  <c r="I107" i="7"/>
  <c r="H107" i="7"/>
  <c r="E107" i="7"/>
  <c r="K106" i="7"/>
  <c r="J106" i="7"/>
  <c r="E106" i="7"/>
  <c r="J105" i="7"/>
  <c r="I105" i="7"/>
  <c r="E105" i="7"/>
  <c r="K104" i="7"/>
  <c r="J104" i="7"/>
  <c r="I104" i="7"/>
  <c r="H104" i="7"/>
  <c r="F104" i="7"/>
  <c r="C103" i="7"/>
  <c r="V102" i="7"/>
  <c r="T102" i="7"/>
  <c r="R102" i="7"/>
  <c r="K105" i="7" s="1"/>
  <c r="U102" i="7"/>
  <c r="S102" i="7"/>
  <c r="I106" i="7" s="1"/>
  <c r="Q102" i="7"/>
  <c r="E102" i="7"/>
  <c r="D102" i="7"/>
  <c r="B102" i="7"/>
  <c r="H99" i="7"/>
  <c r="J99" i="7"/>
  <c r="I97" i="7"/>
  <c r="H97" i="7"/>
  <c r="E97" i="7"/>
  <c r="J96" i="7"/>
  <c r="I96" i="7"/>
  <c r="E96" i="7"/>
  <c r="J95" i="7"/>
  <c r="E95" i="7"/>
  <c r="K94" i="7"/>
  <c r="J94" i="7"/>
  <c r="I94" i="7"/>
  <c r="H94" i="7"/>
  <c r="F94" i="7"/>
  <c r="C93" i="7"/>
  <c r="V92" i="7"/>
  <c r="T92" i="7"/>
  <c r="K96" i="7" s="1"/>
  <c r="R92" i="7"/>
  <c r="K95" i="7" s="1"/>
  <c r="U92" i="7"/>
  <c r="S92" i="7"/>
  <c r="Q92" i="7"/>
  <c r="I95" i="7" s="1"/>
  <c r="E92" i="7"/>
  <c r="D92" i="7"/>
  <c r="B92" i="7"/>
  <c r="H89" i="7"/>
  <c r="J89" i="7"/>
  <c r="I87" i="7"/>
  <c r="H87" i="7"/>
  <c r="E87" i="7"/>
  <c r="J86" i="7"/>
  <c r="E86" i="7"/>
  <c r="K85" i="7"/>
  <c r="J85" i="7"/>
  <c r="E85" i="7"/>
  <c r="K84" i="7"/>
  <c r="J84" i="7"/>
  <c r="I84" i="7"/>
  <c r="H84" i="7"/>
  <c r="F84" i="7"/>
  <c r="K83" i="7"/>
  <c r="J83" i="7"/>
  <c r="I83" i="7"/>
  <c r="H83" i="7"/>
  <c r="F83" i="7"/>
  <c r="K82" i="7"/>
  <c r="J82" i="7"/>
  <c r="I82" i="7"/>
  <c r="H82" i="7"/>
  <c r="F82" i="7"/>
  <c r="C81" i="7"/>
  <c r="V80" i="7"/>
  <c r="T80" i="7"/>
  <c r="K86" i="7" s="1"/>
  <c r="R80" i="7"/>
  <c r="U80" i="7"/>
  <c r="S80" i="7"/>
  <c r="I86" i="7" s="1"/>
  <c r="Q80" i="7"/>
  <c r="I85" i="7" s="1"/>
  <c r="H88" i="7" s="1"/>
  <c r="E80" i="7"/>
  <c r="D80" i="7"/>
  <c r="B80" i="7"/>
  <c r="H77" i="7"/>
  <c r="J77" i="7"/>
  <c r="I75" i="7"/>
  <c r="H75" i="7"/>
  <c r="E75" i="7"/>
  <c r="J74" i="7"/>
  <c r="I74" i="7"/>
  <c r="E74" i="7"/>
  <c r="J73" i="7"/>
  <c r="E73" i="7"/>
  <c r="K72" i="7"/>
  <c r="J72" i="7"/>
  <c r="I72" i="7"/>
  <c r="H72" i="7"/>
  <c r="F72" i="7"/>
  <c r="K71" i="7"/>
  <c r="J71" i="7"/>
  <c r="I71" i="7"/>
  <c r="H71" i="7"/>
  <c r="F71" i="7"/>
  <c r="K70" i="7"/>
  <c r="J70" i="7"/>
  <c r="I70" i="7"/>
  <c r="H70" i="7"/>
  <c r="F70" i="7"/>
  <c r="C69" i="7"/>
  <c r="V68" i="7"/>
  <c r="T68" i="7"/>
  <c r="K74" i="7" s="1"/>
  <c r="R68" i="7"/>
  <c r="K73" i="7" s="1"/>
  <c r="U68" i="7"/>
  <c r="S68" i="7"/>
  <c r="Q68" i="7"/>
  <c r="I73" i="7" s="1"/>
  <c r="H78" i="7" s="1"/>
  <c r="E68" i="7"/>
  <c r="D68" i="7"/>
  <c r="B68" i="7"/>
  <c r="H65" i="7"/>
  <c r="J65" i="7"/>
  <c r="I63" i="7"/>
  <c r="H63" i="7"/>
  <c r="E63" i="7"/>
  <c r="K62" i="7"/>
  <c r="J62" i="7"/>
  <c r="I62" i="7"/>
  <c r="E62" i="7"/>
  <c r="J61" i="7"/>
  <c r="I61" i="7"/>
  <c r="O66" i="7" s="1"/>
  <c r="E61" i="7"/>
  <c r="K60" i="7"/>
  <c r="J60" i="7"/>
  <c r="I60" i="7"/>
  <c r="H60" i="7"/>
  <c r="F60" i="7"/>
  <c r="K59" i="7"/>
  <c r="J59" i="7"/>
  <c r="I59" i="7"/>
  <c r="H59" i="7"/>
  <c r="F59" i="7"/>
  <c r="K58" i="7"/>
  <c r="J58" i="7"/>
  <c r="I58" i="7"/>
  <c r="H58" i="7"/>
  <c r="F58" i="7"/>
  <c r="C57" i="7"/>
  <c r="V56" i="7"/>
  <c r="T56" i="7"/>
  <c r="R56" i="7"/>
  <c r="K61" i="7" s="1"/>
  <c r="U56" i="7"/>
  <c r="S56" i="7"/>
  <c r="Q56" i="7"/>
  <c r="E56" i="7"/>
  <c r="D56" i="7"/>
  <c r="B56" i="7"/>
  <c r="H53" i="7"/>
  <c r="J53" i="7"/>
  <c r="I51" i="7"/>
  <c r="H51" i="7"/>
  <c r="E51" i="7"/>
  <c r="J50" i="7"/>
  <c r="E50" i="7"/>
  <c r="K49" i="7"/>
  <c r="J49" i="7"/>
  <c r="E49" i="7"/>
  <c r="K48" i="7"/>
  <c r="J48" i="7"/>
  <c r="I48" i="7"/>
  <c r="H52" i="7" s="1"/>
  <c r="H48" i="7"/>
  <c r="F48" i="7"/>
  <c r="K47" i="7"/>
  <c r="J47" i="7"/>
  <c r="I47" i="7"/>
  <c r="H47" i="7"/>
  <c r="F47" i="7"/>
  <c r="K46" i="7"/>
  <c r="J46" i="7"/>
  <c r="I46" i="7"/>
  <c r="H46" i="7"/>
  <c r="F46" i="7"/>
  <c r="C45" i="7"/>
  <c r="V44" i="7"/>
  <c r="T44" i="7"/>
  <c r="K50" i="7" s="1"/>
  <c r="R44" i="7"/>
  <c r="U44" i="7"/>
  <c r="S44" i="7"/>
  <c r="I50" i="7" s="1"/>
  <c r="Q44" i="7"/>
  <c r="I49" i="7" s="1"/>
  <c r="E44" i="7"/>
  <c r="D44" i="7"/>
  <c r="B44" i="7"/>
  <c r="H41" i="7"/>
  <c r="J41" i="7"/>
  <c r="I39" i="7"/>
  <c r="H39" i="7"/>
  <c r="E39" i="7"/>
  <c r="J38" i="7"/>
  <c r="I38" i="7"/>
  <c r="E38" i="7"/>
  <c r="J37" i="7"/>
  <c r="E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H40" i="7" s="1"/>
  <c r="H34" i="7"/>
  <c r="F34" i="7"/>
  <c r="C33" i="7"/>
  <c r="V32" i="7"/>
  <c r="T32" i="7"/>
  <c r="K38" i="7" s="1"/>
  <c r="R32" i="7"/>
  <c r="K37" i="7" s="1"/>
  <c r="U32" i="7"/>
  <c r="S32" i="7"/>
  <c r="Q32" i="7"/>
  <c r="I37" i="7" s="1"/>
  <c r="E32" i="7"/>
  <c r="D32" i="7"/>
  <c r="B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B64" i="3" s="1"/>
  <c r="DA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U151" i="3"/>
  <c r="CV151" i="3"/>
  <c r="CX151" i="3"/>
  <c r="CY151" i="3"/>
  <c r="CZ151" i="3"/>
  <c r="DB151" i="3" s="1"/>
  <c r="DA151" i="3"/>
  <c r="DC151" i="3"/>
  <c r="A152" i="3"/>
  <c r="Y152" i="3"/>
  <c r="CW152" i="3"/>
  <c r="CX152" i="3"/>
  <c r="DI152" i="3" s="1"/>
  <c r="CY152" i="3"/>
  <c r="CZ152" i="3"/>
  <c r="DA152" i="3"/>
  <c r="DB152" i="3"/>
  <c r="DC152" i="3"/>
  <c r="DG152" i="3"/>
  <c r="DJ152" i="3" s="1"/>
  <c r="A153" i="3"/>
  <c r="Y153" i="3"/>
  <c r="CW153" i="3"/>
  <c r="CX153" i="3"/>
  <c r="DF153" i="3" s="1"/>
  <c r="CY153" i="3"/>
  <c r="CZ153" i="3"/>
  <c r="DB153" i="3" s="1"/>
  <c r="DA153" i="3"/>
  <c r="DC153" i="3"/>
  <c r="DH153" i="3"/>
  <c r="A154" i="3"/>
  <c r="Y154" i="3"/>
  <c r="CW154" i="3"/>
  <c r="CX154" i="3"/>
  <c r="DF154" i="3" s="1"/>
  <c r="CY154" i="3"/>
  <c r="CZ154" i="3"/>
  <c r="DB154" i="3" s="1"/>
  <c r="DA154" i="3"/>
  <c r="DC154" i="3"/>
  <c r="DG154" i="3"/>
  <c r="DJ154" i="3" s="1"/>
  <c r="A155" i="3"/>
  <c r="Y155" i="3"/>
  <c r="CX155" i="3" s="1"/>
  <c r="CY155" i="3"/>
  <c r="CZ155" i="3"/>
  <c r="DB155" i="3" s="1"/>
  <c r="DA155" i="3"/>
  <c r="DC155" i="3"/>
  <c r="A156" i="3"/>
  <c r="Y156" i="3"/>
  <c r="CX156" i="3"/>
  <c r="CY156" i="3"/>
  <c r="CZ156" i="3"/>
  <c r="DA156" i="3"/>
  <c r="DB156" i="3"/>
  <c r="DC156" i="3"/>
  <c r="DF156" i="3"/>
  <c r="DJ156" i="3" s="1"/>
  <c r="DG156" i="3"/>
  <c r="DH156" i="3"/>
  <c r="DI156" i="3"/>
  <c r="A157" i="3"/>
  <c r="Y157" i="3"/>
  <c r="CX157" i="3"/>
  <c r="CY157" i="3"/>
  <c r="CZ157" i="3"/>
  <c r="DB157" i="3" s="1"/>
  <c r="DA157" i="3"/>
  <c r="DC157" i="3"/>
  <c r="A158" i="3"/>
  <c r="Y158" i="3"/>
  <c r="CX158" i="3" s="1"/>
  <c r="DI158" i="3" s="1"/>
  <c r="CY158" i="3"/>
  <c r="CZ158" i="3"/>
  <c r="DA158" i="3"/>
  <c r="DB158" i="3"/>
  <c r="DC158" i="3"/>
  <c r="DF158" i="3"/>
  <c r="DJ158" i="3" s="1"/>
  <c r="A159" i="3"/>
  <c r="Y159" i="3"/>
  <c r="CX159" i="3"/>
  <c r="DH159" i="3" s="1"/>
  <c r="CY159" i="3"/>
  <c r="CZ159" i="3"/>
  <c r="DA159" i="3"/>
  <c r="DB159" i="3"/>
  <c r="DC159" i="3"/>
  <c r="DF159" i="3"/>
  <c r="DJ159" i="3" s="1"/>
  <c r="A160" i="3"/>
  <c r="Y160" i="3"/>
  <c r="CX160" i="3" s="1"/>
  <c r="CY160" i="3"/>
  <c r="CZ160" i="3"/>
  <c r="DA160" i="3"/>
  <c r="DB160" i="3"/>
  <c r="DC160" i="3"/>
  <c r="DF160" i="3"/>
  <c r="DJ160" i="3" s="1"/>
  <c r="A161" i="3"/>
  <c r="Y161" i="3"/>
  <c r="CU161" i="3"/>
  <c r="CV161" i="3"/>
  <c r="CX161" i="3"/>
  <c r="CY161" i="3"/>
  <c r="CZ161" i="3"/>
  <c r="DB161" i="3" s="1"/>
  <c r="DA161" i="3"/>
  <c r="DC161" i="3"/>
  <c r="DF161" i="3"/>
  <c r="A162" i="3"/>
  <c r="Y162" i="3"/>
  <c r="CW162" i="3" s="1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X164" i="3" s="1"/>
  <c r="DI164" i="3" s="1"/>
  <c r="CW164" i="3"/>
  <c r="CY164" i="3"/>
  <c r="CZ164" i="3"/>
  <c r="DB164" i="3" s="1"/>
  <c r="DA164" i="3"/>
  <c r="DC164" i="3"/>
  <c r="DF164" i="3"/>
  <c r="DG164" i="3"/>
  <c r="DJ164" i="3" s="1"/>
  <c r="A165" i="3"/>
  <c r="Y165" i="3"/>
  <c r="CX165" i="3" s="1"/>
  <c r="DI165" i="3" s="1"/>
  <c r="CY165" i="3"/>
  <c r="CZ165" i="3"/>
  <c r="DB165" i="3" s="1"/>
  <c r="DA165" i="3"/>
  <c r="DC165" i="3"/>
  <c r="DF165" i="3"/>
  <c r="DJ165" i="3" s="1"/>
  <c r="DG165" i="3"/>
  <c r="DH165" i="3"/>
  <c r="A166" i="3"/>
  <c r="Y166" i="3"/>
  <c r="CX166" i="3"/>
  <c r="CY166" i="3"/>
  <c r="CZ166" i="3"/>
  <c r="DA166" i="3"/>
  <c r="DB166" i="3"/>
  <c r="DC166" i="3"/>
  <c r="DF166" i="3"/>
  <c r="DJ166" i="3" s="1"/>
  <c r="DG166" i="3"/>
  <c r="A167" i="3"/>
  <c r="Y167" i="3"/>
  <c r="CX167" i="3" s="1"/>
  <c r="CY167" i="3"/>
  <c r="CZ167" i="3"/>
  <c r="DA167" i="3"/>
  <c r="DB167" i="3"/>
  <c r="DC167" i="3"/>
  <c r="DF167" i="3"/>
  <c r="DJ167" i="3" s="1"/>
  <c r="DI167" i="3"/>
  <c r="A168" i="3"/>
  <c r="Y168" i="3"/>
  <c r="CX168" i="3" s="1"/>
  <c r="DF168" i="3" s="1"/>
  <c r="DJ168" i="3" s="1"/>
  <c r="CY168" i="3"/>
  <c r="CZ168" i="3"/>
  <c r="DA168" i="3"/>
  <c r="DB168" i="3"/>
  <c r="DC168" i="3"/>
  <c r="A169" i="3"/>
  <c r="Y169" i="3"/>
  <c r="CX169" i="3" s="1"/>
  <c r="CY169" i="3"/>
  <c r="CZ169" i="3"/>
  <c r="DA169" i="3"/>
  <c r="DB169" i="3"/>
  <c r="DC169" i="3"/>
  <c r="A170" i="3"/>
  <c r="Y170" i="3"/>
  <c r="CX170" i="3" s="1"/>
  <c r="CY170" i="3"/>
  <c r="CZ170" i="3"/>
  <c r="DA170" i="3"/>
  <c r="DB170" i="3"/>
  <c r="DC170" i="3"/>
  <c r="DF170" i="3"/>
  <c r="DJ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B310" i="3" s="1"/>
  <c r="DA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A424" i="3"/>
  <c r="DB424" i="3"/>
  <c r="DC424" i="3"/>
  <c r="A425" i="3"/>
  <c r="Y425" i="3"/>
  <c r="CV425" i="3" s="1"/>
  <c r="CU425" i="3"/>
  <c r="CY425" i="3"/>
  <c r="CZ425" i="3"/>
  <c r="DA425" i="3"/>
  <c r="DB425" i="3"/>
  <c r="DC425" i="3"/>
  <c r="A426" i="3"/>
  <c r="Y426" i="3"/>
  <c r="CW426" i="3"/>
  <c r="CX426" i="3"/>
  <c r="DI426" i="3" s="1"/>
  <c r="CY426" i="3"/>
  <c r="CZ426" i="3"/>
  <c r="DB426" i="3" s="1"/>
  <c r="DA426" i="3"/>
  <c r="DC426" i="3"/>
  <c r="DF426" i="3"/>
  <c r="DG426" i="3"/>
  <c r="DJ426" i="3" s="1"/>
  <c r="DH426" i="3"/>
  <c r="A427" i="3"/>
  <c r="Y427" i="3"/>
  <c r="CX427" i="3"/>
  <c r="CY427" i="3"/>
  <c r="CZ427" i="3"/>
  <c r="DA427" i="3"/>
  <c r="DB427" i="3"/>
  <c r="DC427" i="3"/>
  <c r="A428" i="3"/>
  <c r="Y428" i="3"/>
  <c r="CX428" i="3" s="1"/>
  <c r="CY428" i="3"/>
  <c r="CZ428" i="3"/>
  <c r="DA428" i="3"/>
  <c r="DB428" i="3"/>
  <c r="DC428" i="3"/>
  <c r="A429" i="3"/>
  <c r="Y429" i="3"/>
  <c r="CV429" i="3" s="1"/>
  <c r="CU429" i="3"/>
  <c r="CY429" i="3"/>
  <c r="CZ429" i="3"/>
  <c r="DB429" i="3" s="1"/>
  <c r="DA429" i="3"/>
  <c r="DC429" i="3"/>
  <c r="A430" i="3"/>
  <c r="Y430" i="3"/>
  <c r="CW430" i="3"/>
  <c r="CX430" i="3"/>
  <c r="DG430" i="3" s="1"/>
  <c r="DJ430" i="3" s="1"/>
  <c r="CY430" i="3"/>
  <c r="CZ430" i="3"/>
  <c r="DA430" i="3"/>
  <c r="DB430" i="3"/>
  <c r="DC430" i="3"/>
  <c r="DF430" i="3"/>
  <c r="A431" i="3"/>
  <c r="Y431" i="3"/>
  <c r="CX431" i="3" s="1"/>
  <c r="CY431" i="3"/>
  <c r="CZ431" i="3"/>
  <c r="DA431" i="3"/>
  <c r="DB431" i="3"/>
  <c r="DC431" i="3"/>
  <c r="A432" i="3"/>
  <c r="Y432" i="3"/>
  <c r="CX432" i="3" s="1"/>
  <c r="CY432" i="3"/>
  <c r="CZ432" i="3"/>
  <c r="DA432" i="3"/>
  <c r="DB432" i="3"/>
  <c r="DC432" i="3"/>
  <c r="A433" i="3"/>
  <c r="Y433" i="3"/>
  <c r="CU433" i="3"/>
  <c r="CV433" i="3"/>
  <c r="CX433" i="3"/>
  <c r="DI433" i="3" s="1"/>
  <c r="DJ433" i="3" s="1"/>
  <c r="CY433" i="3"/>
  <c r="CZ433" i="3"/>
  <c r="DB433" i="3" s="1"/>
  <c r="DA433" i="3"/>
  <c r="DC433" i="3"/>
  <c r="DF433" i="3"/>
  <c r="DG433" i="3"/>
  <c r="DH433" i="3"/>
  <c r="A434" i="3"/>
  <c r="Y434" i="3"/>
  <c r="CW434" i="3"/>
  <c r="CX434" i="3"/>
  <c r="DF434" i="3" s="1"/>
  <c r="CY434" i="3"/>
  <c r="CZ434" i="3"/>
  <c r="DA434" i="3"/>
  <c r="DB434" i="3"/>
  <c r="DC434" i="3"/>
  <c r="A435" i="3"/>
  <c r="Y435" i="3"/>
  <c r="CW435" i="3" s="1"/>
  <c r="CY435" i="3"/>
  <c r="CZ435" i="3"/>
  <c r="DB435" i="3" s="1"/>
  <c r="DA435" i="3"/>
  <c r="DC435" i="3"/>
  <c r="A436" i="3"/>
  <c r="Y436" i="3"/>
  <c r="CX436" i="3"/>
  <c r="DG436" i="3" s="1"/>
  <c r="CY436" i="3"/>
  <c r="CZ436" i="3"/>
  <c r="DB436" i="3" s="1"/>
  <c r="DA436" i="3"/>
  <c r="DC436" i="3"/>
  <c r="DF436" i="3"/>
  <c r="DJ436" i="3" s="1"/>
  <c r="DH436" i="3"/>
  <c r="DI436" i="3"/>
  <c r="A437" i="3"/>
  <c r="Y437" i="3"/>
  <c r="CX437" i="3"/>
  <c r="CY437" i="3"/>
  <c r="CZ437" i="3"/>
  <c r="DB437" i="3" s="1"/>
  <c r="DA437" i="3"/>
  <c r="DC437" i="3"/>
  <c r="A438" i="3"/>
  <c r="Y438" i="3"/>
  <c r="CX438" i="3" s="1"/>
  <c r="CY438" i="3"/>
  <c r="CZ438" i="3"/>
  <c r="DA438" i="3"/>
  <c r="DB438" i="3"/>
  <c r="DC438" i="3"/>
  <c r="DF438" i="3"/>
  <c r="DJ438" i="3" s="1"/>
  <c r="A439" i="3"/>
  <c r="Y439" i="3"/>
  <c r="CV439" i="3" s="1"/>
  <c r="CU439" i="3"/>
  <c r="CY439" i="3"/>
  <c r="CZ439" i="3"/>
  <c r="DA439" i="3"/>
  <c r="DB439" i="3"/>
  <c r="DC439" i="3"/>
  <c r="A440" i="3"/>
  <c r="Y440" i="3"/>
  <c r="CW440" i="3"/>
  <c r="CX440" i="3"/>
  <c r="DI440" i="3" s="1"/>
  <c r="CY440" i="3"/>
  <c r="CZ440" i="3"/>
  <c r="DB440" i="3" s="1"/>
  <c r="DA440" i="3"/>
  <c r="DC440" i="3"/>
  <c r="DF440" i="3"/>
  <c r="DG440" i="3"/>
  <c r="DJ440" i="3" s="1"/>
  <c r="DH440" i="3"/>
  <c r="A441" i="3"/>
  <c r="Y441" i="3"/>
  <c r="CW441" i="3"/>
  <c r="CX441" i="3"/>
  <c r="DF441" i="3" s="1"/>
  <c r="CY441" i="3"/>
  <c r="CZ441" i="3"/>
  <c r="DA441" i="3"/>
  <c r="DB441" i="3"/>
  <c r="DC441" i="3"/>
  <c r="A442" i="3"/>
  <c r="Y442" i="3"/>
  <c r="CX442" i="3" s="1"/>
  <c r="CY442" i="3"/>
  <c r="CZ442" i="3"/>
  <c r="DA442" i="3"/>
  <c r="DB442" i="3"/>
  <c r="DC442" i="3"/>
  <c r="A443" i="3"/>
  <c r="Y443" i="3"/>
  <c r="CX443" i="3"/>
  <c r="DF443" i="3" s="1"/>
  <c r="DJ443" i="3" s="1"/>
  <c r="CY443" i="3"/>
  <c r="CZ443" i="3"/>
  <c r="DB443" i="3" s="1"/>
  <c r="DA443" i="3"/>
  <c r="DC443" i="3"/>
  <c r="DG443" i="3"/>
  <c r="DI443" i="3"/>
  <c r="A444" i="3"/>
  <c r="Y444" i="3"/>
  <c r="CX444" i="3"/>
  <c r="DG444" i="3" s="1"/>
  <c r="CY444" i="3"/>
  <c r="CZ444" i="3"/>
  <c r="DB444" i="3" s="1"/>
  <c r="DA444" i="3"/>
  <c r="DC444" i="3"/>
  <c r="DF444" i="3"/>
  <c r="DJ444" i="3" s="1"/>
  <c r="DH444" i="3"/>
  <c r="DI444" i="3"/>
  <c r="A445" i="3"/>
  <c r="Y445" i="3"/>
  <c r="CU445" i="3"/>
  <c r="CV445" i="3"/>
  <c r="CX445" i="3"/>
  <c r="DG445" i="3" s="1"/>
  <c r="CY445" i="3"/>
  <c r="CZ445" i="3"/>
  <c r="DA445" i="3"/>
  <c r="DB445" i="3"/>
  <c r="DC445" i="3"/>
  <c r="DF445" i="3"/>
  <c r="A446" i="3"/>
  <c r="Y446" i="3"/>
  <c r="CW446" i="3" s="1"/>
  <c r="CY446" i="3"/>
  <c r="CZ446" i="3"/>
  <c r="DA446" i="3"/>
  <c r="DB446" i="3"/>
  <c r="DC446" i="3"/>
  <c r="A447" i="3"/>
  <c r="Y447" i="3"/>
  <c r="CX447" i="3"/>
  <c r="DI447" i="3" s="1"/>
  <c r="CY447" i="3"/>
  <c r="CZ447" i="3"/>
  <c r="DB447" i="3" s="1"/>
  <c r="DA447" i="3"/>
  <c r="DC447" i="3"/>
  <c r="DG447" i="3"/>
  <c r="DH447" i="3"/>
  <c r="A448" i="3"/>
  <c r="Y448" i="3"/>
  <c r="CX448" i="3" s="1"/>
  <c r="CY448" i="3"/>
  <c r="CZ448" i="3"/>
  <c r="DB448" i="3" s="1"/>
  <c r="DA448" i="3"/>
  <c r="DC448" i="3"/>
  <c r="DF448" i="3"/>
  <c r="DJ448" i="3" s="1"/>
  <c r="A449" i="3"/>
  <c r="Y449" i="3"/>
  <c r="CU449" i="3"/>
  <c r="CV449" i="3"/>
  <c r="CX449" i="3"/>
  <c r="DF449" i="3" s="1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X451" i="3"/>
  <c r="CY451" i="3"/>
  <c r="CZ451" i="3"/>
  <c r="DB451" i="3" s="1"/>
  <c r="DA451" i="3"/>
  <c r="DC451" i="3"/>
  <c r="DG451" i="3"/>
  <c r="DI451" i="3"/>
  <c r="A452" i="3"/>
  <c r="Y452" i="3"/>
  <c r="CX452" i="3" s="1"/>
  <c r="CY452" i="3"/>
  <c r="CZ452" i="3"/>
  <c r="DA452" i="3"/>
  <c r="DB452" i="3"/>
  <c r="DC452" i="3"/>
  <c r="DF452" i="3"/>
  <c r="DJ452" i="3" s="1"/>
  <c r="DH452" i="3"/>
  <c r="A453" i="3"/>
  <c r="Y453" i="3"/>
  <c r="CV453" i="3" s="1"/>
  <c r="CU453" i="3"/>
  <c r="CY453" i="3"/>
  <c r="CZ453" i="3"/>
  <c r="DA453" i="3"/>
  <c r="DB453" i="3"/>
  <c r="DC453" i="3"/>
  <c r="A454" i="3"/>
  <c r="Y454" i="3"/>
  <c r="CW454" i="3"/>
  <c r="CX454" i="3"/>
  <c r="DI454" i="3" s="1"/>
  <c r="CY454" i="3"/>
  <c r="CZ454" i="3"/>
  <c r="DB454" i="3" s="1"/>
  <c r="DA454" i="3"/>
  <c r="DC454" i="3"/>
  <c r="DF454" i="3"/>
  <c r="DG454" i="3"/>
  <c r="DJ454" i="3" s="1"/>
  <c r="DH454" i="3"/>
  <c r="A455" i="3"/>
  <c r="Y455" i="3"/>
  <c r="CW455" i="3"/>
  <c r="CX455" i="3"/>
  <c r="DF455" i="3" s="1"/>
  <c r="CY455" i="3"/>
  <c r="CZ455" i="3"/>
  <c r="DA455" i="3"/>
  <c r="DB455" i="3"/>
  <c r="DC455" i="3"/>
  <c r="A456" i="3"/>
  <c r="Y456" i="3"/>
  <c r="CX456" i="3"/>
  <c r="CY456" i="3"/>
  <c r="CZ456" i="3"/>
  <c r="DA456" i="3"/>
  <c r="DB456" i="3"/>
  <c r="DC456" i="3"/>
  <c r="A457" i="3"/>
  <c r="Y457" i="3"/>
  <c r="CX457" i="3" s="1"/>
  <c r="CY457" i="3"/>
  <c r="CZ457" i="3"/>
  <c r="DB457" i="3" s="1"/>
  <c r="DA457" i="3"/>
  <c r="DC457" i="3"/>
  <c r="A458" i="3"/>
  <c r="Y458" i="3"/>
  <c r="CX458" i="3"/>
  <c r="DG458" i="3" s="1"/>
  <c r="CY458" i="3"/>
  <c r="CZ458" i="3"/>
  <c r="DB458" i="3" s="1"/>
  <c r="DA458" i="3"/>
  <c r="DC458" i="3"/>
  <c r="DF458" i="3"/>
  <c r="DH458" i="3"/>
  <c r="DI458" i="3"/>
  <c r="DJ458" i="3"/>
  <c r="A459" i="3"/>
  <c r="Y459" i="3"/>
  <c r="CU459" i="3"/>
  <c r="CV459" i="3"/>
  <c r="CX459" i="3"/>
  <c r="DH459" i="3" s="1"/>
  <c r="CY459" i="3"/>
  <c r="CZ459" i="3"/>
  <c r="DA459" i="3"/>
  <c r="DB459" i="3"/>
  <c r="DC459" i="3"/>
  <c r="DF459" i="3"/>
  <c r="DG459" i="3"/>
  <c r="A460" i="3"/>
  <c r="Y460" i="3"/>
  <c r="CW460" i="3" s="1"/>
  <c r="CY460" i="3"/>
  <c r="CZ460" i="3"/>
  <c r="DA460" i="3"/>
  <c r="DB460" i="3"/>
  <c r="DC460" i="3"/>
  <c r="A461" i="3"/>
  <c r="Y461" i="3"/>
  <c r="CW461" i="3"/>
  <c r="CX461" i="3"/>
  <c r="DI461" i="3" s="1"/>
  <c r="CY461" i="3"/>
  <c r="CZ461" i="3"/>
  <c r="DB461" i="3" s="1"/>
  <c r="DA461" i="3"/>
  <c r="DC461" i="3"/>
  <c r="DF461" i="3"/>
  <c r="DG461" i="3"/>
  <c r="DJ461" i="3" s="1"/>
  <c r="DH461" i="3"/>
  <c r="A462" i="3"/>
  <c r="Y462" i="3"/>
  <c r="CX462" i="3"/>
  <c r="CY462" i="3"/>
  <c r="CZ462" i="3"/>
  <c r="DB462" i="3" s="1"/>
  <c r="DA462" i="3"/>
  <c r="DC462" i="3"/>
  <c r="DF462" i="3"/>
  <c r="DJ462" i="3" s="1"/>
  <c r="A463" i="3"/>
  <c r="Y463" i="3"/>
  <c r="CX463" i="3"/>
  <c r="CY463" i="3"/>
  <c r="CZ463" i="3"/>
  <c r="DA463" i="3"/>
  <c r="DB463" i="3"/>
  <c r="DC463" i="3"/>
  <c r="A464" i="3"/>
  <c r="Y464" i="3"/>
  <c r="CX464" i="3"/>
  <c r="CY464" i="3"/>
  <c r="CZ464" i="3"/>
  <c r="DA464" i="3"/>
  <c r="DB464" i="3"/>
  <c r="DC464" i="3"/>
  <c r="A465" i="3"/>
  <c r="Y465" i="3"/>
  <c r="CV465" i="3" s="1"/>
  <c r="CU465" i="3"/>
  <c r="CX465" i="3"/>
  <c r="DF465" i="3" s="1"/>
  <c r="CY465" i="3"/>
  <c r="CZ465" i="3"/>
  <c r="DB465" i="3" s="1"/>
  <c r="DA465" i="3"/>
  <c r="DC465" i="3"/>
  <c r="DG465" i="3"/>
  <c r="DH465" i="3"/>
  <c r="A466" i="3"/>
  <c r="Y466" i="3"/>
  <c r="CX466" i="3" s="1"/>
  <c r="CY466" i="3"/>
  <c r="CZ466" i="3"/>
  <c r="DA466" i="3"/>
  <c r="DB466" i="3"/>
  <c r="DC466" i="3"/>
  <c r="DF466" i="3"/>
  <c r="DG466" i="3"/>
  <c r="DJ466" i="3"/>
  <c r="A467" i="3"/>
  <c r="Y467" i="3"/>
  <c r="CW467" i="3" s="1"/>
  <c r="CY467" i="3"/>
  <c r="CZ467" i="3"/>
  <c r="DA467" i="3"/>
  <c r="DB467" i="3"/>
  <c r="DC467" i="3"/>
  <c r="A468" i="3"/>
  <c r="Y468" i="3"/>
  <c r="CX468" i="3"/>
  <c r="DI468" i="3" s="1"/>
  <c r="CY468" i="3"/>
  <c r="CZ468" i="3"/>
  <c r="DB468" i="3" s="1"/>
  <c r="DA468" i="3"/>
  <c r="DC468" i="3"/>
  <c r="DG468" i="3"/>
  <c r="DH468" i="3"/>
  <c r="A469" i="3"/>
  <c r="Y469" i="3"/>
  <c r="CX469" i="3" s="1"/>
  <c r="CY469" i="3"/>
  <c r="CZ469" i="3"/>
  <c r="DB469" i="3" s="1"/>
  <c r="DA469" i="3"/>
  <c r="DC469" i="3"/>
  <c r="A470" i="3"/>
  <c r="Y470" i="3"/>
  <c r="CX470" i="3"/>
  <c r="CY470" i="3"/>
  <c r="CZ470" i="3"/>
  <c r="DB470" i="3" s="1"/>
  <c r="DA470" i="3"/>
  <c r="DC470" i="3"/>
  <c r="DF470" i="3"/>
  <c r="DJ470" i="3" s="1"/>
  <c r="A471" i="3"/>
  <c r="Y471" i="3"/>
  <c r="CX471" i="3"/>
  <c r="CY471" i="3"/>
  <c r="CZ471" i="3"/>
  <c r="DA471" i="3"/>
  <c r="DB471" i="3"/>
  <c r="DC471" i="3"/>
  <c r="A472" i="3"/>
  <c r="Y472" i="3"/>
  <c r="CX472" i="3" s="1"/>
  <c r="CY472" i="3"/>
  <c r="CZ472" i="3"/>
  <c r="DA472" i="3"/>
  <c r="DB472" i="3"/>
  <c r="DC472" i="3"/>
  <c r="A473" i="3"/>
  <c r="Y473" i="3"/>
  <c r="CX473" i="3" s="1"/>
  <c r="CY473" i="3"/>
  <c r="CZ473" i="3"/>
  <c r="DB473" i="3" s="1"/>
  <c r="DA473" i="3"/>
  <c r="DC473" i="3"/>
  <c r="DI473" i="3"/>
  <c r="A474" i="3"/>
  <c r="Y474" i="3"/>
  <c r="CX474" i="3"/>
  <c r="DG474" i="3" s="1"/>
  <c r="CY474" i="3"/>
  <c r="CZ474" i="3"/>
  <c r="DB474" i="3" s="1"/>
  <c r="DA474" i="3"/>
  <c r="DC474" i="3"/>
  <c r="DF474" i="3"/>
  <c r="DH474" i="3"/>
  <c r="DI474" i="3"/>
  <c r="DJ474" i="3"/>
  <c r="A475" i="3"/>
  <c r="Y475" i="3"/>
  <c r="CX475" i="3"/>
  <c r="DF475" i="3" s="1"/>
  <c r="DJ475" i="3" s="1"/>
  <c r="CY475" i="3"/>
  <c r="CZ475" i="3"/>
  <c r="DB475" i="3" s="1"/>
  <c r="DA475" i="3"/>
  <c r="DC475" i="3"/>
  <c r="DG475" i="3"/>
  <c r="DH475" i="3"/>
  <c r="DI475" i="3"/>
  <c r="A476" i="3"/>
  <c r="Y476" i="3"/>
  <c r="CX476" i="3"/>
  <c r="CY476" i="3"/>
  <c r="CZ476" i="3"/>
  <c r="DA476" i="3"/>
  <c r="DB476" i="3"/>
  <c r="DC476" i="3"/>
  <c r="A477" i="3"/>
  <c r="Y477" i="3"/>
  <c r="CX477" i="3" s="1"/>
  <c r="CY477" i="3"/>
  <c r="CZ477" i="3"/>
  <c r="DA477" i="3"/>
  <c r="DB477" i="3"/>
  <c r="DC477" i="3"/>
  <c r="A478" i="3"/>
  <c r="Y478" i="3"/>
  <c r="CV478" i="3" s="1"/>
  <c r="CU478" i="3"/>
  <c r="CX478" i="3"/>
  <c r="CY478" i="3"/>
  <c r="CZ478" i="3"/>
  <c r="DB478" i="3" s="1"/>
  <c r="DA478" i="3"/>
  <c r="DC478" i="3"/>
  <c r="A479" i="3"/>
  <c r="Y479" i="3"/>
  <c r="CW479" i="3" s="1"/>
  <c r="CX479" i="3"/>
  <c r="CY479" i="3"/>
  <c r="CZ479" i="3"/>
  <c r="DB479" i="3" s="1"/>
  <c r="DA479" i="3"/>
  <c r="DC479" i="3"/>
  <c r="A480" i="3"/>
  <c r="Y480" i="3"/>
  <c r="CW480" i="3"/>
  <c r="CX480" i="3"/>
  <c r="CY480" i="3"/>
  <c r="CZ480" i="3"/>
  <c r="DA480" i="3"/>
  <c r="DB480" i="3"/>
  <c r="DC480" i="3"/>
  <c r="DH480" i="3"/>
  <c r="A481" i="3"/>
  <c r="Y481" i="3"/>
  <c r="CX481" i="3" s="1"/>
  <c r="CY481" i="3"/>
  <c r="CZ481" i="3"/>
  <c r="DB481" i="3" s="1"/>
  <c r="DA481" i="3"/>
  <c r="DC481" i="3"/>
  <c r="DG481" i="3"/>
  <c r="DI481" i="3"/>
  <c r="A482" i="3"/>
  <c r="Y482" i="3"/>
  <c r="CX482" i="3" s="1"/>
  <c r="CY482" i="3"/>
  <c r="CZ482" i="3"/>
  <c r="DB482" i="3" s="1"/>
  <c r="DA482" i="3"/>
  <c r="DC482" i="3"/>
  <c r="A483" i="3"/>
  <c r="Y483" i="3"/>
  <c r="CX483" i="3"/>
  <c r="DF483" i="3" s="1"/>
  <c r="DJ483" i="3" s="1"/>
  <c r="CY483" i="3"/>
  <c r="CZ483" i="3"/>
  <c r="DB483" i="3" s="1"/>
  <c r="DA483" i="3"/>
  <c r="DC483" i="3"/>
  <c r="A484" i="3"/>
  <c r="Y484" i="3"/>
  <c r="CX484" i="3"/>
  <c r="DI484" i="3" s="1"/>
  <c r="CY484" i="3"/>
  <c r="CZ484" i="3"/>
  <c r="DA484" i="3"/>
  <c r="DB484" i="3"/>
  <c r="DC484" i="3"/>
  <c r="A485" i="3"/>
  <c r="Y485" i="3"/>
  <c r="CX485" i="3"/>
  <c r="CY485" i="3"/>
  <c r="CZ485" i="3"/>
  <c r="DA485" i="3"/>
  <c r="DB485" i="3"/>
  <c r="DC485" i="3"/>
  <c r="A486" i="3"/>
  <c r="Y486" i="3"/>
  <c r="CX486" i="3" s="1"/>
  <c r="CY486" i="3"/>
  <c r="CZ486" i="3"/>
  <c r="DA486" i="3"/>
  <c r="DB486" i="3"/>
  <c r="DC486" i="3"/>
  <c r="DF486" i="3"/>
  <c r="DJ486" i="3" s="1"/>
  <c r="A487" i="3"/>
  <c r="Y487" i="3"/>
  <c r="CX487" i="3" s="1"/>
  <c r="CY487" i="3"/>
  <c r="CZ487" i="3"/>
  <c r="DA487" i="3"/>
  <c r="DB487" i="3"/>
  <c r="DC487" i="3"/>
  <c r="DH487" i="3"/>
  <c r="DI487" i="3"/>
  <c r="A488" i="3"/>
  <c r="Y488" i="3"/>
  <c r="CX488" i="3"/>
  <c r="DF488" i="3" s="1"/>
  <c r="DJ488" i="3" s="1"/>
  <c r="CY488" i="3"/>
  <c r="CZ488" i="3"/>
  <c r="DB488" i="3" s="1"/>
  <c r="DA488" i="3"/>
  <c r="DC488" i="3"/>
  <c r="DG488" i="3"/>
  <c r="DH488" i="3"/>
  <c r="DI488" i="3"/>
  <c r="A489" i="3"/>
  <c r="Y489" i="3"/>
  <c r="CX489" i="3" s="1"/>
  <c r="DI489" i="3" s="1"/>
  <c r="CY489" i="3"/>
  <c r="CZ489" i="3"/>
  <c r="DB489" i="3" s="1"/>
  <c r="DA489" i="3"/>
  <c r="DC489" i="3"/>
  <c r="DF489" i="3"/>
  <c r="DJ489" i="3" s="1"/>
  <c r="DG489" i="3"/>
  <c r="DH489" i="3"/>
  <c r="A490" i="3"/>
  <c r="Y490" i="3"/>
  <c r="CX490" i="3"/>
  <c r="CY490" i="3"/>
  <c r="CZ490" i="3"/>
  <c r="DB490" i="3" s="1"/>
  <c r="DA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B494" i="3" s="1"/>
  <c r="DA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B511" i="3" s="1"/>
  <c r="DA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A525" i="3"/>
  <c r="DB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U587" i="3"/>
  <c r="CV587" i="3"/>
  <c r="CX587" i="3"/>
  <c r="CY587" i="3"/>
  <c r="CZ587" i="3"/>
  <c r="DB587" i="3" s="1"/>
  <c r="DA587" i="3"/>
  <c r="DC587" i="3"/>
  <c r="DH587" i="3"/>
  <c r="A588" i="3"/>
  <c r="Y588" i="3"/>
  <c r="CW588" i="3" s="1"/>
  <c r="CX588" i="3"/>
  <c r="CY588" i="3"/>
  <c r="CZ588" i="3"/>
  <c r="DA588" i="3"/>
  <c r="DB588" i="3"/>
  <c r="DC588" i="3"/>
  <c r="DF588" i="3"/>
  <c r="DI588" i="3"/>
  <c r="A589" i="3"/>
  <c r="Y589" i="3"/>
  <c r="CX589" i="3" s="1"/>
  <c r="CY589" i="3"/>
  <c r="CZ589" i="3"/>
  <c r="DA589" i="3"/>
  <c r="DB589" i="3"/>
  <c r="DC589" i="3"/>
  <c r="A590" i="3"/>
  <c r="Y590" i="3"/>
  <c r="CX590" i="3" s="1"/>
  <c r="CY590" i="3"/>
  <c r="CZ590" i="3"/>
  <c r="DA590" i="3"/>
  <c r="DB590" i="3"/>
  <c r="DC590" i="3"/>
  <c r="A591" i="3"/>
  <c r="Y591" i="3"/>
  <c r="CX591" i="3"/>
  <c r="CY591" i="3"/>
  <c r="CZ591" i="3"/>
  <c r="DA591" i="3"/>
  <c r="DB591" i="3"/>
  <c r="DC591" i="3"/>
  <c r="DF591" i="3"/>
  <c r="DJ591" i="3" s="1"/>
  <c r="DG591" i="3"/>
  <c r="DH591" i="3"/>
  <c r="DI591" i="3"/>
  <c r="A592" i="3"/>
  <c r="Y592" i="3"/>
  <c r="CX592" i="3"/>
  <c r="CY592" i="3"/>
  <c r="CZ592" i="3"/>
  <c r="DB592" i="3" s="1"/>
  <c r="DA592" i="3"/>
  <c r="DC592" i="3"/>
  <c r="DF592" i="3"/>
  <c r="DJ592" i="3" s="1"/>
  <c r="DG592" i="3"/>
  <c r="DH592" i="3"/>
  <c r="DI592" i="3"/>
  <c r="A593" i="3"/>
  <c r="Y593" i="3"/>
  <c r="CX593" i="3" s="1"/>
  <c r="CY593" i="3"/>
  <c r="CZ593" i="3"/>
  <c r="DA593" i="3"/>
  <c r="DB593" i="3"/>
  <c r="DC593" i="3"/>
  <c r="A594" i="3"/>
  <c r="Y594" i="3"/>
  <c r="CX594" i="3"/>
  <c r="CY594" i="3"/>
  <c r="CZ594" i="3"/>
  <c r="DA594" i="3"/>
  <c r="DB594" i="3"/>
  <c r="DC594" i="3"/>
  <c r="DF594" i="3"/>
  <c r="DJ594" i="3" s="1"/>
  <c r="A595" i="3"/>
  <c r="Y595" i="3"/>
  <c r="CX595" i="3" s="1"/>
  <c r="CY595" i="3"/>
  <c r="CZ595" i="3"/>
  <c r="DA595" i="3"/>
  <c r="DB595" i="3"/>
  <c r="DC595" i="3"/>
  <c r="A596" i="3"/>
  <c r="Y596" i="3"/>
  <c r="CX596" i="3" s="1"/>
  <c r="CY596" i="3"/>
  <c r="CZ596" i="3"/>
  <c r="DA596" i="3"/>
  <c r="DB596" i="3"/>
  <c r="DC596" i="3"/>
  <c r="DH596" i="3"/>
  <c r="A597" i="3"/>
  <c r="Y597" i="3"/>
  <c r="CU597" i="3"/>
  <c r="CV597" i="3"/>
  <c r="CX597" i="3"/>
  <c r="CY597" i="3"/>
  <c r="CZ597" i="3"/>
  <c r="DB597" i="3" s="1"/>
  <c r="DA597" i="3"/>
  <c r="DC597" i="3"/>
  <c r="DG597" i="3"/>
  <c r="DH597" i="3"/>
  <c r="A598" i="3"/>
  <c r="Y598" i="3"/>
  <c r="CY598" i="3"/>
  <c r="CZ598" i="3"/>
  <c r="DB598" i="3" s="1"/>
  <c r="DA598" i="3"/>
  <c r="DC598" i="3"/>
  <c r="A599" i="3"/>
  <c r="Y599" i="3"/>
  <c r="CX599" i="3" s="1"/>
  <c r="CY599" i="3"/>
  <c r="CZ599" i="3"/>
  <c r="DA599" i="3"/>
  <c r="DB599" i="3"/>
  <c r="DC599" i="3"/>
  <c r="A600" i="3"/>
  <c r="Y600" i="3"/>
  <c r="CX600" i="3" s="1"/>
  <c r="CY600" i="3"/>
  <c r="CZ600" i="3"/>
  <c r="DA600" i="3"/>
  <c r="DB600" i="3"/>
  <c r="DC600" i="3"/>
  <c r="A601" i="3"/>
  <c r="Y601" i="3"/>
  <c r="CX601" i="3"/>
  <c r="CY601" i="3"/>
  <c r="CZ601" i="3"/>
  <c r="DB601" i="3" s="1"/>
  <c r="DA601" i="3"/>
  <c r="DC601" i="3"/>
  <c r="A602" i="3"/>
  <c r="Y602" i="3"/>
  <c r="CX602" i="3" s="1"/>
  <c r="DI602" i="3" s="1"/>
  <c r="CY602" i="3"/>
  <c r="CZ602" i="3"/>
  <c r="DB602" i="3" s="1"/>
  <c r="DA602" i="3"/>
  <c r="DC602" i="3"/>
  <c r="DF602" i="3"/>
  <c r="DJ602" i="3" s="1"/>
  <c r="DH602" i="3"/>
  <c r="A603" i="3"/>
  <c r="Y603" i="3"/>
  <c r="CX603" i="3"/>
  <c r="CY603" i="3"/>
  <c r="CZ603" i="3"/>
  <c r="DA603" i="3"/>
  <c r="DB603" i="3"/>
  <c r="DC603" i="3"/>
  <c r="DG603" i="3"/>
  <c r="A604" i="3"/>
  <c r="Y604" i="3"/>
  <c r="CX604" i="3"/>
  <c r="CY604" i="3"/>
  <c r="CZ604" i="3"/>
  <c r="DA604" i="3"/>
  <c r="DB604" i="3"/>
  <c r="DC604" i="3"/>
  <c r="A605" i="3"/>
  <c r="Y605" i="3"/>
  <c r="CX605" i="3" s="1"/>
  <c r="CY605" i="3"/>
  <c r="CZ605" i="3"/>
  <c r="DA605" i="3"/>
  <c r="DB605" i="3"/>
  <c r="DC605" i="3"/>
  <c r="DH605" i="3"/>
  <c r="A606" i="3"/>
  <c r="Y606" i="3"/>
  <c r="CX606" i="3"/>
  <c r="CY606" i="3"/>
  <c r="CZ606" i="3"/>
  <c r="DA606" i="3"/>
  <c r="DB606" i="3"/>
  <c r="DC606" i="3"/>
  <c r="DG606" i="3"/>
  <c r="DI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A616" i="3"/>
  <c r="DB616" i="3"/>
  <c r="DC616" i="3"/>
  <c r="A617" i="3"/>
  <c r="Y617" i="3"/>
  <c r="CU617" i="3"/>
  <c r="CV617" i="3"/>
  <c r="CX617" i="3"/>
  <c r="DF617" i="3" s="1"/>
  <c r="CY617" i="3"/>
  <c r="CZ617" i="3"/>
  <c r="DA617" i="3"/>
  <c r="DB617" i="3"/>
  <c r="DC617" i="3"/>
  <c r="A618" i="3"/>
  <c r="Y618" i="3"/>
  <c r="CW618" i="3" s="1"/>
  <c r="CY618" i="3"/>
  <c r="CZ618" i="3"/>
  <c r="DB618" i="3" s="1"/>
  <c r="DA618" i="3"/>
  <c r="DC618" i="3"/>
  <c r="A619" i="3"/>
  <c r="Y619" i="3"/>
  <c r="CX619" i="3"/>
  <c r="CY619" i="3"/>
  <c r="CZ619" i="3"/>
  <c r="DA619" i="3"/>
  <c r="DB619" i="3"/>
  <c r="DC619" i="3"/>
  <c r="DG619" i="3"/>
  <c r="A620" i="3"/>
  <c r="Y620" i="3"/>
  <c r="CX620" i="3" s="1"/>
  <c r="CY620" i="3"/>
  <c r="CZ620" i="3"/>
  <c r="DA620" i="3"/>
  <c r="DB620" i="3"/>
  <c r="DC620" i="3"/>
  <c r="A621" i="3"/>
  <c r="Y621" i="3"/>
  <c r="CX621" i="3" s="1"/>
  <c r="CY621" i="3"/>
  <c r="CZ621" i="3"/>
  <c r="DB621" i="3" s="1"/>
  <c r="DA621" i="3"/>
  <c r="DC621" i="3"/>
  <c r="A622" i="3"/>
  <c r="Y622" i="3"/>
  <c r="CU622" i="3"/>
  <c r="CV622" i="3"/>
  <c r="CX622" i="3"/>
  <c r="DI622" i="3" s="1"/>
  <c r="DJ622" i="3" s="1"/>
  <c r="CY622" i="3"/>
  <c r="CZ622" i="3"/>
  <c r="DB622" i="3" s="1"/>
  <c r="DA622" i="3"/>
  <c r="DC622" i="3"/>
  <c r="DG622" i="3"/>
  <c r="DH622" i="3"/>
  <c r="A623" i="3"/>
  <c r="Y623" i="3"/>
  <c r="CW623" i="3" s="1"/>
  <c r="CX623" i="3"/>
  <c r="CY623" i="3"/>
  <c r="CZ623" i="3"/>
  <c r="DB623" i="3" s="1"/>
  <c r="DA623" i="3"/>
  <c r="DC623" i="3"/>
  <c r="DF623" i="3"/>
  <c r="A624" i="3"/>
  <c r="Y624" i="3"/>
  <c r="CX624" i="3" s="1"/>
  <c r="CY624" i="3"/>
  <c r="CZ624" i="3"/>
  <c r="DA624" i="3"/>
  <c r="DB624" i="3"/>
  <c r="DC624" i="3"/>
  <c r="A625" i="3"/>
  <c r="Y625" i="3"/>
  <c r="CX625" i="3"/>
  <c r="DF625" i="3" s="1"/>
  <c r="DJ625" i="3" s="1"/>
  <c r="CY625" i="3"/>
  <c r="CZ625" i="3"/>
  <c r="DA625" i="3"/>
  <c r="DB625" i="3"/>
  <c r="DC625" i="3"/>
  <c r="A626" i="3"/>
  <c r="Y626" i="3"/>
  <c r="CX626" i="3" s="1"/>
  <c r="CY626" i="3"/>
  <c r="CZ626" i="3"/>
  <c r="DB626" i="3" s="1"/>
  <c r="DA626" i="3"/>
  <c r="DC626" i="3"/>
  <c r="DI626" i="3"/>
  <c r="A627" i="3"/>
  <c r="Y627" i="3"/>
  <c r="CY627" i="3"/>
  <c r="CZ627" i="3"/>
  <c r="DA627" i="3"/>
  <c r="DB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B656" i="3" s="1"/>
  <c r="DA656" i="3"/>
  <c r="DC656" i="3"/>
  <c r="A657" i="3"/>
  <c r="Y657" i="3"/>
  <c r="CU657" i="3"/>
  <c r="CV657" i="3"/>
  <c r="CX657" i="3"/>
  <c r="CY657" i="3"/>
  <c r="CZ657" i="3"/>
  <c r="DA657" i="3"/>
  <c r="DB657" i="3"/>
  <c r="DC657" i="3"/>
  <c r="DF657" i="3"/>
  <c r="DH657" i="3"/>
  <c r="A658" i="3"/>
  <c r="Y658" i="3"/>
  <c r="CY658" i="3"/>
  <c r="CZ658" i="3"/>
  <c r="DB658" i="3" s="1"/>
  <c r="DA658" i="3"/>
  <c r="DC658" i="3"/>
  <c r="A659" i="3"/>
  <c r="Y659" i="3"/>
  <c r="CW659" i="3"/>
  <c r="CX659" i="3"/>
  <c r="CY659" i="3"/>
  <c r="CZ659" i="3"/>
  <c r="DB659" i="3" s="1"/>
  <c r="DA659" i="3"/>
  <c r="DC659" i="3"/>
  <c r="DG659" i="3"/>
  <c r="DJ659" i="3" s="1"/>
  <c r="DH659" i="3"/>
  <c r="A660" i="3"/>
  <c r="Y660" i="3"/>
  <c r="CX660" i="3" s="1"/>
  <c r="CY660" i="3"/>
  <c r="CZ660" i="3"/>
  <c r="DA660" i="3"/>
  <c r="DB660" i="3"/>
  <c r="DC660" i="3"/>
  <c r="A661" i="3"/>
  <c r="Y661" i="3"/>
  <c r="CX661" i="3"/>
  <c r="CY661" i="3"/>
  <c r="CZ661" i="3"/>
  <c r="DB661" i="3" s="1"/>
  <c r="DA661" i="3"/>
  <c r="DC661" i="3"/>
  <c r="A662" i="3"/>
  <c r="Y662" i="3"/>
  <c r="CX662" i="3" s="1"/>
  <c r="CY662" i="3"/>
  <c r="CZ662" i="3"/>
  <c r="DA662" i="3"/>
  <c r="DB662" i="3"/>
  <c r="DC662" i="3"/>
  <c r="DI662" i="3"/>
  <c r="A663" i="3"/>
  <c r="Y663" i="3"/>
  <c r="CX663" i="3"/>
  <c r="CY663" i="3"/>
  <c r="CZ663" i="3"/>
  <c r="DA663" i="3"/>
  <c r="DB663" i="3"/>
  <c r="DC663" i="3"/>
  <c r="DH663" i="3"/>
  <c r="A664" i="3"/>
  <c r="Y664" i="3"/>
  <c r="CX664" i="3" s="1"/>
  <c r="CY664" i="3"/>
  <c r="CZ664" i="3"/>
  <c r="DB664" i="3" s="1"/>
  <c r="DA664" i="3"/>
  <c r="DC664" i="3"/>
  <c r="A665" i="3"/>
  <c r="Y665" i="3"/>
  <c r="CU665" i="3"/>
  <c r="CV665" i="3"/>
  <c r="CX665" i="3"/>
  <c r="DG665" i="3" s="1"/>
  <c r="CY665" i="3"/>
  <c r="CZ665" i="3"/>
  <c r="DA665" i="3"/>
  <c r="DB665" i="3"/>
  <c r="DC665" i="3"/>
  <c r="A666" i="3"/>
  <c r="Y666" i="3"/>
  <c r="CY666" i="3"/>
  <c r="CZ666" i="3"/>
  <c r="DA666" i="3"/>
  <c r="DB666" i="3"/>
  <c r="DC666" i="3"/>
  <c r="A667" i="3"/>
  <c r="Y667" i="3"/>
  <c r="CW667" i="3"/>
  <c r="CX667" i="3"/>
  <c r="CY667" i="3"/>
  <c r="CZ667" i="3"/>
  <c r="DA667" i="3"/>
  <c r="DB667" i="3"/>
  <c r="DC667" i="3"/>
  <c r="A668" i="3"/>
  <c r="Y668" i="3"/>
  <c r="CX668" i="3" s="1"/>
  <c r="CY668" i="3"/>
  <c r="CZ668" i="3"/>
  <c r="DA668" i="3"/>
  <c r="DB668" i="3"/>
  <c r="DC668" i="3"/>
  <c r="DF668" i="3"/>
  <c r="DJ668" i="3" s="1"/>
  <c r="DG668" i="3"/>
  <c r="A669" i="3"/>
  <c r="Y669" i="3"/>
  <c r="CX669" i="3"/>
  <c r="CY669" i="3"/>
  <c r="CZ669" i="3"/>
  <c r="DB669" i="3" s="1"/>
  <c r="DA669" i="3"/>
  <c r="DC669" i="3"/>
  <c r="DF669" i="3"/>
  <c r="DJ669" i="3"/>
  <c r="A670" i="3"/>
  <c r="Y670" i="3"/>
  <c r="CX670" i="3" s="1"/>
  <c r="CY670" i="3"/>
  <c r="CZ670" i="3"/>
  <c r="DA670" i="3"/>
  <c r="DB670" i="3"/>
  <c r="DC670" i="3"/>
  <c r="A671" i="3"/>
  <c r="Y671" i="3"/>
  <c r="CX671" i="3"/>
  <c r="CY671" i="3"/>
  <c r="CZ671" i="3"/>
  <c r="DA671" i="3"/>
  <c r="DB671" i="3"/>
  <c r="DC671" i="3"/>
  <c r="A672" i="3"/>
  <c r="Y672" i="3"/>
  <c r="CX672" i="3" s="1"/>
  <c r="CY672" i="3"/>
  <c r="CZ672" i="3"/>
  <c r="DB672" i="3" s="1"/>
  <c r="DA672" i="3"/>
  <c r="DC672" i="3"/>
  <c r="DG672" i="3"/>
  <c r="DI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A699" i="3"/>
  <c r="DB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A732" i="3"/>
  <c r="DB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A753" i="3"/>
  <c r="DB753" i="3"/>
  <c r="DC753" i="3"/>
  <c r="A754" i="3"/>
  <c r="Y754" i="3"/>
  <c r="CX754" i="3" s="1"/>
  <c r="CY754" i="3"/>
  <c r="CZ754" i="3"/>
  <c r="DA754" i="3"/>
  <c r="DB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A757" i="3"/>
  <c r="DB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B774" i="3" s="1"/>
  <c r="DA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B778" i="3" s="1"/>
  <c r="DA778" i="3"/>
  <c r="DC77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V28" i="1"/>
  <c r="W28" i="1"/>
  <c r="AC28" i="1"/>
  <c r="AE28" i="1"/>
  <c r="CS28" i="1" s="1"/>
  <c r="AF28" i="1"/>
  <c r="CT28" i="1" s="1"/>
  <c r="AG28" i="1"/>
  <c r="AH28" i="1"/>
  <c r="AI28" i="1"/>
  <c r="CW28" i="1" s="1"/>
  <c r="AJ28" i="1"/>
  <c r="CX28" i="1" s="1"/>
  <c r="CQ28" i="1"/>
  <c r="CR28" i="1"/>
  <c r="CU28" i="1"/>
  <c r="CV28" i="1"/>
  <c r="U28" i="1" s="1"/>
  <c r="GL28" i="1"/>
  <c r="GO28" i="1"/>
  <c r="GP28" i="1"/>
  <c r="GV28" i="1"/>
  <c r="HC28" i="1"/>
  <c r="GX28" i="1" s="1"/>
  <c r="C29" i="1"/>
  <c r="D29" i="1"/>
  <c r="I29" i="1"/>
  <c r="K29" i="1"/>
  <c r="P29" i="1"/>
  <c r="CP29" i="1" s="1"/>
  <c r="O29" i="1" s="1"/>
  <c r="Q29" i="1"/>
  <c r="R29" i="1"/>
  <c r="V29" i="1"/>
  <c r="AC29" i="1"/>
  <c r="AD29" i="1"/>
  <c r="AE29" i="1"/>
  <c r="CR29" i="1" s="1"/>
  <c r="AF29" i="1"/>
  <c r="S29" i="1" s="1"/>
  <c r="AG29" i="1"/>
  <c r="AH29" i="1"/>
  <c r="AI29" i="1"/>
  <c r="AJ29" i="1"/>
  <c r="CX29" i="1" s="1"/>
  <c r="W29" i="1" s="1"/>
  <c r="CS29" i="1"/>
  <c r="CU29" i="1"/>
  <c r="T29" i="1" s="1"/>
  <c r="CV29" i="1"/>
  <c r="U29" i="1" s="1"/>
  <c r="CW29" i="1"/>
  <c r="GL29" i="1"/>
  <c r="GO29" i="1"/>
  <c r="GP29" i="1"/>
  <c r="GV29" i="1"/>
  <c r="HC29" i="1" s="1"/>
  <c r="GX29" i="1" s="1"/>
  <c r="GB49" i="1" s="1"/>
  <c r="C30" i="1"/>
  <c r="D30" i="1"/>
  <c r="I30" i="1"/>
  <c r="K30" i="1"/>
  <c r="R30" i="1"/>
  <c r="U30" i="1"/>
  <c r="W30" i="1"/>
  <c r="AC30" i="1"/>
  <c r="AE30" i="1"/>
  <c r="CR30" i="1" s="1"/>
  <c r="AF30" i="1"/>
  <c r="S30" i="1" s="1"/>
  <c r="AG30" i="1"/>
  <c r="CU30" i="1" s="1"/>
  <c r="T30" i="1" s="1"/>
  <c r="AH30" i="1"/>
  <c r="CV30" i="1" s="1"/>
  <c r="AI30" i="1"/>
  <c r="AJ30" i="1"/>
  <c r="CW30" i="1"/>
  <c r="V30" i="1" s="1"/>
  <c r="CX30" i="1"/>
  <c r="GL30" i="1"/>
  <c r="GO30" i="1"/>
  <c r="GP30" i="1"/>
  <c r="GV30" i="1"/>
  <c r="HC30" i="1" s="1"/>
  <c r="GX30" i="1" s="1"/>
  <c r="C31" i="1"/>
  <c r="D31" i="1"/>
  <c r="I31" i="1"/>
  <c r="K31" i="1"/>
  <c r="P31" i="1"/>
  <c r="X31" i="1"/>
  <c r="Y31" i="1"/>
  <c r="AC31" i="1"/>
  <c r="AB31" i="1" s="1"/>
  <c r="AD31" i="1"/>
  <c r="AE31" i="1"/>
  <c r="AF31" i="1"/>
  <c r="S31" i="1" s="1"/>
  <c r="CZ31" i="1" s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T31" i="1"/>
  <c r="CU31" i="1"/>
  <c r="T31" i="1" s="1"/>
  <c r="CW31" i="1"/>
  <c r="CY31" i="1"/>
  <c r="GL31" i="1"/>
  <c r="GO31" i="1"/>
  <c r="GP31" i="1"/>
  <c r="GV31" i="1"/>
  <c r="HC31" i="1" s="1"/>
  <c r="GX31" i="1" s="1"/>
  <c r="C32" i="1"/>
  <c r="D32" i="1"/>
  <c r="I32" i="1"/>
  <c r="S32" i="1" s="1"/>
  <c r="K32" i="1"/>
  <c r="P32" i="1"/>
  <c r="Q32" i="1"/>
  <c r="R32" i="1"/>
  <c r="AC32" i="1"/>
  <c r="AD32" i="1"/>
  <c r="AE32" i="1"/>
  <c r="CS32" i="1" s="1"/>
  <c r="AF32" i="1"/>
  <c r="AG32" i="1"/>
  <c r="AH32" i="1"/>
  <c r="CV32" i="1" s="1"/>
  <c r="U32" i="1" s="1"/>
  <c r="AI32" i="1"/>
  <c r="CW32" i="1" s="1"/>
  <c r="V32" i="1" s="1"/>
  <c r="AJ32" i="1"/>
  <c r="CT32" i="1"/>
  <c r="CU32" i="1"/>
  <c r="T32" i="1" s="1"/>
  <c r="CX32" i="1"/>
  <c r="W32" i="1" s="1"/>
  <c r="GL32" i="1"/>
  <c r="GO32" i="1"/>
  <c r="GP32" i="1"/>
  <c r="GV32" i="1"/>
  <c r="HC32" i="1" s="1"/>
  <c r="GX32" i="1" s="1"/>
  <c r="C33" i="1"/>
  <c r="D33" i="1"/>
  <c r="I33" i="1"/>
  <c r="K33" i="1"/>
  <c r="R33" i="1"/>
  <c r="T33" i="1"/>
  <c r="U33" i="1"/>
  <c r="W33" i="1"/>
  <c r="AB33" i="1"/>
  <c r="AC33" i="1"/>
  <c r="P33" i="1" s="1"/>
  <c r="AE33" i="1"/>
  <c r="AD33" i="1" s="1"/>
  <c r="AF33" i="1"/>
  <c r="S33" i="1" s="1"/>
  <c r="CZ33" i="1" s="1"/>
  <c r="AG33" i="1"/>
  <c r="AH33" i="1"/>
  <c r="CV33" i="1" s="1"/>
  <c r="AI33" i="1"/>
  <c r="CW33" i="1" s="1"/>
  <c r="V33" i="1" s="1"/>
  <c r="AJ33" i="1"/>
  <c r="CX33" i="1" s="1"/>
  <c r="CQ33" i="1"/>
  <c r="CR33" i="1"/>
  <c r="CS33" i="1"/>
  <c r="CT33" i="1"/>
  <c r="CU33" i="1"/>
  <c r="CY33" i="1"/>
  <c r="GL33" i="1"/>
  <c r="GO33" i="1"/>
  <c r="GP33" i="1"/>
  <c r="GV33" i="1"/>
  <c r="HC33" i="1" s="1"/>
  <c r="GX33" i="1" s="1"/>
  <c r="C34" i="1"/>
  <c r="D34" i="1"/>
  <c r="I34" i="1"/>
  <c r="Q34" i="1" s="1"/>
  <c r="K34" i="1"/>
  <c r="W34" i="1"/>
  <c r="AC34" i="1"/>
  <c r="CQ34" i="1" s="1"/>
  <c r="AD34" i="1"/>
  <c r="AE34" i="1"/>
  <c r="AF34" i="1"/>
  <c r="S34" i="1" s="1"/>
  <c r="AG34" i="1"/>
  <c r="AH34" i="1"/>
  <c r="AI34" i="1"/>
  <c r="AJ34" i="1"/>
  <c r="CR34" i="1"/>
  <c r="CS34" i="1"/>
  <c r="CU34" i="1"/>
  <c r="T34" i="1" s="1"/>
  <c r="CV34" i="1"/>
  <c r="U34" i="1" s="1"/>
  <c r="CW34" i="1"/>
  <c r="CX34" i="1"/>
  <c r="GL34" i="1"/>
  <c r="GO34" i="1"/>
  <c r="GP34" i="1"/>
  <c r="GV34" i="1"/>
  <c r="HC34" i="1" s="1"/>
  <c r="GX34" i="1" s="1"/>
  <c r="C35" i="1"/>
  <c r="D35" i="1"/>
  <c r="I35" i="1"/>
  <c r="K35" i="1"/>
  <c r="P35" i="1"/>
  <c r="R35" i="1"/>
  <c r="S35" i="1"/>
  <c r="Y35" i="1" s="1"/>
  <c r="U35" i="1"/>
  <c r="X35" i="1"/>
  <c r="AC35" i="1"/>
  <c r="AD35" i="1"/>
  <c r="AE35" i="1"/>
  <c r="CS35" i="1" s="1"/>
  <c r="AF35" i="1"/>
  <c r="AG35" i="1"/>
  <c r="CU35" i="1" s="1"/>
  <c r="T35" i="1" s="1"/>
  <c r="AH35" i="1"/>
  <c r="CV35" i="1" s="1"/>
  <c r="AI35" i="1"/>
  <c r="AJ35" i="1"/>
  <c r="CX35" i="1" s="1"/>
  <c r="W35" i="1" s="1"/>
  <c r="CQ35" i="1"/>
  <c r="CR35" i="1"/>
  <c r="CT35" i="1"/>
  <c r="CW35" i="1"/>
  <c r="V35" i="1" s="1"/>
  <c r="GL35" i="1"/>
  <c r="GO35" i="1"/>
  <c r="GP35" i="1"/>
  <c r="GV35" i="1"/>
  <c r="HC35" i="1" s="1"/>
  <c r="GX35" i="1" s="1"/>
  <c r="C36" i="1"/>
  <c r="D36" i="1"/>
  <c r="I36" i="1"/>
  <c r="T36" i="1" s="1"/>
  <c r="K36" i="1"/>
  <c r="P36" i="1"/>
  <c r="Q36" i="1"/>
  <c r="R36" i="1"/>
  <c r="W36" i="1"/>
  <c r="AB36" i="1"/>
  <c r="AC36" i="1"/>
  <c r="AD36" i="1"/>
  <c r="AE36" i="1"/>
  <c r="CR36" i="1" s="1"/>
  <c r="AF36" i="1"/>
  <c r="S36" i="1" s="1"/>
  <c r="X36" i="1" s="1"/>
  <c r="AG36" i="1"/>
  <c r="AH36" i="1"/>
  <c r="CV36" i="1" s="1"/>
  <c r="U36" i="1" s="1"/>
  <c r="AI36" i="1"/>
  <c r="AJ36" i="1"/>
  <c r="CX36" i="1" s="1"/>
  <c r="CP36" i="1"/>
  <c r="O36" i="1" s="1"/>
  <c r="CQ36" i="1"/>
  <c r="CS36" i="1"/>
  <c r="CU36" i="1"/>
  <c r="CW36" i="1"/>
  <c r="V36" i="1" s="1"/>
  <c r="CZ36" i="1"/>
  <c r="GL36" i="1"/>
  <c r="GO36" i="1"/>
  <c r="GP36" i="1"/>
  <c r="GV36" i="1"/>
  <c r="HC36" i="1" s="1"/>
  <c r="GX36" i="1" s="1"/>
  <c r="C37" i="1"/>
  <c r="D37" i="1"/>
  <c r="I37" i="1"/>
  <c r="K37" i="1"/>
  <c r="Q37" i="1"/>
  <c r="AC37" i="1"/>
  <c r="CQ37" i="1" s="1"/>
  <c r="AD37" i="1"/>
  <c r="AE37" i="1"/>
  <c r="CR37" i="1" s="1"/>
  <c r="AF37" i="1"/>
  <c r="S37" i="1" s="1"/>
  <c r="AG37" i="1"/>
  <c r="AH37" i="1"/>
  <c r="AI37" i="1"/>
  <c r="CW37" i="1" s="1"/>
  <c r="V37" i="1" s="1"/>
  <c r="AJ37" i="1"/>
  <c r="CS37" i="1"/>
  <c r="CU37" i="1"/>
  <c r="T37" i="1" s="1"/>
  <c r="CV37" i="1"/>
  <c r="CX37" i="1"/>
  <c r="W37" i="1" s="1"/>
  <c r="GL37" i="1"/>
  <c r="GO37" i="1"/>
  <c r="GP37" i="1"/>
  <c r="GV37" i="1"/>
  <c r="HC37" i="1"/>
  <c r="GX37" i="1" s="1"/>
  <c r="C38" i="1"/>
  <c r="D38" i="1"/>
  <c r="I38" i="1"/>
  <c r="K38" i="1"/>
  <c r="AB38" i="1"/>
  <c r="AC38" i="1"/>
  <c r="CQ38" i="1" s="1"/>
  <c r="AD38" i="1"/>
  <c r="AE38" i="1"/>
  <c r="AF38" i="1"/>
  <c r="S38" i="1" s="1"/>
  <c r="AG38" i="1"/>
  <c r="CU38" i="1" s="1"/>
  <c r="T38" i="1" s="1"/>
  <c r="AH38" i="1"/>
  <c r="CV38" i="1" s="1"/>
  <c r="AI38" i="1"/>
  <c r="AJ38" i="1"/>
  <c r="CX38" i="1" s="1"/>
  <c r="W38" i="1" s="1"/>
  <c r="AJ49" i="1" s="1"/>
  <c r="CR38" i="1"/>
  <c r="CS38" i="1"/>
  <c r="CT38" i="1"/>
  <c r="CW38" i="1"/>
  <c r="V38" i="1" s="1"/>
  <c r="GL38" i="1"/>
  <c r="GO38" i="1"/>
  <c r="GP38" i="1"/>
  <c r="GV38" i="1"/>
  <c r="HC38" i="1" s="1"/>
  <c r="GX38" i="1" s="1"/>
  <c r="C39" i="1"/>
  <c r="D39" i="1"/>
  <c r="I39" i="1"/>
  <c r="K39" i="1"/>
  <c r="P39" i="1"/>
  <c r="R39" i="1"/>
  <c r="U39" i="1"/>
  <c r="AC39" i="1"/>
  <c r="CQ39" i="1" s="1"/>
  <c r="AE39" i="1"/>
  <c r="CS39" i="1" s="1"/>
  <c r="AF39" i="1"/>
  <c r="CT39" i="1" s="1"/>
  <c r="AG39" i="1"/>
  <c r="CU39" i="1" s="1"/>
  <c r="T39" i="1" s="1"/>
  <c r="AH39" i="1"/>
  <c r="AI39" i="1"/>
  <c r="AJ39" i="1"/>
  <c r="CR39" i="1"/>
  <c r="CV39" i="1"/>
  <c r="CW39" i="1"/>
  <c r="V39" i="1" s="1"/>
  <c r="CX39" i="1"/>
  <c r="W39" i="1" s="1"/>
  <c r="GL39" i="1"/>
  <c r="GO39" i="1"/>
  <c r="GP39" i="1"/>
  <c r="GV39" i="1"/>
  <c r="HC39" i="1"/>
  <c r="GX39" i="1" s="1"/>
  <c r="C40" i="1"/>
  <c r="D40" i="1"/>
  <c r="I40" i="1"/>
  <c r="K40" i="1"/>
  <c r="R40" i="1"/>
  <c r="AC40" i="1"/>
  <c r="P40" i="1" s="1"/>
  <c r="AD40" i="1"/>
  <c r="AE40" i="1"/>
  <c r="AF40" i="1"/>
  <c r="S40" i="1" s="1"/>
  <c r="AG40" i="1"/>
  <c r="AH40" i="1"/>
  <c r="CV40" i="1" s="1"/>
  <c r="U40" i="1" s="1"/>
  <c r="AI40" i="1"/>
  <c r="AJ40" i="1"/>
  <c r="CX40" i="1" s="1"/>
  <c r="W40" i="1" s="1"/>
  <c r="CR40" i="1"/>
  <c r="CS40" i="1"/>
  <c r="CT40" i="1"/>
  <c r="CU40" i="1"/>
  <c r="T40" i="1" s="1"/>
  <c r="CW40" i="1"/>
  <c r="V40" i="1" s="1"/>
  <c r="GL40" i="1"/>
  <c r="GO40" i="1"/>
  <c r="GP40" i="1"/>
  <c r="GV40" i="1"/>
  <c r="HC40" i="1" s="1"/>
  <c r="GX40" i="1" s="1"/>
  <c r="C41" i="1"/>
  <c r="D41" i="1"/>
  <c r="I41" i="1"/>
  <c r="CU67" i="3" s="1"/>
  <c r="K41" i="1"/>
  <c r="T41" i="1"/>
  <c r="W41" i="1"/>
  <c r="AC41" i="1"/>
  <c r="CQ41" i="1" s="1"/>
  <c r="AE41" i="1"/>
  <c r="CR41" i="1" s="1"/>
  <c r="AF41" i="1"/>
  <c r="S41" i="1" s="1"/>
  <c r="AG41" i="1"/>
  <c r="AH41" i="1"/>
  <c r="CV41" i="1" s="1"/>
  <c r="U41" i="1" s="1"/>
  <c r="AI41" i="1"/>
  <c r="CW41" i="1" s="1"/>
  <c r="V41" i="1" s="1"/>
  <c r="AJ41" i="1"/>
  <c r="CT41" i="1"/>
  <c r="CU41" i="1"/>
  <c r="CX41" i="1"/>
  <c r="GL41" i="1"/>
  <c r="GO41" i="1"/>
  <c r="GP41" i="1"/>
  <c r="GV41" i="1"/>
  <c r="HC41" i="1"/>
  <c r="GX41" i="1" s="1"/>
  <c r="C42" i="1"/>
  <c r="D42" i="1"/>
  <c r="I42" i="1"/>
  <c r="K42" i="1"/>
  <c r="AC42" i="1"/>
  <c r="AD42" i="1"/>
  <c r="AB42" i="1" s="1"/>
  <c r="AE42" i="1"/>
  <c r="AF42" i="1"/>
  <c r="CT42" i="1" s="1"/>
  <c r="AG42" i="1"/>
  <c r="AH42" i="1"/>
  <c r="CV42" i="1" s="1"/>
  <c r="U42" i="1" s="1"/>
  <c r="AI42" i="1"/>
  <c r="CW42" i="1" s="1"/>
  <c r="V42" i="1" s="1"/>
  <c r="AJ42" i="1"/>
  <c r="CX42" i="1" s="1"/>
  <c r="W42" i="1" s="1"/>
  <c r="CQ42" i="1"/>
  <c r="CR42" i="1"/>
  <c r="CS42" i="1"/>
  <c r="CU42" i="1"/>
  <c r="T42" i="1" s="1"/>
  <c r="GL42" i="1"/>
  <c r="GO42" i="1"/>
  <c r="GP42" i="1"/>
  <c r="GV42" i="1"/>
  <c r="HC42" i="1"/>
  <c r="C43" i="1"/>
  <c r="D43" i="1"/>
  <c r="I43" i="1"/>
  <c r="Q43" i="1" s="1"/>
  <c r="K43" i="1"/>
  <c r="R43" i="1"/>
  <c r="U43" i="1"/>
  <c r="AC43" i="1"/>
  <c r="CQ43" i="1" s="1"/>
  <c r="AD43" i="1"/>
  <c r="AE43" i="1"/>
  <c r="AF43" i="1"/>
  <c r="S43" i="1" s="1"/>
  <c r="AG43" i="1"/>
  <c r="CU43" i="1" s="1"/>
  <c r="T43" i="1" s="1"/>
  <c r="AH43" i="1"/>
  <c r="AI43" i="1"/>
  <c r="AJ43" i="1"/>
  <c r="CR43" i="1"/>
  <c r="CS43" i="1"/>
  <c r="CV43" i="1"/>
  <c r="CW43" i="1"/>
  <c r="V43" i="1" s="1"/>
  <c r="CX43" i="1"/>
  <c r="W43" i="1" s="1"/>
  <c r="GL43" i="1"/>
  <c r="GO43" i="1"/>
  <c r="GP43" i="1"/>
  <c r="GV43" i="1"/>
  <c r="HC43" i="1" s="1"/>
  <c r="GX43" i="1" s="1"/>
  <c r="C44" i="1"/>
  <c r="D44" i="1"/>
  <c r="I44" i="1"/>
  <c r="K44" i="1"/>
  <c r="R44" i="1"/>
  <c r="W44" i="1"/>
  <c r="AB44" i="1"/>
  <c r="AC44" i="1"/>
  <c r="P44" i="1" s="1"/>
  <c r="AD44" i="1"/>
  <c r="AE44" i="1"/>
  <c r="CR44" i="1" s="1"/>
  <c r="AF44" i="1"/>
  <c r="CT44" i="1" s="1"/>
  <c r="AG44" i="1"/>
  <c r="CU44" i="1" s="1"/>
  <c r="T44" i="1" s="1"/>
  <c r="AH44" i="1"/>
  <c r="CV44" i="1" s="1"/>
  <c r="U44" i="1" s="1"/>
  <c r="AI44" i="1"/>
  <c r="AJ44" i="1"/>
  <c r="CQ44" i="1"/>
  <c r="CS44" i="1"/>
  <c r="CW44" i="1"/>
  <c r="V44" i="1" s="1"/>
  <c r="CX44" i="1"/>
  <c r="GL44" i="1"/>
  <c r="GO44" i="1"/>
  <c r="GP44" i="1"/>
  <c r="GV44" i="1"/>
  <c r="HC44" i="1" s="1"/>
  <c r="GX44" i="1" s="1"/>
  <c r="C45" i="1"/>
  <c r="D45" i="1"/>
  <c r="I45" i="1"/>
  <c r="K45" i="1"/>
  <c r="P45" i="1"/>
  <c r="AC45" i="1"/>
  <c r="AD45" i="1"/>
  <c r="AB45" i="1" s="1"/>
  <c r="AE45" i="1"/>
  <c r="CS45" i="1" s="1"/>
  <c r="AF45" i="1"/>
  <c r="AG45" i="1"/>
  <c r="AH45" i="1"/>
  <c r="AI45" i="1"/>
  <c r="CW45" i="1" s="1"/>
  <c r="V45" i="1" s="1"/>
  <c r="AJ45" i="1"/>
  <c r="CQ45" i="1"/>
  <c r="CR45" i="1"/>
  <c r="CT45" i="1"/>
  <c r="CU45" i="1"/>
  <c r="T45" i="1" s="1"/>
  <c r="CV45" i="1"/>
  <c r="U45" i="1" s="1"/>
  <c r="CX45" i="1"/>
  <c r="W45" i="1" s="1"/>
  <c r="GL45" i="1"/>
  <c r="GO45" i="1"/>
  <c r="GP45" i="1"/>
  <c r="GV45" i="1"/>
  <c r="GX45" i="1"/>
  <c r="HC45" i="1"/>
  <c r="C46" i="1"/>
  <c r="D46" i="1"/>
  <c r="I46" i="1"/>
  <c r="CU77" i="3" s="1"/>
  <c r="K46" i="1"/>
  <c r="P46" i="1"/>
  <c r="R46" i="1"/>
  <c r="U46" i="1"/>
  <c r="AC46" i="1"/>
  <c r="AD46" i="1"/>
  <c r="AB46" i="1" s="1"/>
  <c r="AE46" i="1"/>
  <c r="CR46" i="1" s="1"/>
  <c r="AF46" i="1"/>
  <c r="CT46" i="1" s="1"/>
  <c r="AG46" i="1"/>
  <c r="AH46" i="1"/>
  <c r="AI46" i="1"/>
  <c r="CW46" i="1" s="1"/>
  <c r="V46" i="1" s="1"/>
  <c r="AJ46" i="1"/>
  <c r="CX46" i="1" s="1"/>
  <c r="W46" i="1" s="1"/>
  <c r="CQ46" i="1"/>
  <c r="CU46" i="1"/>
  <c r="T46" i="1" s="1"/>
  <c r="CV46" i="1"/>
  <c r="GL46" i="1"/>
  <c r="GO46" i="1"/>
  <c r="GP46" i="1"/>
  <c r="GV46" i="1"/>
  <c r="GX46" i="1"/>
  <c r="HC46" i="1"/>
  <c r="C47" i="1"/>
  <c r="D47" i="1"/>
  <c r="I47" i="1"/>
  <c r="CU78" i="3" s="1"/>
  <c r="K47" i="1"/>
  <c r="AC47" i="1"/>
  <c r="P47" i="1" s="1"/>
  <c r="AE47" i="1"/>
  <c r="AD47" i="1" s="1"/>
  <c r="AB47" i="1" s="1"/>
  <c r="AF47" i="1"/>
  <c r="S47" i="1" s="1"/>
  <c r="AG47" i="1"/>
  <c r="CU47" i="1" s="1"/>
  <c r="T47" i="1" s="1"/>
  <c r="AH47" i="1"/>
  <c r="AI47" i="1"/>
  <c r="CW47" i="1" s="1"/>
  <c r="V47" i="1" s="1"/>
  <c r="AJ47" i="1"/>
  <c r="CX47" i="1" s="1"/>
  <c r="W47" i="1" s="1"/>
  <c r="CS47" i="1"/>
  <c r="CT47" i="1"/>
  <c r="CV47" i="1"/>
  <c r="U47" i="1" s="1"/>
  <c r="GL47" i="1"/>
  <c r="GO47" i="1"/>
  <c r="GP47" i="1"/>
  <c r="GV47" i="1"/>
  <c r="HC47" i="1"/>
  <c r="GX47" i="1" s="1"/>
  <c r="B49" i="1"/>
  <c r="B26" i="1" s="1"/>
  <c r="C49" i="1"/>
  <c r="C26" i="1" s="1"/>
  <c r="D49" i="1"/>
  <c r="D26" i="1" s="1"/>
  <c r="F49" i="1"/>
  <c r="F26" i="1" s="1"/>
  <c r="G49" i="1"/>
  <c r="G26" i="1" s="1"/>
  <c r="AP49" i="1"/>
  <c r="AP26" i="1" s="1"/>
  <c r="AU49" i="1"/>
  <c r="AU26" i="1" s="1"/>
  <c r="BB49" i="1"/>
  <c r="BB26" i="1" s="1"/>
  <c r="BX49" i="1"/>
  <c r="BY49" i="1"/>
  <c r="BY26" i="1" s="1"/>
  <c r="BZ49" i="1"/>
  <c r="BZ26" i="1" s="1"/>
  <c r="CC49" i="1"/>
  <c r="CD49" i="1"/>
  <c r="CD26" i="1" s="1"/>
  <c r="CI49" i="1"/>
  <c r="AZ49" i="1" s="1"/>
  <c r="CK49" i="1"/>
  <c r="CK26" i="1" s="1"/>
  <c r="CL49" i="1"/>
  <c r="CL26" i="1" s="1"/>
  <c r="CM49" i="1"/>
  <c r="EG49" i="1"/>
  <c r="EG26" i="1" s="1"/>
  <c r="EH49" i="1"/>
  <c r="ET49" i="1"/>
  <c r="EV49" i="1"/>
  <c r="FP49" i="1"/>
  <c r="FP26" i="1" s="1"/>
  <c r="FQ49" i="1"/>
  <c r="FQ26" i="1" s="1"/>
  <c r="FR49" i="1"/>
  <c r="FR26" i="1" s="1"/>
  <c r="FU49" i="1"/>
  <c r="FU26" i="1" s="1"/>
  <c r="FV49" i="1"/>
  <c r="FY49" i="1"/>
  <c r="GA49" i="1"/>
  <c r="GC49" i="1"/>
  <c r="GC26" i="1" s="1"/>
  <c r="GD49" i="1"/>
  <c r="GD26" i="1" s="1"/>
  <c r="GE49" i="1"/>
  <c r="GE26" i="1" s="1"/>
  <c r="P53" i="1"/>
  <c r="F58" i="1"/>
  <c r="F62" i="1"/>
  <c r="F68" i="1"/>
  <c r="D79" i="1"/>
  <c r="B81" i="1"/>
  <c r="E81" i="1"/>
  <c r="F81" i="1"/>
  <c r="Z81" i="1"/>
  <c r="AA81" i="1"/>
  <c r="AM81" i="1"/>
  <c r="AN81" i="1"/>
  <c r="BC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L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I83" i="1"/>
  <c r="K83" i="1"/>
  <c r="Q83" i="1"/>
  <c r="W83" i="1"/>
  <c r="AC83" i="1"/>
  <c r="AE83" i="1"/>
  <c r="AF83" i="1"/>
  <c r="S83" i="1" s="1"/>
  <c r="AG83" i="1"/>
  <c r="CU83" i="1" s="1"/>
  <c r="T83" i="1" s="1"/>
  <c r="AH83" i="1"/>
  <c r="AI83" i="1"/>
  <c r="CW83" i="1" s="1"/>
  <c r="V83" i="1" s="1"/>
  <c r="AJ83" i="1"/>
  <c r="CT83" i="1"/>
  <c r="CV83" i="1"/>
  <c r="U83" i="1" s="1"/>
  <c r="CX83" i="1"/>
  <c r="GL83" i="1"/>
  <c r="GO83" i="1"/>
  <c r="GP83" i="1"/>
  <c r="GV83" i="1"/>
  <c r="HC83" i="1"/>
  <c r="GX83" i="1" s="1"/>
  <c r="C84" i="1"/>
  <c r="D84" i="1"/>
  <c r="I84" i="1"/>
  <c r="K84" i="1"/>
  <c r="P84" i="1"/>
  <c r="T84" i="1"/>
  <c r="V84" i="1"/>
  <c r="AC84" i="1"/>
  <c r="AD84" i="1"/>
  <c r="AB84" i="1" s="1"/>
  <c r="AE84" i="1"/>
  <c r="AF84" i="1"/>
  <c r="S84" i="1" s="1"/>
  <c r="AG84" i="1"/>
  <c r="AH84" i="1"/>
  <c r="AI84" i="1"/>
  <c r="AJ84" i="1"/>
  <c r="CX84" i="1" s="1"/>
  <c r="W84" i="1" s="1"/>
  <c r="CQ84" i="1"/>
  <c r="CU84" i="1"/>
  <c r="CV84" i="1"/>
  <c r="U84" i="1" s="1"/>
  <c r="CW84" i="1"/>
  <c r="GL84" i="1"/>
  <c r="GO84" i="1"/>
  <c r="GP84" i="1"/>
  <c r="GV84" i="1"/>
  <c r="HC84" i="1"/>
  <c r="GX84" i="1" s="1"/>
  <c r="I85" i="1"/>
  <c r="Q85" i="1" s="1"/>
  <c r="P85" i="1"/>
  <c r="R85" i="1"/>
  <c r="AC85" i="1"/>
  <c r="AD85" i="1"/>
  <c r="AE85" i="1"/>
  <c r="AF85" i="1"/>
  <c r="AG85" i="1"/>
  <c r="AH85" i="1"/>
  <c r="CV85" i="1" s="1"/>
  <c r="U85" i="1" s="1"/>
  <c r="AI85" i="1"/>
  <c r="AJ85" i="1"/>
  <c r="CX85" i="1" s="1"/>
  <c r="W85" i="1" s="1"/>
  <c r="CQ85" i="1"/>
  <c r="CR85" i="1"/>
  <c r="CS85" i="1"/>
  <c r="CU85" i="1"/>
  <c r="T85" i="1" s="1"/>
  <c r="CW85" i="1"/>
  <c r="V85" i="1" s="1"/>
  <c r="GL85" i="1"/>
  <c r="BZ98" i="1" s="1"/>
  <c r="GO85" i="1"/>
  <c r="GP85" i="1"/>
  <c r="GV85" i="1"/>
  <c r="HC85" i="1" s="1"/>
  <c r="GX85" i="1"/>
  <c r="I86" i="1"/>
  <c r="T86" i="1" s="1"/>
  <c r="AC86" i="1"/>
  <c r="AE86" i="1"/>
  <c r="CR86" i="1" s="1"/>
  <c r="AF86" i="1"/>
  <c r="CT86" i="1" s="1"/>
  <c r="AG86" i="1"/>
  <c r="AH86" i="1"/>
  <c r="CV86" i="1" s="1"/>
  <c r="AI86" i="1"/>
  <c r="CW86" i="1" s="1"/>
  <c r="AJ86" i="1"/>
  <c r="CX86" i="1" s="1"/>
  <c r="CQ86" i="1"/>
  <c r="CS86" i="1"/>
  <c r="CU86" i="1"/>
  <c r="GL86" i="1"/>
  <c r="GO86" i="1"/>
  <c r="GP86" i="1"/>
  <c r="GV86" i="1"/>
  <c r="HC86" i="1"/>
  <c r="C87" i="1"/>
  <c r="D87" i="1"/>
  <c r="I87" i="1"/>
  <c r="I89" i="1" s="1"/>
  <c r="K87" i="1"/>
  <c r="S87" i="1"/>
  <c r="Y87" i="1" s="1"/>
  <c r="AC87" i="1"/>
  <c r="P87" i="1" s="1"/>
  <c r="AE87" i="1"/>
  <c r="AF87" i="1"/>
  <c r="AG87" i="1"/>
  <c r="CU87" i="1" s="1"/>
  <c r="AH87" i="1"/>
  <c r="AI87" i="1"/>
  <c r="CW87" i="1" s="1"/>
  <c r="V87" i="1" s="1"/>
  <c r="AJ87" i="1"/>
  <c r="CT87" i="1"/>
  <c r="CV87" i="1"/>
  <c r="U87" i="1" s="1"/>
  <c r="CX87" i="1"/>
  <c r="W87" i="1" s="1"/>
  <c r="GL87" i="1"/>
  <c r="GO87" i="1"/>
  <c r="GP87" i="1"/>
  <c r="GV87" i="1"/>
  <c r="HC87" i="1"/>
  <c r="C88" i="1"/>
  <c r="D88" i="1"/>
  <c r="I88" i="1"/>
  <c r="Q88" i="1" s="1"/>
  <c r="K88" i="1"/>
  <c r="R88" i="1"/>
  <c r="S88" i="1"/>
  <c r="X88" i="1" s="1"/>
  <c r="V88" i="1"/>
  <c r="AC88" i="1"/>
  <c r="AB88" i="1" s="1"/>
  <c r="AD88" i="1"/>
  <c r="AE88" i="1"/>
  <c r="AF88" i="1"/>
  <c r="CT88" i="1" s="1"/>
  <c r="AG88" i="1"/>
  <c r="CU88" i="1" s="1"/>
  <c r="T88" i="1" s="1"/>
  <c r="AH88" i="1"/>
  <c r="CV88" i="1" s="1"/>
  <c r="U88" i="1" s="1"/>
  <c r="AI88" i="1"/>
  <c r="AJ88" i="1"/>
  <c r="CQ88" i="1"/>
  <c r="CR88" i="1"/>
  <c r="CS88" i="1"/>
  <c r="CW88" i="1"/>
  <c r="CX88" i="1"/>
  <c r="W88" i="1" s="1"/>
  <c r="GL88" i="1"/>
  <c r="GO88" i="1"/>
  <c r="GP88" i="1"/>
  <c r="GV88" i="1"/>
  <c r="HC88" i="1" s="1"/>
  <c r="GX88" i="1" s="1"/>
  <c r="AB89" i="1"/>
  <c r="AC89" i="1"/>
  <c r="AD89" i="1"/>
  <c r="AE89" i="1"/>
  <c r="CR89" i="1" s="1"/>
  <c r="AF89" i="1"/>
  <c r="AG89" i="1"/>
  <c r="AH89" i="1"/>
  <c r="CV89" i="1" s="1"/>
  <c r="AI89" i="1"/>
  <c r="AJ89" i="1"/>
  <c r="CX89" i="1" s="1"/>
  <c r="CS89" i="1"/>
  <c r="CT89" i="1"/>
  <c r="CU89" i="1"/>
  <c r="CW89" i="1"/>
  <c r="GL89" i="1"/>
  <c r="GO89" i="1"/>
  <c r="GP89" i="1"/>
  <c r="GV89" i="1"/>
  <c r="HC89" i="1" s="1"/>
  <c r="I90" i="1"/>
  <c r="P90" i="1" s="1"/>
  <c r="AC90" i="1"/>
  <c r="AD90" i="1"/>
  <c r="AB90" i="1" s="1"/>
  <c r="AE90" i="1"/>
  <c r="AF90" i="1"/>
  <c r="CT90" i="1" s="1"/>
  <c r="AG90" i="1"/>
  <c r="AH90" i="1"/>
  <c r="CV90" i="1" s="1"/>
  <c r="AI90" i="1"/>
  <c r="AJ90" i="1"/>
  <c r="CX90" i="1" s="1"/>
  <c r="W90" i="1" s="1"/>
  <c r="CQ90" i="1"/>
  <c r="CR90" i="1"/>
  <c r="CS90" i="1"/>
  <c r="CU90" i="1"/>
  <c r="CW90" i="1"/>
  <c r="GL90" i="1"/>
  <c r="GO90" i="1"/>
  <c r="GP90" i="1"/>
  <c r="GV90" i="1"/>
  <c r="HC90" i="1"/>
  <c r="C91" i="1"/>
  <c r="D91" i="1"/>
  <c r="I91" i="1"/>
  <c r="Q91" i="1" s="1"/>
  <c r="K91" i="1"/>
  <c r="P91" i="1"/>
  <c r="CP91" i="1" s="1"/>
  <c r="O91" i="1" s="1"/>
  <c r="S91" i="1"/>
  <c r="CZ91" i="1" s="1"/>
  <c r="U91" i="1"/>
  <c r="X91" i="1"/>
  <c r="AC91" i="1"/>
  <c r="AB91" i="1" s="1"/>
  <c r="AD91" i="1"/>
  <c r="AE91" i="1"/>
  <c r="CS91" i="1" s="1"/>
  <c r="AF91" i="1"/>
  <c r="AG91" i="1"/>
  <c r="CU91" i="1" s="1"/>
  <c r="T91" i="1" s="1"/>
  <c r="AH91" i="1"/>
  <c r="AI91" i="1"/>
  <c r="CW91" i="1" s="1"/>
  <c r="V91" i="1" s="1"/>
  <c r="AJ91" i="1"/>
  <c r="CQ91" i="1"/>
  <c r="CR91" i="1"/>
  <c r="CT91" i="1"/>
  <c r="CV91" i="1"/>
  <c r="CX91" i="1"/>
  <c r="W91" i="1" s="1"/>
  <c r="GL91" i="1"/>
  <c r="GO91" i="1"/>
  <c r="GP91" i="1"/>
  <c r="GV91" i="1"/>
  <c r="HC91" i="1" s="1"/>
  <c r="GX91" i="1"/>
  <c r="C92" i="1"/>
  <c r="D92" i="1"/>
  <c r="I92" i="1"/>
  <c r="CU114" i="3" s="1"/>
  <c r="K92" i="1"/>
  <c r="T92" i="1"/>
  <c r="AC92" i="1"/>
  <c r="P92" i="1" s="1"/>
  <c r="AE92" i="1"/>
  <c r="AF92" i="1"/>
  <c r="CT92" i="1" s="1"/>
  <c r="AG92" i="1"/>
  <c r="AH92" i="1"/>
  <c r="AI92" i="1"/>
  <c r="CW92" i="1" s="1"/>
  <c r="V92" i="1" s="1"/>
  <c r="AJ92" i="1"/>
  <c r="CX92" i="1" s="1"/>
  <c r="W92" i="1" s="1"/>
  <c r="CQ92" i="1"/>
  <c r="CU92" i="1"/>
  <c r="CV92" i="1"/>
  <c r="U92" i="1" s="1"/>
  <c r="GL92" i="1"/>
  <c r="GO92" i="1"/>
  <c r="GP92" i="1"/>
  <c r="GV92" i="1"/>
  <c r="HC92" i="1"/>
  <c r="GX92" i="1" s="1"/>
  <c r="I93" i="1"/>
  <c r="R93" i="1" s="1"/>
  <c r="P93" i="1"/>
  <c r="T93" i="1"/>
  <c r="V93" i="1"/>
  <c r="Y93" i="1"/>
  <c r="AC93" i="1"/>
  <c r="AD93" i="1"/>
  <c r="AB93" i="1" s="1"/>
  <c r="AE93" i="1"/>
  <c r="CS93" i="1" s="1"/>
  <c r="AF93" i="1"/>
  <c r="S93" i="1" s="1"/>
  <c r="AG93" i="1"/>
  <c r="AH93" i="1"/>
  <c r="AI93" i="1"/>
  <c r="AJ93" i="1"/>
  <c r="CX93" i="1" s="1"/>
  <c r="W93" i="1" s="1"/>
  <c r="CQ93" i="1"/>
  <c r="CR93" i="1"/>
  <c r="CU93" i="1"/>
  <c r="CV93" i="1"/>
  <c r="U93" i="1" s="1"/>
  <c r="CW93" i="1"/>
  <c r="CY93" i="1"/>
  <c r="GL93" i="1"/>
  <c r="GO93" i="1"/>
  <c r="GP93" i="1"/>
  <c r="GV93" i="1"/>
  <c r="GX93" i="1"/>
  <c r="HC93" i="1"/>
  <c r="I94" i="1"/>
  <c r="Q94" i="1" s="1"/>
  <c r="P94" i="1"/>
  <c r="R94" i="1"/>
  <c r="U94" i="1"/>
  <c r="AC94" i="1"/>
  <c r="AD94" i="1"/>
  <c r="AE94" i="1"/>
  <c r="AF94" i="1"/>
  <c r="AG94" i="1"/>
  <c r="AH94" i="1"/>
  <c r="CV94" i="1" s="1"/>
  <c r="AI94" i="1"/>
  <c r="AJ94" i="1"/>
  <c r="CX94" i="1" s="1"/>
  <c r="W94" i="1" s="1"/>
  <c r="CQ94" i="1"/>
  <c r="CR94" i="1"/>
  <c r="CS94" i="1"/>
  <c r="CU94" i="1"/>
  <c r="T94" i="1" s="1"/>
  <c r="CW94" i="1"/>
  <c r="V94" i="1" s="1"/>
  <c r="GL94" i="1"/>
  <c r="GO94" i="1"/>
  <c r="GP94" i="1"/>
  <c r="GV94" i="1"/>
  <c r="HC94" i="1" s="1"/>
  <c r="GX94" i="1"/>
  <c r="I95" i="1"/>
  <c r="R95" i="1" s="1"/>
  <c r="Q95" i="1"/>
  <c r="T95" i="1"/>
  <c r="AC95" i="1"/>
  <c r="P95" i="1" s="1"/>
  <c r="AE95" i="1"/>
  <c r="AF95" i="1"/>
  <c r="AG95" i="1"/>
  <c r="AH95" i="1"/>
  <c r="CV95" i="1" s="1"/>
  <c r="U95" i="1" s="1"/>
  <c r="AI95" i="1"/>
  <c r="CW95" i="1" s="1"/>
  <c r="V95" i="1" s="1"/>
  <c r="AJ95" i="1"/>
  <c r="CX95" i="1" s="1"/>
  <c r="W95" i="1" s="1"/>
  <c r="CQ95" i="1"/>
  <c r="CS95" i="1"/>
  <c r="CU95" i="1"/>
  <c r="GL95" i="1"/>
  <c r="GO95" i="1"/>
  <c r="GP95" i="1"/>
  <c r="GV95" i="1"/>
  <c r="HC95" i="1"/>
  <c r="I96" i="1"/>
  <c r="AC96" i="1"/>
  <c r="AD96" i="1"/>
  <c r="AB96" i="1" s="1"/>
  <c r="AE96" i="1"/>
  <c r="CS96" i="1" s="1"/>
  <c r="AF96" i="1"/>
  <c r="AG96" i="1"/>
  <c r="AH96" i="1"/>
  <c r="CV96" i="1" s="1"/>
  <c r="AI96" i="1"/>
  <c r="AJ96" i="1"/>
  <c r="CX96" i="1" s="1"/>
  <c r="CQ96" i="1"/>
  <c r="CR96" i="1"/>
  <c r="CU96" i="1"/>
  <c r="CW96" i="1"/>
  <c r="GL96" i="1"/>
  <c r="GO96" i="1"/>
  <c r="GP96" i="1"/>
  <c r="FV98" i="1" s="1"/>
  <c r="GV96" i="1"/>
  <c r="HC96" i="1"/>
  <c r="B98" i="1"/>
  <c r="C98" i="1"/>
  <c r="C81" i="1" s="1"/>
  <c r="D98" i="1"/>
  <c r="D81" i="1" s="1"/>
  <c r="F98" i="1"/>
  <c r="G98" i="1"/>
  <c r="G81" i="1" s="1"/>
  <c r="AP98" i="1"/>
  <c r="AP81" i="1" s="1"/>
  <c r="BC98" i="1"/>
  <c r="F114" i="1" s="1"/>
  <c r="BX98" i="1"/>
  <c r="AO98" i="1" s="1"/>
  <c r="BY98" i="1"/>
  <c r="CK98" i="1"/>
  <c r="CK81" i="1" s="1"/>
  <c r="CL98" i="1"/>
  <c r="CM98" i="1"/>
  <c r="BD98" i="1" s="1"/>
  <c r="EU98" i="1"/>
  <c r="EU81" i="1" s="1"/>
  <c r="FP98" i="1"/>
  <c r="EG98" i="1" s="1"/>
  <c r="EG81" i="1" s="1"/>
  <c r="FQ98" i="1"/>
  <c r="GC98" i="1"/>
  <c r="GC81" i="1" s="1"/>
  <c r="GD98" i="1"/>
  <c r="GD81" i="1" s="1"/>
  <c r="GE98" i="1"/>
  <c r="EV98" i="1" s="1"/>
  <c r="EV81" i="1" s="1"/>
  <c r="P102" i="1"/>
  <c r="P123" i="1"/>
  <c r="D128" i="1"/>
  <c r="E130" i="1"/>
  <c r="Z130" i="1"/>
  <c r="AA130" i="1"/>
  <c r="AM130" i="1"/>
  <c r="AN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R130" i="1"/>
  <c r="DS130" i="1"/>
  <c r="EE130" i="1"/>
  <c r="EF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C132" i="1"/>
  <c r="D132" i="1"/>
  <c r="I132" i="1"/>
  <c r="K132" i="1"/>
  <c r="Q132" i="1"/>
  <c r="R132" i="1"/>
  <c r="S132" i="1"/>
  <c r="AC132" i="1"/>
  <c r="AB132" i="1" s="1"/>
  <c r="AD132" i="1"/>
  <c r="AE132" i="1"/>
  <c r="CS132" i="1" s="1"/>
  <c r="AF132" i="1"/>
  <c r="CT132" i="1" s="1"/>
  <c r="AG132" i="1"/>
  <c r="CU132" i="1" s="1"/>
  <c r="T132" i="1" s="1"/>
  <c r="AH132" i="1"/>
  <c r="AI132" i="1"/>
  <c r="CW132" i="1" s="1"/>
  <c r="V132" i="1" s="1"/>
  <c r="AJ132" i="1"/>
  <c r="CQ132" i="1"/>
  <c r="CV132" i="1"/>
  <c r="U132" i="1" s="1"/>
  <c r="CX132" i="1"/>
  <c r="W132" i="1" s="1"/>
  <c r="GL132" i="1"/>
  <c r="GO132" i="1"/>
  <c r="CC151" i="1" s="1"/>
  <c r="CC130" i="1" s="1"/>
  <c r="GP132" i="1"/>
  <c r="GV132" i="1"/>
  <c r="HC132" i="1" s="1"/>
  <c r="GX132" i="1" s="1"/>
  <c r="C133" i="1"/>
  <c r="D133" i="1"/>
  <c r="I133" i="1"/>
  <c r="P133" i="1" s="1"/>
  <c r="K133" i="1"/>
  <c r="T133" i="1"/>
  <c r="W133" i="1"/>
  <c r="AC133" i="1"/>
  <c r="AE133" i="1"/>
  <c r="Q133" i="1" s="1"/>
  <c r="AF133" i="1"/>
  <c r="AG133" i="1"/>
  <c r="AH133" i="1"/>
  <c r="CV133" i="1" s="1"/>
  <c r="U133" i="1" s="1"/>
  <c r="AI133" i="1"/>
  <c r="CW133" i="1" s="1"/>
  <c r="V133" i="1" s="1"/>
  <c r="AJ133" i="1"/>
  <c r="CX133" i="1" s="1"/>
  <c r="CQ133" i="1"/>
  <c r="CS133" i="1"/>
  <c r="CU133" i="1"/>
  <c r="GL133" i="1"/>
  <c r="GO133" i="1"/>
  <c r="GP133" i="1"/>
  <c r="GV133" i="1"/>
  <c r="HC133" i="1"/>
  <c r="GX133" i="1" s="1"/>
  <c r="C134" i="1"/>
  <c r="D134" i="1"/>
  <c r="I134" i="1"/>
  <c r="Q134" i="1" s="1"/>
  <c r="K134" i="1"/>
  <c r="P134" i="1"/>
  <c r="S134" i="1"/>
  <c r="Y134" i="1" s="1"/>
  <c r="V134" i="1"/>
  <c r="W134" i="1"/>
  <c r="AC134" i="1"/>
  <c r="CQ134" i="1" s="1"/>
  <c r="AE134" i="1"/>
  <c r="AD134" i="1" s="1"/>
  <c r="AB134" i="1" s="1"/>
  <c r="AF134" i="1"/>
  <c r="AG134" i="1"/>
  <c r="CU134" i="1" s="1"/>
  <c r="T134" i="1" s="1"/>
  <c r="AH134" i="1"/>
  <c r="AI134" i="1"/>
  <c r="AJ134" i="1"/>
  <c r="CR134" i="1"/>
  <c r="CS134" i="1"/>
  <c r="CT134" i="1"/>
  <c r="CV134" i="1"/>
  <c r="CW134" i="1"/>
  <c r="CX134" i="1"/>
  <c r="GL134" i="1"/>
  <c r="GO134" i="1"/>
  <c r="GP134" i="1"/>
  <c r="GV134" i="1"/>
  <c r="GX134" i="1"/>
  <c r="HC134" i="1"/>
  <c r="C135" i="1"/>
  <c r="D135" i="1"/>
  <c r="I135" i="1"/>
  <c r="Q135" i="1" s="1"/>
  <c r="K135" i="1"/>
  <c r="R135" i="1"/>
  <c r="AC135" i="1"/>
  <c r="AD135" i="1"/>
  <c r="AE135" i="1"/>
  <c r="AF135" i="1"/>
  <c r="S135" i="1" s="1"/>
  <c r="AG135" i="1"/>
  <c r="AH135" i="1"/>
  <c r="CV135" i="1" s="1"/>
  <c r="U135" i="1" s="1"/>
  <c r="AI135" i="1"/>
  <c r="CW135" i="1" s="1"/>
  <c r="V135" i="1" s="1"/>
  <c r="AJ135" i="1"/>
  <c r="CX135" i="1" s="1"/>
  <c r="W135" i="1" s="1"/>
  <c r="CR135" i="1"/>
  <c r="CS135" i="1"/>
  <c r="CT135" i="1"/>
  <c r="CU135" i="1"/>
  <c r="T135" i="1" s="1"/>
  <c r="GL135" i="1"/>
  <c r="GO135" i="1"/>
  <c r="GP135" i="1"/>
  <c r="GV135" i="1"/>
  <c r="HC135" i="1" s="1"/>
  <c r="GX135" i="1"/>
  <c r="I136" i="1"/>
  <c r="Q136" i="1" s="1"/>
  <c r="T136" i="1"/>
  <c r="AC136" i="1"/>
  <c r="P136" i="1" s="1"/>
  <c r="AE136" i="1"/>
  <c r="AF136" i="1"/>
  <c r="S136" i="1" s="1"/>
  <c r="AG136" i="1"/>
  <c r="AH136" i="1"/>
  <c r="AI136" i="1"/>
  <c r="AJ136" i="1"/>
  <c r="CU136" i="1"/>
  <c r="CV136" i="1"/>
  <c r="CW136" i="1"/>
  <c r="V136" i="1" s="1"/>
  <c r="CX136" i="1"/>
  <c r="GL136" i="1"/>
  <c r="GO136" i="1"/>
  <c r="GP136" i="1"/>
  <c r="GV136" i="1"/>
  <c r="HC136" i="1"/>
  <c r="GX136" i="1" s="1"/>
  <c r="I137" i="1"/>
  <c r="P137" i="1"/>
  <c r="S137" i="1"/>
  <c r="CZ137" i="1" s="1"/>
  <c r="T137" i="1"/>
  <c r="Y137" i="1"/>
  <c r="AB137" i="1"/>
  <c r="AC137" i="1"/>
  <c r="AD137" i="1"/>
  <c r="AE137" i="1"/>
  <c r="AF137" i="1"/>
  <c r="AG137" i="1"/>
  <c r="CU137" i="1" s="1"/>
  <c r="AH137" i="1"/>
  <c r="CV137" i="1" s="1"/>
  <c r="U137" i="1" s="1"/>
  <c r="AI137" i="1"/>
  <c r="AJ137" i="1"/>
  <c r="CQ137" i="1"/>
  <c r="CR137" i="1"/>
  <c r="CS137" i="1"/>
  <c r="CT137" i="1"/>
  <c r="CW137" i="1"/>
  <c r="CX137" i="1"/>
  <c r="W137" i="1" s="1"/>
  <c r="CY137" i="1"/>
  <c r="GL137" i="1"/>
  <c r="GO137" i="1"/>
  <c r="GP137" i="1"/>
  <c r="GV137" i="1"/>
  <c r="HC137" i="1" s="1"/>
  <c r="GX137" i="1" s="1"/>
  <c r="AC138" i="1"/>
  <c r="AD138" i="1"/>
  <c r="AE138" i="1"/>
  <c r="AF138" i="1"/>
  <c r="CT138" i="1" s="1"/>
  <c r="AG138" i="1"/>
  <c r="CU138" i="1" s="1"/>
  <c r="AH138" i="1"/>
  <c r="CV138" i="1" s="1"/>
  <c r="AI138" i="1"/>
  <c r="CW138" i="1" s="1"/>
  <c r="AJ138" i="1"/>
  <c r="CQ138" i="1"/>
  <c r="CR138" i="1"/>
  <c r="CS138" i="1"/>
  <c r="CX138" i="1"/>
  <c r="GL138" i="1"/>
  <c r="GO138" i="1"/>
  <c r="GP138" i="1"/>
  <c r="GV138" i="1"/>
  <c r="HC138" i="1" s="1"/>
  <c r="I139" i="1"/>
  <c r="W139" i="1" s="1"/>
  <c r="AC139" i="1"/>
  <c r="AE139" i="1"/>
  <c r="AF139" i="1"/>
  <c r="S139" i="1" s="1"/>
  <c r="AG139" i="1"/>
  <c r="AH139" i="1"/>
  <c r="AI139" i="1"/>
  <c r="AJ139" i="1"/>
  <c r="CT139" i="1"/>
  <c r="CU139" i="1"/>
  <c r="T139" i="1" s="1"/>
  <c r="CV139" i="1"/>
  <c r="U139" i="1" s="1"/>
  <c r="CW139" i="1"/>
  <c r="V139" i="1" s="1"/>
  <c r="CX139" i="1"/>
  <c r="GL139" i="1"/>
  <c r="GO139" i="1"/>
  <c r="GP139" i="1"/>
  <c r="GV139" i="1"/>
  <c r="HC139" i="1"/>
  <c r="GX139" i="1" s="1"/>
  <c r="I140" i="1"/>
  <c r="P140" i="1"/>
  <c r="AC140" i="1"/>
  <c r="AD140" i="1"/>
  <c r="AB140" i="1" s="1"/>
  <c r="AE140" i="1"/>
  <c r="AF140" i="1"/>
  <c r="CT140" i="1" s="1"/>
  <c r="AG140" i="1"/>
  <c r="CU140" i="1" s="1"/>
  <c r="T140" i="1" s="1"/>
  <c r="AH140" i="1"/>
  <c r="CV140" i="1" s="1"/>
  <c r="AI140" i="1"/>
  <c r="AJ140" i="1"/>
  <c r="CQ140" i="1"/>
  <c r="CR140" i="1"/>
  <c r="CS140" i="1"/>
  <c r="CW140" i="1"/>
  <c r="CX140" i="1"/>
  <c r="W140" i="1" s="1"/>
  <c r="GL140" i="1"/>
  <c r="GO140" i="1"/>
  <c r="GP140" i="1"/>
  <c r="GV140" i="1"/>
  <c r="HC140" i="1" s="1"/>
  <c r="GX140" i="1" s="1"/>
  <c r="I141" i="1"/>
  <c r="Q141" i="1" s="1"/>
  <c r="R141" i="1"/>
  <c r="S141" i="1"/>
  <c r="Y141" i="1" s="1"/>
  <c r="T141" i="1"/>
  <c r="AC141" i="1"/>
  <c r="AD141" i="1"/>
  <c r="AE141" i="1"/>
  <c r="AF141" i="1"/>
  <c r="AG141" i="1"/>
  <c r="AH141" i="1"/>
  <c r="CV141" i="1" s="1"/>
  <c r="U141" i="1" s="1"/>
  <c r="AI141" i="1"/>
  <c r="CW141" i="1" s="1"/>
  <c r="V141" i="1" s="1"/>
  <c r="AJ141" i="1"/>
  <c r="CX141" i="1" s="1"/>
  <c r="W141" i="1" s="1"/>
  <c r="CQ141" i="1"/>
  <c r="CR141" i="1"/>
  <c r="CS141" i="1"/>
  <c r="CT141" i="1"/>
  <c r="CU141" i="1"/>
  <c r="CZ141" i="1"/>
  <c r="GL141" i="1"/>
  <c r="GO141" i="1"/>
  <c r="GP141" i="1"/>
  <c r="GV141" i="1"/>
  <c r="HC141" i="1" s="1"/>
  <c r="GX141" i="1" s="1"/>
  <c r="I142" i="1"/>
  <c r="R142" i="1" s="1"/>
  <c r="Q142" i="1"/>
  <c r="T142" i="1"/>
  <c r="W142" i="1"/>
  <c r="X142" i="1"/>
  <c r="AC142" i="1"/>
  <c r="AD142" i="1"/>
  <c r="AE142" i="1"/>
  <c r="CR142" i="1" s="1"/>
  <c r="AF142" i="1"/>
  <c r="S142" i="1" s="1"/>
  <c r="AG142" i="1"/>
  <c r="AH142" i="1"/>
  <c r="CV142" i="1" s="1"/>
  <c r="U142" i="1" s="1"/>
  <c r="AI142" i="1"/>
  <c r="AJ142" i="1"/>
  <c r="CX142" i="1" s="1"/>
  <c r="CS142" i="1"/>
  <c r="CT142" i="1"/>
  <c r="CU142" i="1"/>
  <c r="CW142" i="1"/>
  <c r="CY142" i="1"/>
  <c r="GL142" i="1"/>
  <c r="GO142" i="1"/>
  <c r="GP142" i="1"/>
  <c r="GV142" i="1"/>
  <c r="GX142" i="1"/>
  <c r="HC142" i="1"/>
  <c r="I143" i="1"/>
  <c r="V143" i="1"/>
  <c r="AB143" i="1"/>
  <c r="AC143" i="1"/>
  <c r="AD143" i="1"/>
  <c r="AE143" i="1"/>
  <c r="AF143" i="1"/>
  <c r="CT143" i="1" s="1"/>
  <c r="AG143" i="1"/>
  <c r="AH143" i="1"/>
  <c r="CV143" i="1" s="1"/>
  <c r="AI143" i="1"/>
  <c r="AJ143" i="1"/>
  <c r="CX143" i="1" s="1"/>
  <c r="CQ143" i="1"/>
  <c r="CR143" i="1"/>
  <c r="CS143" i="1"/>
  <c r="CU143" i="1"/>
  <c r="CW143" i="1"/>
  <c r="GL143" i="1"/>
  <c r="GO143" i="1"/>
  <c r="FU151" i="1" s="1"/>
  <c r="FU130" i="1" s="1"/>
  <c r="GP143" i="1"/>
  <c r="GV143" i="1"/>
  <c r="HC143" i="1" s="1"/>
  <c r="AC144" i="1"/>
  <c r="AD144" i="1"/>
  <c r="AE144" i="1"/>
  <c r="AF144" i="1"/>
  <c r="AG144" i="1"/>
  <c r="AH144" i="1"/>
  <c r="CV144" i="1" s="1"/>
  <c r="AI144" i="1"/>
  <c r="CW144" i="1" s="1"/>
  <c r="AJ144" i="1"/>
  <c r="CX144" i="1" s="1"/>
  <c r="CR144" i="1"/>
  <c r="CS144" i="1"/>
  <c r="CT144" i="1"/>
  <c r="CU144" i="1"/>
  <c r="GL144" i="1"/>
  <c r="GO144" i="1"/>
  <c r="GP144" i="1"/>
  <c r="GV144" i="1"/>
  <c r="HC144" i="1" s="1"/>
  <c r="I145" i="1"/>
  <c r="R145" i="1" s="1"/>
  <c r="Q145" i="1"/>
  <c r="W145" i="1"/>
  <c r="X145" i="1"/>
  <c r="AC145" i="1"/>
  <c r="AD145" i="1"/>
  <c r="AE145" i="1"/>
  <c r="CR145" i="1" s="1"/>
  <c r="AF145" i="1"/>
  <c r="S145" i="1" s="1"/>
  <c r="AG145" i="1"/>
  <c r="AH145" i="1"/>
  <c r="CV145" i="1" s="1"/>
  <c r="U145" i="1" s="1"/>
  <c r="AI145" i="1"/>
  <c r="AJ145" i="1"/>
  <c r="CX145" i="1" s="1"/>
  <c r="CS145" i="1"/>
  <c r="CT145" i="1"/>
  <c r="CU145" i="1"/>
  <c r="T145" i="1" s="1"/>
  <c r="CW145" i="1"/>
  <c r="CY145" i="1"/>
  <c r="GL145" i="1"/>
  <c r="GO145" i="1"/>
  <c r="GP145" i="1"/>
  <c r="GV145" i="1"/>
  <c r="GX145" i="1"/>
  <c r="HC145" i="1"/>
  <c r="C146" i="1"/>
  <c r="D146" i="1"/>
  <c r="R146" i="1"/>
  <c r="S146" i="1"/>
  <c r="X146" i="1" s="1"/>
  <c r="W146" i="1"/>
  <c r="Y146" i="1"/>
  <c r="AC146" i="1"/>
  <c r="AE146" i="1"/>
  <c r="AF146" i="1"/>
  <c r="AG146" i="1"/>
  <c r="CU146" i="1" s="1"/>
  <c r="T146" i="1" s="1"/>
  <c r="AH146" i="1"/>
  <c r="AI146" i="1"/>
  <c r="AJ146" i="1"/>
  <c r="CR146" i="1"/>
  <c r="CT146" i="1"/>
  <c r="CV146" i="1"/>
  <c r="U146" i="1" s="1"/>
  <c r="CW146" i="1"/>
  <c r="V146" i="1" s="1"/>
  <c r="CX146" i="1"/>
  <c r="GL146" i="1"/>
  <c r="GO146" i="1"/>
  <c r="GP146" i="1"/>
  <c r="GV146" i="1"/>
  <c r="HC146" i="1"/>
  <c r="GX146" i="1" s="1"/>
  <c r="C147" i="1"/>
  <c r="D147" i="1"/>
  <c r="P147" i="1"/>
  <c r="Q147" i="1"/>
  <c r="V147" i="1"/>
  <c r="AC147" i="1"/>
  <c r="AE147" i="1"/>
  <c r="AF147" i="1"/>
  <c r="AG147" i="1"/>
  <c r="CU147" i="1" s="1"/>
  <c r="T147" i="1" s="1"/>
  <c r="AH147" i="1"/>
  <c r="AI147" i="1"/>
  <c r="AJ147" i="1"/>
  <c r="CQ147" i="1"/>
  <c r="CV147" i="1"/>
  <c r="U147" i="1" s="1"/>
  <c r="CW147" i="1"/>
  <c r="CX147" i="1"/>
  <c r="W147" i="1" s="1"/>
  <c r="GL147" i="1"/>
  <c r="GO147" i="1"/>
  <c r="GP147" i="1"/>
  <c r="GV147" i="1"/>
  <c r="GX147" i="1"/>
  <c r="HC147" i="1"/>
  <c r="I148" i="1"/>
  <c r="P148" i="1"/>
  <c r="Q148" i="1"/>
  <c r="R148" i="1"/>
  <c r="T148" i="1"/>
  <c r="AC148" i="1"/>
  <c r="CQ148" i="1" s="1"/>
  <c r="AE148" i="1"/>
  <c r="AF148" i="1"/>
  <c r="S148" i="1" s="1"/>
  <c r="X148" i="1" s="1"/>
  <c r="AG148" i="1"/>
  <c r="AH148" i="1"/>
  <c r="CV148" i="1" s="1"/>
  <c r="U148" i="1" s="1"/>
  <c r="AI148" i="1"/>
  <c r="CW148" i="1" s="1"/>
  <c r="V148" i="1" s="1"/>
  <c r="AJ148" i="1"/>
  <c r="CX148" i="1" s="1"/>
  <c r="W148" i="1" s="1"/>
  <c r="CS148" i="1"/>
  <c r="CT148" i="1"/>
  <c r="CU148" i="1"/>
  <c r="FR148" i="1"/>
  <c r="BY151" i="1" s="1"/>
  <c r="GL148" i="1"/>
  <c r="GN148" i="1"/>
  <c r="GO148" i="1"/>
  <c r="GP148" i="1"/>
  <c r="GV148" i="1"/>
  <c r="HC148" i="1" s="1"/>
  <c r="GX148" i="1" s="1"/>
  <c r="I149" i="1"/>
  <c r="P149" i="1"/>
  <c r="S149" i="1"/>
  <c r="V149" i="1"/>
  <c r="W149" i="1"/>
  <c r="AC149" i="1"/>
  <c r="AD149" i="1"/>
  <c r="AE149" i="1"/>
  <c r="CS149" i="1" s="1"/>
  <c r="AF149" i="1"/>
  <c r="AG149" i="1"/>
  <c r="CU149" i="1" s="1"/>
  <c r="T149" i="1" s="1"/>
  <c r="AH149" i="1"/>
  <c r="CV149" i="1" s="1"/>
  <c r="U149" i="1" s="1"/>
  <c r="AI149" i="1"/>
  <c r="CW149" i="1" s="1"/>
  <c r="AJ149" i="1"/>
  <c r="CQ149" i="1"/>
  <c r="CT149" i="1"/>
  <c r="CX149" i="1"/>
  <c r="CY149" i="1"/>
  <c r="CZ149" i="1"/>
  <c r="GL149" i="1"/>
  <c r="GN149" i="1"/>
  <c r="GO149" i="1"/>
  <c r="GP149" i="1"/>
  <c r="GV149" i="1"/>
  <c r="HC149" i="1" s="1"/>
  <c r="GX149" i="1" s="1"/>
  <c r="B151" i="1"/>
  <c r="B130" i="1" s="1"/>
  <c r="C151" i="1"/>
  <c r="C130" i="1" s="1"/>
  <c r="D151" i="1"/>
  <c r="D130" i="1" s="1"/>
  <c r="F151" i="1"/>
  <c r="F130" i="1" s="1"/>
  <c r="G151" i="1"/>
  <c r="G130" i="1" s="1"/>
  <c r="AO151" i="1"/>
  <c r="AO130" i="1" s="1"/>
  <c r="AQ151" i="1"/>
  <c r="AQ130" i="1" s="1"/>
  <c r="AT151" i="1"/>
  <c r="AT130" i="1" s="1"/>
  <c r="BX151" i="1"/>
  <c r="BZ151" i="1"/>
  <c r="BZ130" i="1" s="1"/>
  <c r="CG151" i="1"/>
  <c r="AX151" i="1" s="1"/>
  <c r="AX130" i="1" s="1"/>
  <c r="CK151" i="1"/>
  <c r="CL151" i="1"/>
  <c r="CM151" i="1"/>
  <c r="CM130" i="1" s="1"/>
  <c r="FP151" i="1"/>
  <c r="EG151" i="1" s="1"/>
  <c r="EG130" i="1" s="1"/>
  <c r="FR151" i="1"/>
  <c r="FV151" i="1"/>
  <c r="GC151" i="1"/>
  <c r="GD151" i="1"/>
  <c r="GE151" i="1"/>
  <c r="GE130" i="1" s="1"/>
  <c r="F155" i="1"/>
  <c r="P155" i="1"/>
  <c r="D181" i="1"/>
  <c r="B183" i="1"/>
  <c r="C183" i="1"/>
  <c r="E183" i="1"/>
  <c r="Z183" i="1"/>
  <c r="AA183" i="1"/>
  <c r="AM183" i="1"/>
  <c r="AN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R183" i="1"/>
  <c r="DS183" i="1"/>
  <c r="EE183" i="1"/>
  <c r="EF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GS183" i="1"/>
  <c r="GT183" i="1"/>
  <c r="GU183" i="1"/>
  <c r="GV183" i="1"/>
  <c r="GW183" i="1"/>
  <c r="GX183" i="1"/>
  <c r="C185" i="1"/>
  <c r="D185" i="1"/>
  <c r="I185" i="1"/>
  <c r="K185" i="1"/>
  <c r="W185" i="1"/>
  <c r="AC185" i="1"/>
  <c r="AE185" i="1"/>
  <c r="AF185" i="1"/>
  <c r="AG185" i="1"/>
  <c r="AH185" i="1"/>
  <c r="AI185" i="1"/>
  <c r="AJ185" i="1"/>
  <c r="CX185" i="1" s="1"/>
  <c r="CU185" i="1"/>
  <c r="T185" i="1" s="1"/>
  <c r="CV185" i="1"/>
  <c r="U185" i="1" s="1"/>
  <c r="CW185" i="1"/>
  <c r="V185" i="1" s="1"/>
  <c r="GL185" i="1"/>
  <c r="GO185" i="1"/>
  <c r="GP185" i="1"/>
  <c r="GV185" i="1"/>
  <c r="HC185" i="1"/>
  <c r="GX185" i="1" s="1"/>
  <c r="C186" i="1"/>
  <c r="D186" i="1"/>
  <c r="I186" i="1"/>
  <c r="K186" i="1"/>
  <c r="AC186" i="1"/>
  <c r="AD186" i="1"/>
  <c r="AE186" i="1"/>
  <c r="AF186" i="1"/>
  <c r="AG186" i="1"/>
  <c r="AH186" i="1"/>
  <c r="AI186" i="1"/>
  <c r="CW186" i="1" s="1"/>
  <c r="V186" i="1" s="1"/>
  <c r="AJ186" i="1"/>
  <c r="CX186" i="1" s="1"/>
  <c r="CR186" i="1"/>
  <c r="CS186" i="1"/>
  <c r="CT186" i="1"/>
  <c r="CU186" i="1"/>
  <c r="T186" i="1" s="1"/>
  <c r="CV186" i="1"/>
  <c r="U186" i="1" s="1"/>
  <c r="GL186" i="1"/>
  <c r="GO186" i="1"/>
  <c r="GP186" i="1"/>
  <c r="GV186" i="1"/>
  <c r="HC186" i="1" s="1"/>
  <c r="GX186" i="1" s="1"/>
  <c r="I187" i="1"/>
  <c r="AC187" i="1"/>
  <c r="AD187" i="1"/>
  <c r="AE187" i="1"/>
  <c r="AF187" i="1"/>
  <c r="AG187" i="1"/>
  <c r="AH187" i="1"/>
  <c r="AI187" i="1"/>
  <c r="CW187" i="1" s="1"/>
  <c r="V187" i="1" s="1"/>
  <c r="AJ187" i="1"/>
  <c r="CR187" i="1"/>
  <c r="CS187" i="1"/>
  <c r="CT187" i="1"/>
  <c r="CU187" i="1"/>
  <c r="T187" i="1" s="1"/>
  <c r="CV187" i="1"/>
  <c r="CX187" i="1"/>
  <c r="GL187" i="1"/>
  <c r="GO187" i="1"/>
  <c r="GP187" i="1"/>
  <c r="GV187" i="1"/>
  <c r="GX187" i="1"/>
  <c r="HC187" i="1"/>
  <c r="AC188" i="1"/>
  <c r="AE188" i="1"/>
  <c r="AD188" i="1" s="1"/>
  <c r="AB188" i="1" s="1"/>
  <c r="AF188" i="1"/>
  <c r="CT188" i="1" s="1"/>
  <c r="AG188" i="1"/>
  <c r="CU188" i="1" s="1"/>
  <c r="AH188" i="1"/>
  <c r="AI188" i="1"/>
  <c r="CW188" i="1" s="1"/>
  <c r="AJ188" i="1"/>
  <c r="CX188" i="1" s="1"/>
  <c r="CQ188" i="1"/>
  <c r="CR188" i="1"/>
  <c r="CS188" i="1"/>
  <c r="CV188" i="1"/>
  <c r="GL188" i="1"/>
  <c r="GO188" i="1"/>
  <c r="FU206" i="1" s="1"/>
  <c r="GP188" i="1"/>
  <c r="FV206" i="1" s="1"/>
  <c r="GV188" i="1"/>
  <c r="HC188" i="1" s="1"/>
  <c r="I189" i="1"/>
  <c r="R189" i="1"/>
  <c r="U189" i="1"/>
  <c r="AC189" i="1"/>
  <c r="CQ189" i="1" s="1"/>
  <c r="AE189" i="1"/>
  <c r="CR189" i="1" s="1"/>
  <c r="AF189" i="1"/>
  <c r="CT189" i="1" s="1"/>
  <c r="AG189" i="1"/>
  <c r="CU189" i="1" s="1"/>
  <c r="T189" i="1" s="1"/>
  <c r="AH189" i="1"/>
  <c r="AI189" i="1"/>
  <c r="CW189" i="1" s="1"/>
  <c r="V189" i="1" s="1"/>
  <c r="AJ189" i="1"/>
  <c r="CX189" i="1" s="1"/>
  <c r="W189" i="1" s="1"/>
  <c r="CV189" i="1"/>
  <c r="GL189" i="1"/>
  <c r="GO189" i="1"/>
  <c r="GP189" i="1"/>
  <c r="GV189" i="1"/>
  <c r="HC189" i="1"/>
  <c r="GX189" i="1" s="1"/>
  <c r="AC190" i="1"/>
  <c r="CQ190" i="1" s="1"/>
  <c r="AE190" i="1"/>
  <c r="AF190" i="1"/>
  <c r="AG190" i="1"/>
  <c r="AH190" i="1"/>
  <c r="AI190" i="1"/>
  <c r="AJ190" i="1"/>
  <c r="CX190" i="1" s="1"/>
  <c r="CU190" i="1"/>
  <c r="CV190" i="1"/>
  <c r="CW190" i="1"/>
  <c r="GL190" i="1"/>
  <c r="GO190" i="1"/>
  <c r="GP190" i="1"/>
  <c r="GV190" i="1"/>
  <c r="HC190" i="1"/>
  <c r="I191" i="1"/>
  <c r="AC191" i="1"/>
  <c r="AE191" i="1"/>
  <c r="AD191" i="1" s="1"/>
  <c r="AB191" i="1" s="1"/>
  <c r="AF191" i="1"/>
  <c r="CT191" i="1" s="1"/>
  <c r="AG191" i="1"/>
  <c r="CU191" i="1" s="1"/>
  <c r="T191" i="1" s="1"/>
  <c r="AH191" i="1"/>
  <c r="AI191" i="1"/>
  <c r="CW191" i="1" s="1"/>
  <c r="V191" i="1" s="1"/>
  <c r="AJ191" i="1"/>
  <c r="CX191" i="1" s="1"/>
  <c r="W191" i="1" s="1"/>
  <c r="CQ191" i="1"/>
  <c r="CR191" i="1"/>
  <c r="CS191" i="1"/>
  <c r="CV191" i="1"/>
  <c r="GL191" i="1"/>
  <c r="GO191" i="1"/>
  <c r="GP191" i="1"/>
  <c r="GV191" i="1"/>
  <c r="HC191" i="1"/>
  <c r="GX191" i="1" s="1"/>
  <c r="AC192" i="1"/>
  <c r="CQ192" i="1" s="1"/>
  <c r="AE192" i="1"/>
  <c r="CR192" i="1" s="1"/>
  <c r="AF192" i="1"/>
  <c r="CT192" i="1" s="1"/>
  <c r="AG192" i="1"/>
  <c r="CU192" i="1" s="1"/>
  <c r="AH192" i="1"/>
  <c r="AI192" i="1"/>
  <c r="CW192" i="1" s="1"/>
  <c r="AJ192" i="1"/>
  <c r="CX192" i="1" s="1"/>
  <c r="CV192" i="1"/>
  <c r="GL192" i="1"/>
  <c r="FR206" i="1" s="1"/>
  <c r="GO192" i="1"/>
  <c r="GP192" i="1"/>
  <c r="GV192" i="1"/>
  <c r="HC192" i="1"/>
  <c r="C193" i="1"/>
  <c r="D193" i="1"/>
  <c r="I193" i="1"/>
  <c r="K193" i="1"/>
  <c r="V193" i="1"/>
  <c r="AC193" i="1"/>
  <c r="AE193" i="1"/>
  <c r="AD193" i="1" s="1"/>
  <c r="AF193" i="1"/>
  <c r="AG193" i="1"/>
  <c r="CU193" i="1" s="1"/>
  <c r="T193" i="1" s="1"/>
  <c r="AH193" i="1"/>
  <c r="CV193" i="1" s="1"/>
  <c r="U193" i="1" s="1"/>
  <c r="AI193" i="1"/>
  <c r="AJ193" i="1"/>
  <c r="CX193" i="1" s="1"/>
  <c r="W193" i="1" s="1"/>
  <c r="CR193" i="1"/>
  <c r="CS193" i="1"/>
  <c r="CT193" i="1"/>
  <c r="CW193" i="1"/>
  <c r="GL193" i="1"/>
  <c r="GO193" i="1"/>
  <c r="GP193" i="1"/>
  <c r="GV193" i="1"/>
  <c r="HC193" i="1" s="1"/>
  <c r="GX193" i="1" s="1"/>
  <c r="C194" i="1"/>
  <c r="D194" i="1"/>
  <c r="I194" i="1"/>
  <c r="K194" i="1"/>
  <c r="P194" i="1"/>
  <c r="S194" i="1"/>
  <c r="CY194" i="1" s="1"/>
  <c r="AC194" i="1"/>
  <c r="CQ194" i="1" s="1"/>
  <c r="AD194" i="1"/>
  <c r="AE194" i="1"/>
  <c r="CR194" i="1" s="1"/>
  <c r="AF194" i="1"/>
  <c r="AG194" i="1"/>
  <c r="CU194" i="1" s="1"/>
  <c r="T194" i="1" s="1"/>
  <c r="AH194" i="1"/>
  <c r="CV194" i="1" s="1"/>
  <c r="U194" i="1" s="1"/>
  <c r="AI194" i="1"/>
  <c r="AJ194" i="1"/>
  <c r="CT194" i="1"/>
  <c r="CW194" i="1"/>
  <c r="V194" i="1" s="1"/>
  <c r="CX194" i="1"/>
  <c r="W194" i="1" s="1"/>
  <c r="GL194" i="1"/>
  <c r="GO194" i="1"/>
  <c r="GP194" i="1"/>
  <c r="GV194" i="1"/>
  <c r="HC194" i="1" s="1"/>
  <c r="GX194" i="1" s="1"/>
  <c r="C195" i="1"/>
  <c r="D195" i="1"/>
  <c r="I195" i="1"/>
  <c r="K195" i="1"/>
  <c r="AC195" i="1"/>
  <c r="AE195" i="1"/>
  <c r="CS195" i="1" s="1"/>
  <c r="AF195" i="1"/>
  <c r="CT195" i="1" s="1"/>
  <c r="AG195" i="1"/>
  <c r="AH195" i="1"/>
  <c r="CV195" i="1" s="1"/>
  <c r="U195" i="1" s="1"/>
  <c r="AI195" i="1"/>
  <c r="CW195" i="1" s="1"/>
  <c r="AJ195" i="1"/>
  <c r="CX195" i="1" s="1"/>
  <c r="CQ195" i="1"/>
  <c r="CR195" i="1"/>
  <c r="CU195" i="1"/>
  <c r="GL195" i="1"/>
  <c r="GO195" i="1"/>
  <c r="GP195" i="1"/>
  <c r="GV195" i="1"/>
  <c r="HC195" i="1"/>
  <c r="GX195" i="1" s="1"/>
  <c r="C196" i="1"/>
  <c r="D196" i="1"/>
  <c r="I196" i="1"/>
  <c r="K196" i="1"/>
  <c r="AC196" i="1"/>
  <c r="CQ196" i="1" s="1"/>
  <c r="AE196" i="1"/>
  <c r="AF196" i="1"/>
  <c r="AG196" i="1"/>
  <c r="AH196" i="1"/>
  <c r="AI196" i="1"/>
  <c r="AJ196" i="1"/>
  <c r="CX196" i="1" s="1"/>
  <c r="W196" i="1" s="1"/>
  <c r="CU196" i="1"/>
  <c r="T196" i="1" s="1"/>
  <c r="CV196" i="1"/>
  <c r="U196" i="1" s="1"/>
  <c r="CW196" i="1"/>
  <c r="V196" i="1" s="1"/>
  <c r="GL196" i="1"/>
  <c r="GO196" i="1"/>
  <c r="GP196" i="1"/>
  <c r="GV196" i="1"/>
  <c r="HC196" i="1"/>
  <c r="GX196" i="1" s="1"/>
  <c r="AB197" i="1"/>
  <c r="AC197" i="1"/>
  <c r="AE197" i="1"/>
  <c r="AD197" i="1" s="1"/>
  <c r="AF197" i="1"/>
  <c r="CT197" i="1" s="1"/>
  <c r="AG197" i="1"/>
  <c r="CU197" i="1" s="1"/>
  <c r="AH197" i="1"/>
  <c r="AI197" i="1"/>
  <c r="CW197" i="1" s="1"/>
  <c r="AJ197" i="1"/>
  <c r="CX197" i="1" s="1"/>
  <c r="CQ197" i="1"/>
  <c r="CR197" i="1"/>
  <c r="CS197" i="1"/>
  <c r="CV197" i="1"/>
  <c r="GL197" i="1"/>
  <c r="GO197" i="1"/>
  <c r="GP197" i="1"/>
  <c r="GV197" i="1"/>
  <c r="HC197" i="1"/>
  <c r="AC198" i="1"/>
  <c r="CQ198" i="1" s="1"/>
  <c r="AE198" i="1"/>
  <c r="CR198" i="1" s="1"/>
  <c r="AF198" i="1"/>
  <c r="CT198" i="1" s="1"/>
  <c r="AG198" i="1"/>
  <c r="CU198" i="1" s="1"/>
  <c r="AH198" i="1"/>
  <c r="AI198" i="1"/>
  <c r="CW198" i="1" s="1"/>
  <c r="AJ198" i="1"/>
  <c r="CX198" i="1" s="1"/>
  <c r="CV198" i="1"/>
  <c r="GL198" i="1"/>
  <c r="GO198" i="1"/>
  <c r="GP198" i="1"/>
  <c r="GV198" i="1"/>
  <c r="HC198" i="1"/>
  <c r="C199" i="1"/>
  <c r="D199" i="1"/>
  <c r="I199" i="1"/>
  <c r="K199" i="1"/>
  <c r="V199" i="1"/>
  <c r="AC199" i="1"/>
  <c r="AE199" i="1"/>
  <c r="AD199" i="1" s="1"/>
  <c r="AF199" i="1"/>
  <c r="AG199" i="1"/>
  <c r="CU199" i="1" s="1"/>
  <c r="T199" i="1" s="1"/>
  <c r="AH199" i="1"/>
  <c r="CV199" i="1" s="1"/>
  <c r="U199" i="1" s="1"/>
  <c r="AI199" i="1"/>
  <c r="AJ199" i="1"/>
  <c r="CX199" i="1" s="1"/>
  <c r="W199" i="1" s="1"/>
  <c r="CR199" i="1"/>
  <c r="CS199" i="1"/>
  <c r="CT199" i="1"/>
  <c r="CW199" i="1"/>
  <c r="GL199" i="1"/>
  <c r="GO199" i="1"/>
  <c r="GP199" i="1"/>
  <c r="GV199" i="1"/>
  <c r="HC199" i="1" s="1"/>
  <c r="GX199" i="1" s="1"/>
  <c r="C200" i="1"/>
  <c r="D200" i="1"/>
  <c r="I200" i="1"/>
  <c r="K200" i="1"/>
  <c r="P200" i="1"/>
  <c r="R200" i="1"/>
  <c r="S200" i="1"/>
  <c r="CY200" i="1" s="1"/>
  <c r="AC200" i="1"/>
  <c r="CQ200" i="1" s="1"/>
  <c r="AD200" i="1"/>
  <c r="AE200" i="1"/>
  <c r="CR200" i="1" s="1"/>
  <c r="AF200" i="1"/>
  <c r="AG200" i="1"/>
  <c r="CU200" i="1" s="1"/>
  <c r="T200" i="1" s="1"/>
  <c r="AH200" i="1"/>
  <c r="CV200" i="1" s="1"/>
  <c r="U200" i="1" s="1"/>
  <c r="AI200" i="1"/>
  <c r="AJ200" i="1"/>
  <c r="CT200" i="1"/>
  <c r="CW200" i="1"/>
  <c r="V200" i="1" s="1"/>
  <c r="CX200" i="1"/>
  <c r="W200" i="1" s="1"/>
  <c r="GL200" i="1"/>
  <c r="GO200" i="1"/>
  <c r="GP200" i="1"/>
  <c r="GV200" i="1"/>
  <c r="HC200" i="1" s="1"/>
  <c r="GX200" i="1" s="1"/>
  <c r="I201" i="1"/>
  <c r="Q201" i="1" s="1"/>
  <c r="P201" i="1"/>
  <c r="W201" i="1"/>
  <c r="AC201" i="1"/>
  <c r="AD201" i="1"/>
  <c r="AE201" i="1"/>
  <c r="AF201" i="1"/>
  <c r="S201" i="1" s="1"/>
  <c r="AG201" i="1"/>
  <c r="AH201" i="1"/>
  <c r="CV201" i="1" s="1"/>
  <c r="U201" i="1" s="1"/>
  <c r="AI201" i="1"/>
  <c r="CW201" i="1" s="1"/>
  <c r="V201" i="1" s="1"/>
  <c r="AJ201" i="1"/>
  <c r="CR201" i="1"/>
  <c r="CS201" i="1"/>
  <c r="CT201" i="1"/>
  <c r="CU201" i="1"/>
  <c r="T201" i="1" s="1"/>
  <c r="CX201" i="1"/>
  <c r="GL201" i="1"/>
  <c r="GO201" i="1"/>
  <c r="GP201" i="1"/>
  <c r="GV201" i="1"/>
  <c r="HC201" i="1" s="1"/>
  <c r="GX201" i="1"/>
  <c r="AC202" i="1"/>
  <c r="AE202" i="1"/>
  <c r="CR202" i="1" s="1"/>
  <c r="AF202" i="1"/>
  <c r="AG202" i="1"/>
  <c r="CU202" i="1" s="1"/>
  <c r="AH202" i="1"/>
  <c r="CV202" i="1" s="1"/>
  <c r="AI202" i="1"/>
  <c r="CW202" i="1" s="1"/>
  <c r="AJ202" i="1"/>
  <c r="CQ202" i="1"/>
  <c r="CT202" i="1"/>
  <c r="CX202" i="1"/>
  <c r="GL202" i="1"/>
  <c r="GO202" i="1"/>
  <c r="GP202" i="1"/>
  <c r="GV202" i="1"/>
  <c r="HC202" i="1"/>
  <c r="AC203" i="1"/>
  <c r="CQ203" i="1" s="1"/>
  <c r="AD203" i="1"/>
  <c r="AE203" i="1"/>
  <c r="CR203" i="1" s="1"/>
  <c r="AF203" i="1"/>
  <c r="AG203" i="1"/>
  <c r="CU203" i="1" s="1"/>
  <c r="AH203" i="1"/>
  <c r="CV203" i="1" s="1"/>
  <c r="AI203" i="1"/>
  <c r="AJ203" i="1"/>
  <c r="CT203" i="1"/>
  <c r="CW203" i="1"/>
  <c r="CX203" i="1"/>
  <c r="GL203" i="1"/>
  <c r="GO203" i="1"/>
  <c r="GP203" i="1"/>
  <c r="GV203" i="1"/>
  <c r="HC203" i="1" s="1"/>
  <c r="I204" i="1"/>
  <c r="Q204" i="1" s="1"/>
  <c r="P204" i="1"/>
  <c r="W204" i="1"/>
  <c r="AC204" i="1"/>
  <c r="AD204" i="1"/>
  <c r="AE204" i="1"/>
  <c r="AF204" i="1"/>
  <c r="AG204" i="1"/>
  <c r="AH204" i="1"/>
  <c r="CV204" i="1" s="1"/>
  <c r="U204" i="1" s="1"/>
  <c r="AI204" i="1"/>
  <c r="CW204" i="1" s="1"/>
  <c r="V204" i="1" s="1"/>
  <c r="AJ204" i="1"/>
  <c r="CR204" i="1"/>
  <c r="CS204" i="1"/>
  <c r="CT204" i="1"/>
  <c r="CU204" i="1"/>
  <c r="T204" i="1" s="1"/>
  <c r="CX204" i="1"/>
  <c r="GL204" i="1"/>
  <c r="GO204" i="1"/>
  <c r="GP204" i="1"/>
  <c r="GV204" i="1"/>
  <c r="HC204" i="1" s="1"/>
  <c r="GX204" i="1" s="1"/>
  <c r="B206" i="1"/>
  <c r="C206" i="1"/>
  <c r="D206" i="1"/>
  <c r="D183" i="1" s="1"/>
  <c r="F206" i="1"/>
  <c r="F183" i="1" s="1"/>
  <c r="G206" i="1"/>
  <c r="G183" i="1" s="1"/>
  <c r="BX206" i="1"/>
  <c r="AO206" i="1" s="1"/>
  <c r="AO183" i="1" s="1"/>
  <c r="BY206" i="1"/>
  <c r="BY183" i="1" s="1"/>
  <c r="BZ206" i="1"/>
  <c r="CK206" i="1"/>
  <c r="CK183" i="1" s="1"/>
  <c r="CL206" i="1"/>
  <c r="CM206" i="1"/>
  <c r="EG206" i="1"/>
  <c r="EG183" i="1" s="1"/>
  <c r="EH206" i="1"/>
  <c r="ET206" i="1"/>
  <c r="FP206" i="1"/>
  <c r="FP183" i="1" s="1"/>
  <c r="FQ206" i="1"/>
  <c r="FQ183" i="1" s="1"/>
  <c r="FY206" i="1"/>
  <c r="GC206" i="1"/>
  <c r="GC183" i="1" s="1"/>
  <c r="GD206" i="1"/>
  <c r="GD183" i="1" s="1"/>
  <c r="GE206" i="1"/>
  <c r="EV206" i="1" s="1"/>
  <c r="F210" i="1"/>
  <c r="P210" i="1"/>
  <c r="D236" i="1"/>
  <c r="E238" i="1"/>
  <c r="G238" i="1"/>
  <c r="Z238" i="1"/>
  <c r="AA238" i="1"/>
  <c r="AM238" i="1"/>
  <c r="AN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Z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R238" i="1"/>
  <c r="DS238" i="1"/>
  <c r="EE238" i="1"/>
  <c r="EF238" i="1"/>
  <c r="EU238" i="1"/>
  <c r="EW238" i="1"/>
  <c r="EX238" i="1"/>
  <c r="EY238" i="1"/>
  <c r="EZ238" i="1"/>
  <c r="FA238" i="1"/>
  <c r="FB238" i="1"/>
  <c r="FC238" i="1"/>
  <c r="FD238" i="1"/>
  <c r="FE238" i="1"/>
  <c r="FF238" i="1"/>
  <c r="FG238" i="1"/>
  <c r="FH238" i="1"/>
  <c r="FI238" i="1"/>
  <c r="FJ238" i="1"/>
  <c r="FK238" i="1"/>
  <c r="FL238" i="1"/>
  <c r="FM238" i="1"/>
  <c r="FN238" i="1"/>
  <c r="FO238" i="1"/>
  <c r="GD238" i="1"/>
  <c r="GE238" i="1"/>
  <c r="GF238" i="1"/>
  <c r="GG238" i="1"/>
  <c r="GH238" i="1"/>
  <c r="GI238" i="1"/>
  <c r="GJ238" i="1"/>
  <c r="GK238" i="1"/>
  <c r="GL238" i="1"/>
  <c r="GM238" i="1"/>
  <c r="GN238" i="1"/>
  <c r="GO238" i="1"/>
  <c r="GP238" i="1"/>
  <c r="GQ238" i="1"/>
  <c r="GR238" i="1"/>
  <c r="GS238" i="1"/>
  <c r="GT238" i="1"/>
  <c r="GU238" i="1"/>
  <c r="GV238" i="1"/>
  <c r="GW238" i="1"/>
  <c r="GX238" i="1"/>
  <c r="C240" i="1"/>
  <c r="D240" i="1"/>
  <c r="I240" i="1"/>
  <c r="K240" i="1"/>
  <c r="V240" i="1"/>
  <c r="AC240" i="1"/>
  <c r="AE240" i="1"/>
  <c r="AD240" i="1" s="1"/>
  <c r="AF240" i="1"/>
  <c r="AG240" i="1"/>
  <c r="CU240" i="1" s="1"/>
  <c r="T240" i="1" s="1"/>
  <c r="AH240" i="1"/>
  <c r="CV240" i="1" s="1"/>
  <c r="U240" i="1" s="1"/>
  <c r="AI240" i="1"/>
  <c r="AJ240" i="1"/>
  <c r="CX240" i="1" s="1"/>
  <c r="W240" i="1" s="1"/>
  <c r="CR240" i="1"/>
  <c r="CS240" i="1"/>
  <c r="CT240" i="1"/>
  <c r="CW240" i="1"/>
  <c r="GL240" i="1"/>
  <c r="GO240" i="1"/>
  <c r="CC253" i="1" s="1"/>
  <c r="GP240" i="1"/>
  <c r="CD253" i="1" s="1"/>
  <c r="CD238" i="1" s="1"/>
  <c r="GV240" i="1"/>
  <c r="HC240" i="1" s="1"/>
  <c r="GX240" i="1" s="1"/>
  <c r="C241" i="1"/>
  <c r="D241" i="1"/>
  <c r="I241" i="1"/>
  <c r="K241" i="1"/>
  <c r="P241" i="1"/>
  <c r="R241" i="1"/>
  <c r="S241" i="1"/>
  <c r="T241" i="1"/>
  <c r="AC241" i="1"/>
  <c r="CQ241" i="1" s="1"/>
  <c r="AD241" i="1"/>
  <c r="AE241" i="1"/>
  <c r="CR241" i="1" s="1"/>
  <c r="AF241" i="1"/>
  <c r="CT241" i="1" s="1"/>
  <c r="AG241" i="1"/>
  <c r="AH241" i="1"/>
  <c r="CV241" i="1" s="1"/>
  <c r="U241" i="1" s="1"/>
  <c r="AI241" i="1"/>
  <c r="AJ241" i="1"/>
  <c r="CU241" i="1"/>
  <c r="CW241" i="1"/>
  <c r="V241" i="1" s="1"/>
  <c r="CX241" i="1"/>
  <c r="W241" i="1" s="1"/>
  <c r="CY241" i="1"/>
  <c r="GL241" i="1"/>
  <c r="GO241" i="1"/>
  <c r="GP241" i="1"/>
  <c r="GV241" i="1"/>
  <c r="HC241" i="1" s="1"/>
  <c r="GX241" i="1"/>
  <c r="I242" i="1"/>
  <c r="Q242" i="1" s="1"/>
  <c r="X242" i="1"/>
  <c r="AC242" i="1"/>
  <c r="AD242" i="1"/>
  <c r="AE242" i="1"/>
  <c r="AF242" i="1"/>
  <c r="S242" i="1" s="1"/>
  <c r="AG242" i="1"/>
  <c r="AH242" i="1"/>
  <c r="CV242" i="1" s="1"/>
  <c r="U242" i="1" s="1"/>
  <c r="AI242" i="1"/>
  <c r="CW242" i="1" s="1"/>
  <c r="V242" i="1" s="1"/>
  <c r="AJ242" i="1"/>
  <c r="CQ242" i="1"/>
  <c r="CR242" i="1"/>
  <c r="CS242" i="1"/>
  <c r="CT242" i="1"/>
  <c r="CU242" i="1"/>
  <c r="T242" i="1" s="1"/>
  <c r="CX242" i="1"/>
  <c r="GL242" i="1"/>
  <c r="GO242" i="1"/>
  <c r="GP242" i="1"/>
  <c r="GV242" i="1"/>
  <c r="HC242" i="1" s="1"/>
  <c r="GX242" i="1"/>
  <c r="AC243" i="1"/>
  <c r="AE243" i="1"/>
  <c r="CR243" i="1" s="1"/>
  <c r="AF243" i="1"/>
  <c r="CT243" i="1" s="1"/>
  <c r="AG243" i="1"/>
  <c r="CU243" i="1" s="1"/>
  <c r="AH243" i="1"/>
  <c r="CV243" i="1" s="1"/>
  <c r="AI243" i="1"/>
  <c r="CW243" i="1" s="1"/>
  <c r="AJ243" i="1"/>
  <c r="CX243" i="1" s="1"/>
  <c r="CQ243" i="1"/>
  <c r="GL243" i="1"/>
  <c r="GO243" i="1"/>
  <c r="GP243" i="1"/>
  <c r="GV243" i="1"/>
  <c r="HC243" i="1"/>
  <c r="C244" i="1"/>
  <c r="D244" i="1"/>
  <c r="I244" i="1"/>
  <c r="K244" i="1"/>
  <c r="P244" i="1"/>
  <c r="Q244" i="1"/>
  <c r="AC244" i="1"/>
  <c r="CQ244" i="1" s="1"/>
  <c r="AE244" i="1"/>
  <c r="CS244" i="1" s="1"/>
  <c r="AF244" i="1"/>
  <c r="AG244" i="1"/>
  <c r="AH244" i="1"/>
  <c r="AI244" i="1"/>
  <c r="CW244" i="1" s="1"/>
  <c r="V244" i="1" s="1"/>
  <c r="AJ244" i="1"/>
  <c r="CX244" i="1" s="1"/>
  <c r="W244" i="1" s="1"/>
  <c r="CT244" i="1"/>
  <c r="CU244" i="1"/>
  <c r="T244" i="1" s="1"/>
  <c r="CV244" i="1"/>
  <c r="GL244" i="1"/>
  <c r="GO244" i="1"/>
  <c r="GP244" i="1"/>
  <c r="GV244" i="1"/>
  <c r="HC244" i="1"/>
  <c r="GX244" i="1" s="1"/>
  <c r="C245" i="1"/>
  <c r="D245" i="1"/>
  <c r="I245" i="1"/>
  <c r="K245" i="1"/>
  <c r="R245" i="1"/>
  <c r="AC245" i="1"/>
  <c r="CQ245" i="1" s="1"/>
  <c r="AE245" i="1"/>
  <c r="CR245" i="1" s="1"/>
  <c r="AF245" i="1"/>
  <c r="AG245" i="1"/>
  <c r="CU245" i="1" s="1"/>
  <c r="T245" i="1" s="1"/>
  <c r="AH245" i="1"/>
  <c r="CV245" i="1" s="1"/>
  <c r="U245" i="1" s="1"/>
  <c r="AI245" i="1"/>
  <c r="CW245" i="1" s="1"/>
  <c r="V245" i="1" s="1"/>
  <c r="AJ245" i="1"/>
  <c r="CX245" i="1" s="1"/>
  <c r="W245" i="1" s="1"/>
  <c r="GL245" i="1"/>
  <c r="GO245" i="1"/>
  <c r="GP245" i="1"/>
  <c r="GV245" i="1"/>
  <c r="HC245" i="1"/>
  <c r="GX245" i="1" s="1"/>
  <c r="I246" i="1"/>
  <c r="AC246" i="1"/>
  <c r="CQ246" i="1" s="1"/>
  <c r="AE246" i="1"/>
  <c r="AF246" i="1"/>
  <c r="AG246" i="1"/>
  <c r="AH246" i="1"/>
  <c r="AI246" i="1"/>
  <c r="AJ246" i="1"/>
  <c r="CX246" i="1" s="1"/>
  <c r="CS246" i="1"/>
  <c r="CU246" i="1"/>
  <c r="CV246" i="1"/>
  <c r="CW246" i="1"/>
  <c r="GL246" i="1"/>
  <c r="GO246" i="1"/>
  <c r="GP246" i="1"/>
  <c r="GV246" i="1"/>
  <c r="HC246" i="1"/>
  <c r="I247" i="1"/>
  <c r="AB247" i="1"/>
  <c r="AC247" i="1"/>
  <c r="AE247" i="1"/>
  <c r="AD247" i="1" s="1"/>
  <c r="AF247" i="1"/>
  <c r="CT247" i="1" s="1"/>
  <c r="AG247" i="1"/>
  <c r="CU247" i="1" s="1"/>
  <c r="T247" i="1" s="1"/>
  <c r="AH247" i="1"/>
  <c r="AI247" i="1"/>
  <c r="CW247" i="1" s="1"/>
  <c r="V247" i="1" s="1"/>
  <c r="AJ247" i="1"/>
  <c r="CX247" i="1" s="1"/>
  <c r="W247" i="1" s="1"/>
  <c r="CQ247" i="1"/>
  <c r="CR247" i="1"/>
  <c r="CS247" i="1"/>
  <c r="CV247" i="1"/>
  <c r="GL247" i="1"/>
  <c r="GO247" i="1"/>
  <c r="FU253" i="1" s="1"/>
  <c r="GP247" i="1"/>
  <c r="GV247" i="1"/>
  <c r="HC247" i="1"/>
  <c r="GX247" i="1" s="1"/>
  <c r="C248" i="1"/>
  <c r="D248" i="1"/>
  <c r="I248" i="1"/>
  <c r="K248" i="1"/>
  <c r="Q248" i="1"/>
  <c r="R248" i="1"/>
  <c r="S248" i="1"/>
  <c r="AC248" i="1"/>
  <c r="AE248" i="1"/>
  <c r="AF248" i="1"/>
  <c r="AG248" i="1"/>
  <c r="CU248" i="1" s="1"/>
  <c r="T248" i="1" s="1"/>
  <c r="AH248" i="1"/>
  <c r="AI248" i="1"/>
  <c r="AJ248" i="1"/>
  <c r="CT248" i="1"/>
  <c r="CV248" i="1"/>
  <c r="U248" i="1" s="1"/>
  <c r="CW248" i="1"/>
  <c r="V248" i="1" s="1"/>
  <c r="CX248" i="1"/>
  <c r="W248" i="1" s="1"/>
  <c r="GL248" i="1"/>
  <c r="GO248" i="1"/>
  <c r="GP248" i="1"/>
  <c r="GV248" i="1"/>
  <c r="HC248" i="1"/>
  <c r="GX248" i="1" s="1"/>
  <c r="C249" i="1"/>
  <c r="D249" i="1"/>
  <c r="I249" i="1"/>
  <c r="K249" i="1"/>
  <c r="P249" i="1"/>
  <c r="S249" i="1"/>
  <c r="Y249" i="1" s="1"/>
  <c r="T249" i="1"/>
  <c r="W249" i="1"/>
  <c r="X249" i="1"/>
  <c r="AC249" i="1"/>
  <c r="AE249" i="1"/>
  <c r="CR249" i="1" s="1"/>
  <c r="AF249" i="1"/>
  <c r="AG249" i="1"/>
  <c r="CU249" i="1" s="1"/>
  <c r="AH249" i="1"/>
  <c r="CV249" i="1" s="1"/>
  <c r="U249" i="1" s="1"/>
  <c r="AI249" i="1"/>
  <c r="CW249" i="1" s="1"/>
  <c r="V249" i="1" s="1"/>
  <c r="AJ249" i="1"/>
  <c r="CX249" i="1" s="1"/>
  <c r="CQ249" i="1"/>
  <c r="CT249" i="1"/>
  <c r="CY249" i="1"/>
  <c r="GL249" i="1"/>
  <c r="GO249" i="1"/>
  <c r="GP249" i="1"/>
  <c r="GV249" i="1"/>
  <c r="HC249" i="1"/>
  <c r="GX249" i="1" s="1"/>
  <c r="I250" i="1"/>
  <c r="P250" i="1"/>
  <c r="R250" i="1"/>
  <c r="AC250" i="1"/>
  <c r="CQ250" i="1" s="1"/>
  <c r="AD250" i="1"/>
  <c r="AE250" i="1"/>
  <c r="CR250" i="1" s="1"/>
  <c r="AF250" i="1"/>
  <c r="CT250" i="1" s="1"/>
  <c r="AG250" i="1"/>
  <c r="CU250" i="1" s="1"/>
  <c r="T250" i="1" s="1"/>
  <c r="AH250" i="1"/>
  <c r="CV250" i="1" s="1"/>
  <c r="U250" i="1" s="1"/>
  <c r="AI250" i="1"/>
  <c r="AJ250" i="1"/>
  <c r="CW250" i="1"/>
  <c r="V250" i="1" s="1"/>
  <c r="CX250" i="1"/>
  <c r="W250" i="1" s="1"/>
  <c r="GL250" i="1"/>
  <c r="GO250" i="1"/>
  <c r="GP250" i="1"/>
  <c r="GV250" i="1"/>
  <c r="HC250" i="1" s="1"/>
  <c r="GX250" i="1"/>
  <c r="I251" i="1"/>
  <c r="W251" i="1"/>
  <c r="AC251" i="1"/>
  <c r="AD251" i="1"/>
  <c r="AE251" i="1"/>
  <c r="AF251" i="1"/>
  <c r="AG251" i="1"/>
  <c r="AH251" i="1"/>
  <c r="CV251" i="1" s="1"/>
  <c r="U251" i="1" s="1"/>
  <c r="AI251" i="1"/>
  <c r="CW251" i="1" s="1"/>
  <c r="V251" i="1" s="1"/>
  <c r="AJ251" i="1"/>
  <c r="CR251" i="1"/>
  <c r="CS251" i="1"/>
  <c r="CT251" i="1"/>
  <c r="CU251" i="1"/>
  <c r="T251" i="1" s="1"/>
  <c r="CX251" i="1"/>
  <c r="GL251" i="1"/>
  <c r="GO251" i="1"/>
  <c r="GP251" i="1"/>
  <c r="GV251" i="1"/>
  <c r="HC251" i="1" s="1"/>
  <c r="GX251" i="1"/>
  <c r="B253" i="1"/>
  <c r="B238" i="1" s="1"/>
  <c r="C253" i="1"/>
  <c r="C238" i="1" s="1"/>
  <c r="D253" i="1"/>
  <c r="D238" i="1" s="1"/>
  <c r="F253" i="1"/>
  <c r="F238" i="1" s="1"/>
  <c r="G253" i="1"/>
  <c r="AU253" i="1"/>
  <c r="AU238" i="1" s="1"/>
  <c r="BX253" i="1"/>
  <c r="AO253" i="1" s="1"/>
  <c r="AO238" i="1" s="1"/>
  <c r="BY253" i="1"/>
  <c r="BZ253" i="1"/>
  <c r="AQ253" i="1" s="1"/>
  <c r="CK253" i="1"/>
  <c r="CL253" i="1"/>
  <c r="CL238" i="1" s="1"/>
  <c r="CM253" i="1"/>
  <c r="CM238" i="1" s="1"/>
  <c r="EG253" i="1"/>
  <c r="EG238" i="1" s="1"/>
  <c r="EH253" i="1"/>
  <c r="P262" i="1" s="1"/>
  <c r="ET253" i="1"/>
  <c r="P266" i="1" s="1"/>
  <c r="FP253" i="1"/>
  <c r="FP238" i="1" s="1"/>
  <c r="FQ253" i="1"/>
  <c r="FV253" i="1"/>
  <c r="GC253" i="1"/>
  <c r="GC238" i="1" s="1"/>
  <c r="GD253" i="1"/>
  <c r="EU253" i="1" s="1"/>
  <c r="GE253" i="1"/>
  <c r="EV253" i="1" s="1"/>
  <c r="F257" i="1"/>
  <c r="P257" i="1"/>
  <c r="P269" i="1"/>
  <c r="F272" i="1"/>
  <c r="D283" i="1"/>
  <c r="E285" i="1"/>
  <c r="Z285" i="1"/>
  <c r="AA285" i="1"/>
  <c r="AM285" i="1"/>
  <c r="AN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R285" i="1"/>
  <c r="DS285" i="1"/>
  <c r="EE285" i="1"/>
  <c r="EF285" i="1"/>
  <c r="EW285" i="1"/>
  <c r="EX285" i="1"/>
  <c r="EY285" i="1"/>
  <c r="EZ285" i="1"/>
  <c r="FA285" i="1"/>
  <c r="FB285" i="1"/>
  <c r="FC285" i="1"/>
  <c r="FD285" i="1"/>
  <c r="FE285" i="1"/>
  <c r="FF285" i="1"/>
  <c r="FG285" i="1"/>
  <c r="FH285" i="1"/>
  <c r="FI285" i="1"/>
  <c r="FJ285" i="1"/>
  <c r="FK285" i="1"/>
  <c r="FL285" i="1"/>
  <c r="FM285" i="1"/>
  <c r="FN285" i="1"/>
  <c r="FO285" i="1"/>
  <c r="GF285" i="1"/>
  <c r="GG285" i="1"/>
  <c r="GH285" i="1"/>
  <c r="GI285" i="1"/>
  <c r="GJ285" i="1"/>
  <c r="GK285" i="1"/>
  <c r="GL285" i="1"/>
  <c r="GM285" i="1"/>
  <c r="GN285" i="1"/>
  <c r="GO285" i="1"/>
  <c r="GP285" i="1"/>
  <c r="GQ285" i="1"/>
  <c r="GR285" i="1"/>
  <c r="GS285" i="1"/>
  <c r="GT285" i="1"/>
  <c r="GU285" i="1"/>
  <c r="GV285" i="1"/>
  <c r="GW285" i="1"/>
  <c r="GX285" i="1"/>
  <c r="C287" i="1"/>
  <c r="D287" i="1"/>
  <c r="I287" i="1"/>
  <c r="I289" i="1" s="1"/>
  <c r="K287" i="1"/>
  <c r="W287" i="1"/>
  <c r="AB287" i="1"/>
  <c r="AC287" i="1"/>
  <c r="AE287" i="1"/>
  <c r="AD287" i="1" s="1"/>
  <c r="AF287" i="1"/>
  <c r="AG287" i="1"/>
  <c r="CU287" i="1" s="1"/>
  <c r="T287" i="1" s="1"/>
  <c r="AH287" i="1"/>
  <c r="CV287" i="1" s="1"/>
  <c r="AI287" i="1"/>
  <c r="AJ287" i="1"/>
  <c r="CX287" i="1" s="1"/>
  <c r="CQ287" i="1"/>
  <c r="CR287" i="1"/>
  <c r="CS287" i="1"/>
  <c r="CT287" i="1"/>
  <c r="CW287" i="1"/>
  <c r="GL287" i="1"/>
  <c r="GO287" i="1"/>
  <c r="GP287" i="1"/>
  <c r="GV287" i="1"/>
  <c r="HC287" i="1" s="1"/>
  <c r="C288" i="1"/>
  <c r="D288" i="1"/>
  <c r="I288" i="1"/>
  <c r="K288" i="1"/>
  <c r="AC288" i="1"/>
  <c r="AD288" i="1"/>
  <c r="AE288" i="1"/>
  <c r="CS288" i="1" s="1"/>
  <c r="AF288" i="1"/>
  <c r="AG288" i="1"/>
  <c r="CU288" i="1" s="1"/>
  <c r="AH288" i="1"/>
  <c r="AI288" i="1"/>
  <c r="AJ288" i="1"/>
  <c r="CR288" i="1"/>
  <c r="CV288" i="1"/>
  <c r="CW288" i="1"/>
  <c r="CX288" i="1"/>
  <c r="W288" i="1" s="1"/>
  <c r="GL288" i="1"/>
  <c r="GO288" i="1"/>
  <c r="GP288" i="1"/>
  <c r="GV288" i="1"/>
  <c r="HC288" i="1"/>
  <c r="AB289" i="1"/>
  <c r="AC289" i="1"/>
  <c r="AD289" i="1"/>
  <c r="AE289" i="1"/>
  <c r="AF289" i="1"/>
  <c r="AG289" i="1"/>
  <c r="AH289" i="1"/>
  <c r="CV289" i="1" s="1"/>
  <c r="AI289" i="1"/>
  <c r="CW289" i="1" s="1"/>
  <c r="AJ289" i="1"/>
  <c r="CQ289" i="1"/>
  <c r="CR289" i="1"/>
  <c r="CS289" i="1"/>
  <c r="CT289" i="1"/>
  <c r="CU289" i="1"/>
  <c r="CX289" i="1"/>
  <c r="GL289" i="1"/>
  <c r="GO289" i="1"/>
  <c r="GP289" i="1"/>
  <c r="GV289" i="1"/>
  <c r="HC289" i="1" s="1"/>
  <c r="GX289" i="1"/>
  <c r="AC290" i="1"/>
  <c r="AE290" i="1"/>
  <c r="AF290" i="1"/>
  <c r="AG290" i="1"/>
  <c r="CU290" i="1" s="1"/>
  <c r="AH290" i="1"/>
  <c r="CV290" i="1" s="1"/>
  <c r="AI290" i="1"/>
  <c r="CW290" i="1" s="1"/>
  <c r="AJ290" i="1"/>
  <c r="CQ290" i="1"/>
  <c r="CT290" i="1"/>
  <c r="CX290" i="1"/>
  <c r="GL290" i="1"/>
  <c r="GO290" i="1"/>
  <c r="GP290" i="1"/>
  <c r="GV290" i="1"/>
  <c r="HC290" i="1"/>
  <c r="C291" i="1"/>
  <c r="D291" i="1"/>
  <c r="I291" i="1"/>
  <c r="K291" i="1"/>
  <c r="P291" i="1"/>
  <c r="Q291" i="1"/>
  <c r="AC291" i="1"/>
  <c r="AB291" i="1" s="1"/>
  <c r="AD291" i="1"/>
  <c r="AE291" i="1"/>
  <c r="AF291" i="1"/>
  <c r="AG291" i="1"/>
  <c r="AH291" i="1"/>
  <c r="AI291" i="1"/>
  <c r="CW291" i="1" s="1"/>
  <c r="V291" i="1" s="1"/>
  <c r="AJ291" i="1"/>
  <c r="CX291" i="1" s="1"/>
  <c r="W291" i="1" s="1"/>
  <c r="CQ291" i="1"/>
  <c r="CR291" i="1"/>
  <c r="CS291" i="1"/>
  <c r="CT291" i="1"/>
  <c r="CU291" i="1"/>
  <c r="T291" i="1" s="1"/>
  <c r="CV291" i="1"/>
  <c r="U291" i="1" s="1"/>
  <c r="GL291" i="1"/>
  <c r="GO291" i="1"/>
  <c r="GP291" i="1"/>
  <c r="GV291" i="1"/>
  <c r="GX291" i="1"/>
  <c r="HC291" i="1"/>
  <c r="C292" i="1"/>
  <c r="D292" i="1"/>
  <c r="I292" i="1"/>
  <c r="K292" i="1"/>
  <c r="Q292" i="1"/>
  <c r="R292" i="1"/>
  <c r="T292" i="1"/>
  <c r="V292" i="1"/>
  <c r="AC292" i="1"/>
  <c r="AE292" i="1"/>
  <c r="AF292" i="1"/>
  <c r="S292" i="1" s="1"/>
  <c r="AG292" i="1"/>
  <c r="CU292" i="1" s="1"/>
  <c r="AH292" i="1"/>
  <c r="AI292" i="1"/>
  <c r="AJ292" i="1"/>
  <c r="CS292" i="1"/>
  <c r="CT292" i="1"/>
  <c r="CV292" i="1"/>
  <c r="U292" i="1" s="1"/>
  <c r="CW292" i="1"/>
  <c r="CX292" i="1"/>
  <c r="W292" i="1" s="1"/>
  <c r="GL292" i="1"/>
  <c r="GO292" i="1"/>
  <c r="GP292" i="1"/>
  <c r="GV292" i="1"/>
  <c r="HC292" i="1" s="1"/>
  <c r="GX292" i="1" s="1"/>
  <c r="I293" i="1"/>
  <c r="R293" i="1" s="1"/>
  <c r="Q293" i="1"/>
  <c r="AB293" i="1"/>
  <c r="AC293" i="1"/>
  <c r="CQ293" i="1" s="1"/>
  <c r="AD293" i="1"/>
  <c r="AE293" i="1"/>
  <c r="CR293" i="1" s="1"/>
  <c r="AF293" i="1"/>
  <c r="S293" i="1" s="1"/>
  <c r="AG293" i="1"/>
  <c r="AH293" i="1"/>
  <c r="AI293" i="1"/>
  <c r="AJ293" i="1"/>
  <c r="CX293" i="1" s="1"/>
  <c r="W293" i="1" s="1"/>
  <c r="CS293" i="1"/>
  <c r="CT293" i="1"/>
  <c r="CU293" i="1"/>
  <c r="CV293" i="1"/>
  <c r="CW293" i="1"/>
  <c r="V293" i="1" s="1"/>
  <c r="CZ293" i="1"/>
  <c r="GL293" i="1"/>
  <c r="GO293" i="1"/>
  <c r="GP293" i="1"/>
  <c r="GV293" i="1"/>
  <c r="HC293" i="1"/>
  <c r="GX293" i="1" s="1"/>
  <c r="I294" i="1"/>
  <c r="Q294" i="1" s="1"/>
  <c r="V294" i="1"/>
  <c r="AC294" i="1"/>
  <c r="AE294" i="1"/>
  <c r="AD294" i="1" s="1"/>
  <c r="AB294" i="1" s="1"/>
  <c r="AF294" i="1"/>
  <c r="CT294" i="1" s="1"/>
  <c r="AG294" i="1"/>
  <c r="CU294" i="1" s="1"/>
  <c r="AH294" i="1"/>
  <c r="AI294" i="1"/>
  <c r="CW294" i="1" s="1"/>
  <c r="AJ294" i="1"/>
  <c r="CX294" i="1" s="1"/>
  <c r="W294" i="1" s="1"/>
  <c r="CQ294" i="1"/>
  <c r="CR294" i="1"/>
  <c r="CV294" i="1"/>
  <c r="GL294" i="1"/>
  <c r="GO294" i="1"/>
  <c r="GP294" i="1"/>
  <c r="FV340" i="1" s="1"/>
  <c r="GV294" i="1"/>
  <c r="HC294" i="1"/>
  <c r="GX294" i="1" s="1"/>
  <c r="I295" i="1"/>
  <c r="S295" i="1"/>
  <c r="AC295" i="1"/>
  <c r="AE295" i="1"/>
  <c r="AF295" i="1"/>
  <c r="AG295" i="1"/>
  <c r="CU295" i="1" s="1"/>
  <c r="T295" i="1" s="1"/>
  <c r="AH295" i="1"/>
  <c r="AI295" i="1"/>
  <c r="CW295" i="1" s="1"/>
  <c r="V295" i="1" s="1"/>
  <c r="AJ295" i="1"/>
  <c r="CT295" i="1"/>
  <c r="CV295" i="1"/>
  <c r="U295" i="1" s="1"/>
  <c r="CX295" i="1"/>
  <c r="W295" i="1" s="1"/>
  <c r="GL295" i="1"/>
  <c r="GO295" i="1"/>
  <c r="GP295" i="1"/>
  <c r="GV295" i="1"/>
  <c r="HC295" i="1"/>
  <c r="GX295" i="1" s="1"/>
  <c r="I296" i="1"/>
  <c r="Q296" i="1" s="1"/>
  <c r="S296" i="1"/>
  <c r="CZ296" i="1" s="1"/>
  <c r="X296" i="1"/>
  <c r="Y296" i="1"/>
  <c r="AC296" i="1"/>
  <c r="AD296" i="1"/>
  <c r="AE296" i="1"/>
  <c r="AF296" i="1"/>
  <c r="AG296" i="1"/>
  <c r="CU296" i="1" s="1"/>
  <c r="T296" i="1" s="1"/>
  <c r="AH296" i="1"/>
  <c r="CV296" i="1" s="1"/>
  <c r="U296" i="1" s="1"/>
  <c r="AI296" i="1"/>
  <c r="AJ296" i="1"/>
  <c r="CR296" i="1"/>
  <c r="CS296" i="1"/>
  <c r="CT296" i="1"/>
  <c r="CW296" i="1"/>
  <c r="CX296" i="1"/>
  <c r="W296" i="1" s="1"/>
  <c r="CY296" i="1"/>
  <c r="GL296" i="1"/>
  <c r="GO296" i="1"/>
  <c r="GP296" i="1"/>
  <c r="GV296" i="1"/>
  <c r="HC296" i="1" s="1"/>
  <c r="GX296" i="1" s="1"/>
  <c r="I297" i="1"/>
  <c r="Q297" i="1" s="1"/>
  <c r="P297" i="1"/>
  <c r="R297" i="1"/>
  <c r="U297" i="1"/>
  <c r="W297" i="1"/>
  <c r="AC297" i="1"/>
  <c r="CQ297" i="1" s="1"/>
  <c r="AD297" i="1"/>
  <c r="AE297" i="1"/>
  <c r="AF297" i="1"/>
  <c r="S297" i="1" s="1"/>
  <c r="AG297" i="1"/>
  <c r="AH297" i="1"/>
  <c r="CV297" i="1" s="1"/>
  <c r="AI297" i="1"/>
  <c r="CW297" i="1" s="1"/>
  <c r="V297" i="1" s="1"/>
  <c r="AJ297" i="1"/>
  <c r="CX297" i="1" s="1"/>
  <c r="CP297" i="1"/>
  <c r="O297" i="1" s="1"/>
  <c r="CR297" i="1"/>
  <c r="CS297" i="1"/>
  <c r="CT297" i="1"/>
  <c r="CU297" i="1"/>
  <c r="T297" i="1" s="1"/>
  <c r="GL297" i="1"/>
  <c r="GO297" i="1"/>
  <c r="GP297" i="1"/>
  <c r="GV297" i="1"/>
  <c r="HC297" i="1" s="1"/>
  <c r="GX297" i="1" s="1"/>
  <c r="I298" i="1"/>
  <c r="P298" i="1"/>
  <c r="S298" i="1"/>
  <c r="AC298" i="1"/>
  <c r="AE298" i="1"/>
  <c r="Q298" i="1" s="1"/>
  <c r="AF298" i="1"/>
  <c r="CT298" i="1" s="1"/>
  <c r="AG298" i="1"/>
  <c r="CU298" i="1" s="1"/>
  <c r="T298" i="1" s="1"/>
  <c r="AH298" i="1"/>
  <c r="AI298" i="1"/>
  <c r="AJ298" i="1"/>
  <c r="CQ298" i="1"/>
  <c r="CV298" i="1"/>
  <c r="U298" i="1" s="1"/>
  <c r="CW298" i="1"/>
  <c r="V298" i="1" s="1"/>
  <c r="CX298" i="1"/>
  <c r="W298" i="1" s="1"/>
  <c r="GL298" i="1"/>
  <c r="GO298" i="1"/>
  <c r="GP298" i="1"/>
  <c r="GV298" i="1"/>
  <c r="HC298" i="1"/>
  <c r="GX298" i="1" s="1"/>
  <c r="I299" i="1"/>
  <c r="Q299" i="1" s="1"/>
  <c r="S299" i="1"/>
  <c r="CZ299" i="1" s="1"/>
  <c r="X299" i="1"/>
  <c r="Y299" i="1"/>
  <c r="AC299" i="1"/>
  <c r="AD299" i="1"/>
  <c r="AE299" i="1"/>
  <c r="AF299" i="1"/>
  <c r="AG299" i="1"/>
  <c r="CU299" i="1" s="1"/>
  <c r="T299" i="1" s="1"/>
  <c r="AH299" i="1"/>
  <c r="CV299" i="1" s="1"/>
  <c r="U299" i="1" s="1"/>
  <c r="AI299" i="1"/>
  <c r="AJ299" i="1"/>
  <c r="CR299" i="1"/>
  <c r="CS299" i="1"/>
  <c r="CT299" i="1"/>
  <c r="CW299" i="1"/>
  <c r="CX299" i="1"/>
  <c r="W299" i="1" s="1"/>
  <c r="CY299" i="1"/>
  <c r="GL299" i="1"/>
  <c r="GO299" i="1"/>
  <c r="CC340" i="1" s="1"/>
  <c r="GP299" i="1"/>
  <c r="GV299" i="1"/>
  <c r="HC299" i="1" s="1"/>
  <c r="GX299" i="1" s="1"/>
  <c r="I300" i="1"/>
  <c r="Q300" i="1" s="1"/>
  <c r="P300" i="1"/>
  <c r="R300" i="1"/>
  <c r="W300" i="1"/>
  <c r="AC300" i="1"/>
  <c r="CQ300" i="1" s="1"/>
  <c r="AD300" i="1"/>
  <c r="AE300" i="1"/>
  <c r="AF300" i="1"/>
  <c r="S300" i="1" s="1"/>
  <c r="AG300" i="1"/>
  <c r="AH300" i="1"/>
  <c r="CV300" i="1" s="1"/>
  <c r="U300" i="1" s="1"/>
  <c r="AI300" i="1"/>
  <c r="CW300" i="1" s="1"/>
  <c r="V300" i="1" s="1"/>
  <c r="AJ300" i="1"/>
  <c r="CX300" i="1" s="1"/>
  <c r="CR300" i="1"/>
  <c r="CS300" i="1"/>
  <c r="CT300" i="1"/>
  <c r="CU300" i="1"/>
  <c r="T300" i="1" s="1"/>
  <c r="GL300" i="1"/>
  <c r="GO300" i="1"/>
  <c r="GP300" i="1"/>
  <c r="GV300" i="1"/>
  <c r="HC300" i="1" s="1"/>
  <c r="GX300" i="1" s="1"/>
  <c r="I301" i="1"/>
  <c r="P301" i="1"/>
  <c r="Q301" i="1"/>
  <c r="S301" i="1"/>
  <c r="AC301" i="1"/>
  <c r="AE301" i="1"/>
  <c r="AF301" i="1"/>
  <c r="CT301" i="1" s="1"/>
  <c r="AG301" i="1"/>
  <c r="CU301" i="1" s="1"/>
  <c r="T301" i="1" s="1"/>
  <c r="AH301" i="1"/>
  <c r="AI301" i="1"/>
  <c r="AJ301" i="1"/>
  <c r="CQ301" i="1"/>
  <c r="CV301" i="1"/>
  <c r="U301" i="1" s="1"/>
  <c r="CW301" i="1"/>
  <c r="V301" i="1" s="1"/>
  <c r="CX301" i="1"/>
  <c r="W301" i="1" s="1"/>
  <c r="GL301" i="1"/>
  <c r="GO301" i="1"/>
  <c r="GP301" i="1"/>
  <c r="GV301" i="1"/>
  <c r="HC301" i="1"/>
  <c r="GX301" i="1" s="1"/>
  <c r="I302" i="1"/>
  <c r="Q302" i="1" s="1"/>
  <c r="S302" i="1"/>
  <c r="CZ302" i="1" s="1"/>
  <c r="V302" i="1"/>
  <c r="X302" i="1"/>
  <c r="Y302" i="1"/>
  <c r="AC302" i="1"/>
  <c r="AD302" i="1"/>
  <c r="AE302" i="1"/>
  <c r="AF302" i="1"/>
  <c r="AG302" i="1"/>
  <c r="CU302" i="1" s="1"/>
  <c r="T302" i="1" s="1"/>
  <c r="AH302" i="1"/>
  <c r="CV302" i="1" s="1"/>
  <c r="U302" i="1" s="1"/>
  <c r="AI302" i="1"/>
  <c r="AJ302" i="1"/>
  <c r="CR302" i="1"/>
  <c r="CS302" i="1"/>
  <c r="CT302" i="1"/>
  <c r="CW302" i="1"/>
  <c r="CX302" i="1"/>
  <c r="W302" i="1" s="1"/>
  <c r="CY302" i="1"/>
  <c r="GL302" i="1"/>
  <c r="GO302" i="1"/>
  <c r="GP302" i="1"/>
  <c r="GV302" i="1"/>
  <c r="HC302" i="1" s="1"/>
  <c r="GX302" i="1" s="1"/>
  <c r="I303" i="1"/>
  <c r="Q303" i="1" s="1"/>
  <c r="P303" i="1"/>
  <c r="R303" i="1"/>
  <c r="AC303" i="1"/>
  <c r="CQ303" i="1" s="1"/>
  <c r="AD303" i="1"/>
  <c r="AE303" i="1"/>
  <c r="AF303" i="1"/>
  <c r="CT303" i="1" s="1"/>
  <c r="AG303" i="1"/>
  <c r="AH303" i="1"/>
  <c r="CV303" i="1" s="1"/>
  <c r="U303" i="1" s="1"/>
  <c r="AI303" i="1"/>
  <c r="CW303" i="1" s="1"/>
  <c r="V303" i="1" s="1"/>
  <c r="AJ303" i="1"/>
  <c r="CX303" i="1" s="1"/>
  <c r="W303" i="1" s="1"/>
  <c r="CR303" i="1"/>
  <c r="CS303" i="1"/>
  <c r="CU303" i="1"/>
  <c r="T303" i="1" s="1"/>
  <c r="GL303" i="1"/>
  <c r="GO303" i="1"/>
  <c r="GP303" i="1"/>
  <c r="GV303" i="1"/>
  <c r="HC303" i="1" s="1"/>
  <c r="GX303" i="1"/>
  <c r="I304" i="1"/>
  <c r="P304" i="1"/>
  <c r="S304" i="1"/>
  <c r="AC304" i="1"/>
  <c r="AE304" i="1"/>
  <c r="AF304" i="1"/>
  <c r="CT304" i="1" s="1"/>
  <c r="AG304" i="1"/>
  <c r="CU304" i="1" s="1"/>
  <c r="T304" i="1" s="1"/>
  <c r="AH304" i="1"/>
  <c r="AI304" i="1"/>
  <c r="AJ304" i="1"/>
  <c r="CQ304" i="1"/>
  <c r="CV304" i="1"/>
  <c r="U304" i="1" s="1"/>
  <c r="CW304" i="1"/>
  <c r="V304" i="1" s="1"/>
  <c r="CX304" i="1"/>
  <c r="W304" i="1" s="1"/>
  <c r="GL304" i="1"/>
  <c r="GO304" i="1"/>
  <c r="GP304" i="1"/>
  <c r="GV304" i="1"/>
  <c r="HC304" i="1"/>
  <c r="GX304" i="1" s="1"/>
  <c r="I305" i="1"/>
  <c r="Q305" i="1" s="1"/>
  <c r="S305" i="1"/>
  <c r="CZ305" i="1" s="1"/>
  <c r="V305" i="1"/>
  <c r="X305" i="1"/>
  <c r="Y305" i="1"/>
  <c r="AC305" i="1"/>
  <c r="AD305" i="1"/>
  <c r="AE305" i="1"/>
  <c r="AF305" i="1"/>
  <c r="AG305" i="1"/>
  <c r="CU305" i="1" s="1"/>
  <c r="T305" i="1" s="1"/>
  <c r="AH305" i="1"/>
  <c r="CV305" i="1" s="1"/>
  <c r="U305" i="1" s="1"/>
  <c r="AI305" i="1"/>
  <c r="AJ305" i="1"/>
  <c r="CX305" i="1" s="1"/>
  <c r="W305" i="1" s="1"/>
  <c r="CR305" i="1"/>
  <c r="CS305" i="1"/>
  <c r="CT305" i="1"/>
  <c r="CW305" i="1"/>
  <c r="CY305" i="1"/>
  <c r="GL305" i="1"/>
  <c r="GO305" i="1"/>
  <c r="GP305" i="1"/>
  <c r="GV305" i="1"/>
  <c r="HC305" i="1" s="1"/>
  <c r="GX305" i="1" s="1"/>
  <c r="I306" i="1"/>
  <c r="Q306" i="1" s="1"/>
  <c r="P306" i="1"/>
  <c r="R306" i="1"/>
  <c r="AC306" i="1"/>
  <c r="CQ306" i="1" s="1"/>
  <c r="AD306" i="1"/>
  <c r="AE306" i="1"/>
  <c r="AF306" i="1"/>
  <c r="CT306" i="1" s="1"/>
  <c r="AG306" i="1"/>
  <c r="AH306" i="1"/>
  <c r="CV306" i="1" s="1"/>
  <c r="U306" i="1" s="1"/>
  <c r="AI306" i="1"/>
  <c r="CW306" i="1" s="1"/>
  <c r="V306" i="1" s="1"/>
  <c r="AJ306" i="1"/>
  <c r="CX306" i="1" s="1"/>
  <c r="W306" i="1" s="1"/>
  <c r="CR306" i="1"/>
  <c r="CS306" i="1"/>
  <c r="CU306" i="1"/>
  <c r="T306" i="1" s="1"/>
  <c r="GL306" i="1"/>
  <c r="GO306" i="1"/>
  <c r="GP306" i="1"/>
  <c r="GV306" i="1"/>
  <c r="HC306" i="1" s="1"/>
  <c r="GX306" i="1" s="1"/>
  <c r="I307" i="1"/>
  <c r="P307" i="1"/>
  <c r="CP307" i="1" s="1"/>
  <c r="O307" i="1" s="1"/>
  <c r="Q307" i="1"/>
  <c r="S307" i="1"/>
  <c r="X307" i="1" s="1"/>
  <c r="AC307" i="1"/>
  <c r="AE307" i="1"/>
  <c r="AF307" i="1"/>
  <c r="CT307" i="1" s="1"/>
  <c r="AG307" i="1"/>
  <c r="CU307" i="1" s="1"/>
  <c r="T307" i="1" s="1"/>
  <c r="AH307" i="1"/>
  <c r="AI307" i="1"/>
  <c r="AJ307" i="1"/>
  <c r="CQ307" i="1"/>
  <c r="CV307" i="1"/>
  <c r="U307" i="1" s="1"/>
  <c r="CW307" i="1"/>
  <c r="V307" i="1" s="1"/>
  <c r="CX307" i="1"/>
  <c r="W307" i="1" s="1"/>
  <c r="GL307" i="1"/>
  <c r="GO307" i="1"/>
  <c r="GP307" i="1"/>
  <c r="GV307" i="1"/>
  <c r="HC307" i="1"/>
  <c r="GX307" i="1" s="1"/>
  <c r="I308" i="1"/>
  <c r="Q308" i="1" s="1"/>
  <c r="T308" i="1"/>
  <c r="V308" i="1"/>
  <c r="AC308" i="1"/>
  <c r="AD308" i="1"/>
  <c r="AE308" i="1"/>
  <c r="AF308" i="1"/>
  <c r="AG308" i="1"/>
  <c r="CU308" i="1" s="1"/>
  <c r="AH308" i="1"/>
  <c r="CV308" i="1" s="1"/>
  <c r="U308" i="1" s="1"/>
  <c r="AI308" i="1"/>
  <c r="AJ308" i="1"/>
  <c r="CX308" i="1" s="1"/>
  <c r="W308" i="1" s="1"/>
  <c r="CR308" i="1"/>
  <c r="CS308" i="1"/>
  <c r="CT308" i="1"/>
  <c r="CW308" i="1"/>
  <c r="GL308" i="1"/>
  <c r="GO308" i="1"/>
  <c r="GP308" i="1"/>
  <c r="GV308" i="1"/>
  <c r="HC308" i="1" s="1"/>
  <c r="GX308" i="1" s="1"/>
  <c r="I309" i="1"/>
  <c r="Q309" i="1" s="1"/>
  <c r="P309" i="1"/>
  <c r="R309" i="1"/>
  <c r="AC309" i="1"/>
  <c r="CQ309" i="1" s="1"/>
  <c r="AD309" i="1"/>
  <c r="AE309" i="1"/>
  <c r="CR309" i="1" s="1"/>
  <c r="AF309" i="1"/>
  <c r="CT309" i="1" s="1"/>
  <c r="AG309" i="1"/>
  <c r="AH309" i="1"/>
  <c r="CV309" i="1" s="1"/>
  <c r="U309" i="1" s="1"/>
  <c r="AI309" i="1"/>
  <c r="CW309" i="1" s="1"/>
  <c r="V309" i="1" s="1"/>
  <c r="AJ309" i="1"/>
  <c r="CX309" i="1" s="1"/>
  <c r="W309" i="1" s="1"/>
  <c r="CS309" i="1"/>
  <c r="CU309" i="1"/>
  <c r="T309" i="1" s="1"/>
  <c r="GL309" i="1"/>
  <c r="GO309" i="1"/>
  <c r="GP309" i="1"/>
  <c r="GV309" i="1"/>
  <c r="HC309" i="1" s="1"/>
  <c r="GX309" i="1"/>
  <c r="I310" i="1"/>
  <c r="P310" i="1" s="1"/>
  <c r="Q310" i="1"/>
  <c r="S310" i="1"/>
  <c r="AC310" i="1"/>
  <c r="AE310" i="1"/>
  <c r="AF310" i="1"/>
  <c r="CT310" i="1" s="1"/>
  <c r="AG310" i="1"/>
  <c r="CU310" i="1" s="1"/>
  <c r="T310" i="1" s="1"/>
  <c r="AH310" i="1"/>
  <c r="AI310" i="1"/>
  <c r="AJ310" i="1"/>
  <c r="CQ310" i="1"/>
  <c r="CV310" i="1"/>
  <c r="U310" i="1" s="1"/>
  <c r="CW310" i="1"/>
  <c r="V310" i="1" s="1"/>
  <c r="CX310" i="1"/>
  <c r="W310" i="1" s="1"/>
  <c r="GL310" i="1"/>
  <c r="GO310" i="1"/>
  <c r="GP310" i="1"/>
  <c r="GV310" i="1"/>
  <c r="HC310" i="1"/>
  <c r="GX310" i="1" s="1"/>
  <c r="I311" i="1"/>
  <c r="Q311" i="1" s="1"/>
  <c r="V311" i="1"/>
  <c r="AC311" i="1"/>
  <c r="AD311" i="1"/>
  <c r="AE311" i="1"/>
  <c r="AF311" i="1"/>
  <c r="AG311" i="1"/>
  <c r="CU311" i="1" s="1"/>
  <c r="T311" i="1" s="1"/>
  <c r="AH311" i="1"/>
  <c r="CV311" i="1" s="1"/>
  <c r="U311" i="1" s="1"/>
  <c r="AI311" i="1"/>
  <c r="AJ311" i="1"/>
  <c r="CX311" i="1" s="1"/>
  <c r="W311" i="1" s="1"/>
  <c r="CR311" i="1"/>
  <c r="CS311" i="1"/>
  <c r="CT311" i="1"/>
  <c r="CW311" i="1"/>
  <c r="GL311" i="1"/>
  <c r="GO311" i="1"/>
  <c r="GP311" i="1"/>
  <c r="GV311" i="1"/>
  <c r="HC311" i="1" s="1"/>
  <c r="GX311" i="1" s="1"/>
  <c r="I312" i="1"/>
  <c r="Q312" i="1" s="1"/>
  <c r="P312" i="1"/>
  <c r="R312" i="1"/>
  <c r="AC312" i="1"/>
  <c r="CQ312" i="1" s="1"/>
  <c r="AD312" i="1"/>
  <c r="AE312" i="1"/>
  <c r="AF312" i="1"/>
  <c r="CT312" i="1" s="1"/>
  <c r="AG312" i="1"/>
  <c r="AH312" i="1"/>
  <c r="CV312" i="1" s="1"/>
  <c r="U312" i="1" s="1"/>
  <c r="AI312" i="1"/>
  <c r="CW312" i="1" s="1"/>
  <c r="V312" i="1" s="1"/>
  <c r="AJ312" i="1"/>
  <c r="CX312" i="1" s="1"/>
  <c r="W312" i="1" s="1"/>
  <c r="CR312" i="1"/>
  <c r="CS312" i="1"/>
  <c r="CU312" i="1"/>
  <c r="T312" i="1" s="1"/>
  <c r="GL312" i="1"/>
  <c r="GO312" i="1"/>
  <c r="GP312" i="1"/>
  <c r="GV312" i="1"/>
  <c r="HC312" i="1" s="1"/>
  <c r="GX312" i="1"/>
  <c r="I313" i="1"/>
  <c r="P313" i="1" s="1"/>
  <c r="S313" i="1"/>
  <c r="AC313" i="1"/>
  <c r="AE313" i="1"/>
  <c r="AF313" i="1"/>
  <c r="CT313" i="1" s="1"/>
  <c r="AG313" i="1"/>
  <c r="CU313" i="1" s="1"/>
  <c r="T313" i="1" s="1"/>
  <c r="AH313" i="1"/>
  <c r="AI313" i="1"/>
  <c r="AJ313" i="1"/>
  <c r="CQ313" i="1"/>
  <c r="CV313" i="1"/>
  <c r="U313" i="1" s="1"/>
  <c r="CW313" i="1"/>
  <c r="V313" i="1" s="1"/>
  <c r="CX313" i="1"/>
  <c r="W313" i="1" s="1"/>
  <c r="GL313" i="1"/>
  <c r="GO313" i="1"/>
  <c r="GP313" i="1"/>
  <c r="GV313" i="1"/>
  <c r="HC313" i="1"/>
  <c r="GX313" i="1" s="1"/>
  <c r="I314" i="1"/>
  <c r="Q314" i="1" s="1"/>
  <c r="T314" i="1"/>
  <c r="V314" i="1"/>
  <c r="AC314" i="1"/>
  <c r="AD314" i="1"/>
  <c r="AE314" i="1"/>
  <c r="AF314" i="1"/>
  <c r="AG314" i="1"/>
  <c r="CU314" i="1" s="1"/>
  <c r="AH314" i="1"/>
  <c r="CV314" i="1" s="1"/>
  <c r="U314" i="1" s="1"/>
  <c r="AI314" i="1"/>
  <c r="AJ314" i="1"/>
  <c r="CX314" i="1" s="1"/>
  <c r="W314" i="1" s="1"/>
  <c r="CR314" i="1"/>
  <c r="CS314" i="1"/>
  <c r="CT314" i="1"/>
  <c r="CW314" i="1"/>
  <c r="GL314" i="1"/>
  <c r="GO314" i="1"/>
  <c r="GP314" i="1"/>
  <c r="GV314" i="1"/>
  <c r="HC314" i="1" s="1"/>
  <c r="GX314" i="1" s="1"/>
  <c r="C315" i="1"/>
  <c r="D315" i="1"/>
  <c r="I315" i="1"/>
  <c r="K315" i="1"/>
  <c r="R315" i="1"/>
  <c r="T315" i="1"/>
  <c r="AC315" i="1"/>
  <c r="CQ315" i="1" s="1"/>
  <c r="AE315" i="1"/>
  <c r="CS315" i="1" s="1"/>
  <c r="AF315" i="1"/>
  <c r="S315" i="1" s="1"/>
  <c r="AG315" i="1"/>
  <c r="CU315" i="1" s="1"/>
  <c r="AH315" i="1"/>
  <c r="CV315" i="1" s="1"/>
  <c r="U315" i="1" s="1"/>
  <c r="AI315" i="1"/>
  <c r="AJ315" i="1"/>
  <c r="CR315" i="1"/>
  <c r="CW315" i="1"/>
  <c r="V315" i="1" s="1"/>
  <c r="CX315" i="1"/>
  <c r="W315" i="1" s="1"/>
  <c r="GL315" i="1"/>
  <c r="GO315" i="1"/>
  <c r="GP315" i="1"/>
  <c r="GV315" i="1"/>
  <c r="HC315" i="1" s="1"/>
  <c r="C316" i="1"/>
  <c r="D316" i="1"/>
  <c r="I316" i="1"/>
  <c r="K316" i="1"/>
  <c r="R316" i="1"/>
  <c r="T316" i="1"/>
  <c r="W316" i="1"/>
  <c r="AC316" i="1"/>
  <c r="AE316" i="1"/>
  <c r="CS316" i="1" s="1"/>
  <c r="AF316" i="1"/>
  <c r="AG316" i="1"/>
  <c r="AH316" i="1"/>
  <c r="CV316" i="1" s="1"/>
  <c r="U316" i="1" s="1"/>
  <c r="AI316" i="1"/>
  <c r="AJ316" i="1"/>
  <c r="CX316" i="1" s="1"/>
  <c r="CQ316" i="1"/>
  <c r="CR316" i="1"/>
  <c r="CU316" i="1"/>
  <c r="CW316" i="1"/>
  <c r="GL316" i="1"/>
  <c r="GO316" i="1"/>
  <c r="GP316" i="1"/>
  <c r="GV316" i="1"/>
  <c r="HC316" i="1"/>
  <c r="GX316" i="1" s="1"/>
  <c r="I317" i="1"/>
  <c r="P317" i="1"/>
  <c r="S317" i="1"/>
  <c r="U317" i="1"/>
  <c r="AC317" i="1"/>
  <c r="AD317" i="1"/>
  <c r="AB317" i="1" s="1"/>
  <c r="AE317" i="1"/>
  <c r="AF317" i="1"/>
  <c r="CT317" i="1" s="1"/>
  <c r="AG317" i="1"/>
  <c r="CU317" i="1" s="1"/>
  <c r="T317" i="1" s="1"/>
  <c r="AH317" i="1"/>
  <c r="CV317" i="1" s="1"/>
  <c r="AI317" i="1"/>
  <c r="CW317" i="1" s="1"/>
  <c r="V317" i="1" s="1"/>
  <c r="AJ317" i="1"/>
  <c r="CQ317" i="1"/>
  <c r="CR317" i="1"/>
  <c r="CS317" i="1"/>
  <c r="CX317" i="1"/>
  <c r="GL317" i="1"/>
  <c r="GO317" i="1"/>
  <c r="GP317" i="1"/>
  <c r="GV317" i="1"/>
  <c r="GX317" i="1"/>
  <c r="HC317" i="1"/>
  <c r="AC318" i="1"/>
  <c r="AE318" i="1"/>
  <c r="AF318" i="1"/>
  <c r="AG318" i="1"/>
  <c r="AH318" i="1"/>
  <c r="AI318" i="1"/>
  <c r="CW318" i="1" s="1"/>
  <c r="AJ318" i="1"/>
  <c r="CX318" i="1" s="1"/>
  <c r="CQ318" i="1"/>
  <c r="CT318" i="1"/>
  <c r="CU318" i="1"/>
  <c r="CV318" i="1"/>
  <c r="GL318" i="1"/>
  <c r="GO318" i="1"/>
  <c r="GP318" i="1"/>
  <c r="GV318" i="1"/>
  <c r="HC318" i="1"/>
  <c r="AC319" i="1"/>
  <c r="AE319" i="1"/>
  <c r="CS319" i="1" s="1"/>
  <c r="AF319" i="1"/>
  <c r="AG319" i="1"/>
  <c r="AH319" i="1"/>
  <c r="CV319" i="1" s="1"/>
  <c r="AI319" i="1"/>
  <c r="AJ319" i="1"/>
  <c r="CX319" i="1" s="1"/>
  <c r="CQ319" i="1"/>
  <c r="CR319" i="1"/>
  <c r="CU319" i="1"/>
  <c r="CW319" i="1"/>
  <c r="GL319" i="1"/>
  <c r="GO319" i="1"/>
  <c r="GP319" i="1"/>
  <c r="GV319" i="1"/>
  <c r="HC319" i="1"/>
  <c r="I320" i="1"/>
  <c r="AC320" i="1"/>
  <c r="AD320" i="1"/>
  <c r="AB320" i="1" s="1"/>
  <c r="AE320" i="1"/>
  <c r="AF320" i="1"/>
  <c r="CT320" i="1" s="1"/>
  <c r="AG320" i="1"/>
  <c r="AH320" i="1"/>
  <c r="CV320" i="1" s="1"/>
  <c r="AI320" i="1"/>
  <c r="CW320" i="1" s="1"/>
  <c r="AJ320" i="1"/>
  <c r="CQ320" i="1"/>
  <c r="CR320" i="1"/>
  <c r="CS320" i="1"/>
  <c r="CU320" i="1"/>
  <c r="CX320" i="1"/>
  <c r="GL320" i="1"/>
  <c r="GO320" i="1"/>
  <c r="GP320" i="1"/>
  <c r="GV320" i="1"/>
  <c r="HC320" i="1"/>
  <c r="I321" i="1"/>
  <c r="R321" i="1" s="1"/>
  <c r="AC321" i="1"/>
  <c r="AE321" i="1"/>
  <c r="AF321" i="1"/>
  <c r="AG321" i="1"/>
  <c r="AH321" i="1"/>
  <c r="AI321" i="1"/>
  <c r="CW321" i="1" s="1"/>
  <c r="V321" i="1" s="1"/>
  <c r="AJ321" i="1"/>
  <c r="CX321" i="1" s="1"/>
  <c r="W321" i="1" s="1"/>
  <c r="CQ321" i="1"/>
  <c r="CS321" i="1"/>
  <c r="CT321" i="1"/>
  <c r="CU321" i="1"/>
  <c r="T321" i="1" s="1"/>
  <c r="CV321" i="1"/>
  <c r="U321" i="1" s="1"/>
  <c r="GL321" i="1"/>
  <c r="GO321" i="1"/>
  <c r="GP321" i="1"/>
  <c r="GV321" i="1"/>
  <c r="HC321" i="1"/>
  <c r="GX321" i="1" s="1"/>
  <c r="AC322" i="1"/>
  <c r="AE322" i="1"/>
  <c r="CS322" i="1" s="1"/>
  <c r="AF322" i="1"/>
  <c r="AG322" i="1"/>
  <c r="AH322" i="1"/>
  <c r="CV322" i="1" s="1"/>
  <c r="AI322" i="1"/>
  <c r="AJ322" i="1"/>
  <c r="CX322" i="1" s="1"/>
  <c r="CQ322" i="1"/>
  <c r="CR322" i="1"/>
  <c r="CU322" i="1"/>
  <c r="CW322" i="1"/>
  <c r="GL322" i="1"/>
  <c r="GO322" i="1"/>
  <c r="GP322" i="1"/>
  <c r="GV322" i="1"/>
  <c r="HC322" i="1"/>
  <c r="I323" i="1"/>
  <c r="Q323" i="1" s="1"/>
  <c r="P323" i="1"/>
  <c r="AB323" i="1"/>
  <c r="AC323" i="1"/>
  <c r="AD323" i="1"/>
  <c r="AE323" i="1"/>
  <c r="AF323" i="1"/>
  <c r="CT323" i="1" s="1"/>
  <c r="AG323" i="1"/>
  <c r="AH323" i="1"/>
  <c r="CV323" i="1" s="1"/>
  <c r="U323" i="1" s="1"/>
  <c r="AI323" i="1"/>
  <c r="CW323" i="1" s="1"/>
  <c r="V323" i="1" s="1"/>
  <c r="AJ323" i="1"/>
  <c r="CQ323" i="1"/>
  <c r="CR323" i="1"/>
  <c r="CS323" i="1"/>
  <c r="CU323" i="1"/>
  <c r="T323" i="1" s="1"/>
  <c r="CX323" i="1"/>
  <c r="GL323" i="1"/>
  <c r="GO323" i="1"/>
  <c r="GP323" i="1"/>
  <c r="GV323" i="1"/>
  <c r="GX323" i="1"/>
  <c r="HC323" i="1"/>
  <c r="I324" i="1"/>
  <c r="R324" i="1" s="1"/>
  <c r="P324" i="1"/>
  <c r="AC324" i="1"/>
  <c r="AD324" i="1"/>
  <c r="AB324" i="1" s="1"/>
  <c r="AE324" i="1"/>
  <c r="CR324" i="1" s="1"/>
  <c r="AF324" i="1"/>
  <c r="AG324" i="1"/>
  <c r="AH324" i="1"/>
  <c r="AI324" i="1"/>
  <c r="CW324" i="1" s="1"/>
  <c r="V324" i="1" s="1"/>
  <c r="AJ324" i="1"/>
  <c r="CX324" i="1" s="1"/>
  <c r="W324" i="1" s="1"/>
  <c r="CQ324" i="1"/>
  <c r="CT324" i="1"/>
  <c r="CU324" i="1"/>
  <c r="T324" i="1" s="1"/>
  <c r="CV324" i="1"/>
  <c r="GL324" i="1"/>
  <c r="GO324" i="1"/>
  <c r="GP324" i="1"/>
  <c r="GV324" i="1"/>
  <c r="GX324" i="1"/>
  <c r="HC324" i="1"/>
  <c r="AC325" i="1"/>
  <c r="AE325" i="1"/>
  <c r="AF325" i="1"/>
  <c r="AG325" i="1"/>
  <c r="AH325" i="1"/>
  <c r="AI325" i="1"/>
  <c r="AJ325" i="1"/>
  <c r="CX325" i="1" s="1"/>
  <c r="CQ325" i="1"/>
  <c r="CR325" i="1"/>
  <c r="CU325" i="1"/>
  <c r="CV325" i="1"/>
  <c r="CW325" i="1"/>
  <c r="GL325" i="1"/>
  <c r="GO325" i="1"/>
  <c r="GP325" i="1"/>
  <c r="GV325" i="1"/>
  <c r="HC325" i="1"/>
  <c r="I326" i="1"/>
  <c r="Q326" i="1" s="1"/>
  <c r="R326" i="1"/>
  <c r="AB326" i="1"/>
  <c r="AC326" i="1"/>
  <c r="AD326" i="1"/>
  <c r="AE326" i="1"/>
  <c r="AF326" i="1"/>
  <c r="CT326" i="1" s="1"/>
  <c r="AG326" i="1"/>
  <c r="AH326" i="1"/>
  <c r="CV326" i="1" s="1"/>
  <c r="AI326" i="1"/>
  <c r="CW326" i="1" s="1"/>
  <c r="V326" i="1" s="1"/>
  <c r="AJ326" i="1"/>
  <c r="CQ326" i="1"/>
  <c r="CR326" i="1"/>
  <c r="CS326" i="1"/>
  <c r="CU326" i="1"/>
  <c r="T326" i="1" s="1"/>
  <c r="CX326" i="1"/>
  <c r="GL326" i="1"/>
  <c r="GO326" i="1"/>
  <c r="GP326" i="1"/>
  <c r="GV326" i="1"/>
  <c r="HC326" i="1"/>
  <c r="I327" i="1"/>
  <c r="R327" i="1" s="1"/>
  <c r="AC327" i="1"/>
  <c r="AE327" i="1"/>
  <c r="CR327" i="1" s="1"/>
  <c r="AF327" i="1"/>
  <c r="AG327" i="1"/>
  <c r="AH327" i="1"/>
  <c r="AI327" i="1"/>
  <c r="CW327" i="1" s="1"/>
  <c r="V327" i="1" s="1"/>
  <c r="AJ327" i="1"/>
  <c r="CX327" i="1" s="1"/>
  <c r="CT327" i="1"/>
  <c r="CU327" i="1"/>
  <c r="CV327" i="1"/>
  <c r="U327" i="1" s="1"/>
  <c r="GL327" i="1"/>
  <c r="BZ340" i="1" s="1"/>
  <c r="GO327" i="1"/>
  <c r="GP327" i="1"/>
  <c r="GV327" i="1"/>
  <c r="HC327" i="1" s="1"/>
  <c r="GX327" i="1" s="1"/>
  <c r="AC328" i="1"/>
  <c r="AE328" i="1"/>
  <c r="AF328" i="1"/>
  <c r="AG328" i="1"/>
  <c r="AH328" i="1"/>
  <c r="AI328" i="1"/>
  <c r="AJ328" i="1"/>
  <c r="CX328" i="1" s="1"/>
  <c r="CQ328" i="1"/>
  <c r="CU328" i="1"/>
  <c r="CV328" i="1"/>
  <c r="CW328" i="1"/>
  <c r="GL328" i="1"/>
  <c r="GO328" i="1"/>
  <c r="GP328" i="1"/>
  <c r="GV328" i="1"/>
  <c r="HC328" i="1"/>
  <c r="I329" i="1"/>
  <c r="Q329" i="1" s="1"/>
  <c r="P329" i="1"/>
  <c r="T329" i="1"/>
  <c r="U329" i="1"/>
  <c r="AC329" i="1"/>
  <c r="AD329" i="1"/>
  <c r="AE329" i="1"/>
  <c r="AF329" i="1"/>
  <c r="AG329" i="1"/>
  <c r="CU329" i="1" s="1"/>
  <c r="AH329" i="1"/>
  <c r="CV329" i="1" s="1"/>
  <c r="AI329" i="1"/>
  <c r="CW329" i="1" s="1"/>
  <c r="V329" i="1" s="1"/>
  <c r="AJ329" i="1"/>
  <c r="CQ329" i="1"/>
  <c r="CR329" i="1"/>
  <c r="CS329" i="1"/>
  <c r="CX329" i="1"/>
  <c r="W329" i="1" s="1"/>
  <c r="GL329" i="1"/>
  <c r="GO329" i="1"/>
  <c r="GP329" i="1"/>
  <c r="GV329" i="1"/>
  <c r="GX329" i="1"/>
  <c r="HC329" i="1"/>
  <c r="I330" i="1"/>
  <c r="V330" i="1"/>
  <c r="AC330" i="1"/>
  <c r="P330" i="1" s="1"/>
  <c r="AE330" i="1"/>
  <c r="CS330" i="1" s="1"/>
  <c r="AF330" i="1"/>
  <c r="S330" i="1" s="1"/>
  <c r="AG330" i="1"/>
  <c r="AH330" i="1"/>
  <c r="AI330" i="1"/>
  <c r="CW330" i="1" s="1"/>
  <c r="AJ330" i="1"/>
  <c r="CX330" i="1" s="1"/>
  <c r="W330" i="1" s="1"/>
  <c r="CT330" i="1"/>
  <c r="CU330" i="1"/>
  <c r="T330" i="1" s="1"/>
  <c r="CV330" i="1"/>
  <c r="U330" i="1" s="1"/>
  <c r="GL330" i="1"/>
  <c r="GO330" i="1"/>
  <c r="GP330" i="1"/>
  <c r="GV330" i="1"/>
  <c r="HC330" i="1" s="1"/>
  <c r="GX330" i="1" s="1"/>
  <c r="AC331" i="1"/>
  <c r="AE331" i="1"/>
  <c r="AD331" i="1" s="1"/>
  <c r="AF331" i="1"/>
  <c r="AG331" i="1"/>
  <c r="AH331" i="1"/>
  <c r="AI331" i="1"/>
  <c r="AJ331" i="1"/>
  <c r="CX331" i="1" s="1"/>
  <c r="CQ331" i="1"/>
  <c r="CR331" i="1"/>
  <c r="CS331" i="1"/>
  <c r="CU331" i="1"/>
  <c r="CV331" i="1"/>
  <c r="CW331" i="1"/>
  <c r="GL331" i="1"/>
  <c r="GO331" i="1"/>
  <c r="GP331" i="1"/>
  <c r="GV331" i="1"/>
  <c r="HC331" i="1"/>
  <c r="I332" i="1"/>
  <c r="AC332" i="1"/>
  <c r="AD332" i="1"/>
  <c r="AE332" i="1"/>
  <c r="AF332" i="1"/>
  <c r="AG332" i="1"/>
  <c r="CU332" i="1" s="1"/>
  <c r="T332" i="1" s="1"/>
  <c r="AH332" i="1"/>
  <c r="CV332" i="1" s="1"/>
  <c r="AI332" i="1"/>
  <c r="AJ332" i="1"/>
  <c r="CQ332" i="1"/>
  <c r="CR332" i="1"/>
  <c r="CS332" i="1"/>
  <c r="CW332" i="1"/>
  <c r="V332" i="1" s="1"/>
  <c r="CX332" i="1"/>
  <c r="GL332" i="1"/>
  <c r="GO332" i="1"/>
  <c r="GP332" i="1"/>
  <c r="GV332" i="1"/>
  <c r="HC332" i="1"/>
  <c r="C333" i="1"/>
  <c r="D333" i="1"/>
  <c r="I333" i="1"/>
  <c r="K333" i="1"/>
  <c r="O333" i="1"/>
  <c r="Q333" i="1"/>
  <c r="W333" i="1"/>
  <c r="Y333" i="1"/>
  <c r="AC333" i="1"/>
  <c r="P333" i="1" s="1"/>
  <c r="CP333" i="1" s="1"/>
  <c r="AE333" i="1"/>
  <c r="AD333" i="1" s="1"/>
  <c r="AF333" i="1"/>
  <c r="S333" i="1" s="1"/>
  <c r="AG333" i="1"/>
  <c r="CU333" i="1" s="1"/>
  <c r="T333" i="1" s="1"/>
  <c r="AH333" i="1"/>
  <c r="AI333" i="1"/>
  <c r="AJ333" i="1"/>
  <c r="CQ333" i="1"/>
  <c r="CS333" i="1"/>
  <c r="CV333" i="1"/>
  <c r="U333" i="1" s="1"/>
  <c r="CW333" i="1"/>
  <c r="V333" i="1" s="1"/>
  <c r="CX333" i="1"/>
  <c r="CZ333" i="1"/>
  <c r="GL333" i="1"/>
  <c r="GO333" i="1"/>
  <c r="GP333" i="1"/>
  <c r="GV333" i="1"/>
  <c r="HC333" i="1"/>
  <c r="GX333" i="1" s="1"/>
  <c r="C334" i="1"/>
  <c r="D334" i="1"/>
  <c r="I334" i="1"/>
  <c r="K334" i="1"/>
  <c r="P334" i="1"/>
  <c r="Q334" i="1"/>
  <c r="V334" i="1"/>
  <c r="AC334" i="1"/>
  <c r="AE334" i="1"/>
  <c r="CR334" i="1" s="1"/>
  <c r="AF334" i="1"/>
  <c r="AG334" i="1"/>
  <c r="CU334" i="1" s="1"/>
  <c r="T334" i="1" s="1"/>
  <c r="AH334" i="1"/>
  <c r="AI334" i="1"/>
  <c r="AJ334" i="1"/>
  <c r="CQ334" i="1"/>
  <c r="CS334" i="1"/>
  <c r="CV334" i="1"/>
  <c r="U334" i="1" s="1"/>
  <c r="CW334" i="1"/>
  <c r="CX334" i="1"/>
  <c r="W334" i="1" s="1"/>
  <c r="GL334" i="1"/>
  <c r="GO334" i="1"/>
  <c r="GP334" i="1"/>
  <c r="GV334" i="1"/>
  <c r="GX334" i="1"/>
  <c r="HC334" i="1"/>
  <c r="I335" i="1"/>
  <c r="Q335" i="1" s="1"/>
  <c r="R335" i="1"/>
  <c r="S335" i="1"/>
  <c r="CZ335" i="1" s="1"/>
  <c r="AC335" i="1"/>
  <c r="AD335" i="1"/>
  <c r="AE335" i="1"/>
  <c r="AF335" i="1"/>
  <c r="CT335" i="1" s="1"/>
  <c r="AG335" i="1"/>
  <c r="AH335" i="1"/>
  <c r="CV335" i="1" s="1"/>
  <c r="U335" i="1" s="1"/>
  <c r="AI335" i="1"/>
  <c r="AJ335" i="1"/>
  <c r="CR335" i="1"/>
  <c r="CS335" i="1"/>
  <c r="CU335" i="1"/>
  <c r="T335" i="1" s="1"/>
  <c r="CW335" i="1"/>
  <c r="V335" i="1" s="1"/>
  <c r="CX335" i="1"/>
  <c r="W335" i="1" s="1"/>
  <c r="GL335" i="1"/>
  <c r="GO335" i="1"/>
  <c r="GP335" i="1"/>
  <c r="GV335" i="1"/>
  <c r="HC335" i="1" s="1"/>
  <c r="I336" i="1"/>
  <c r="Q336" i="1" s="1"/>
  <c r="P336" i="1"/>
  <c r="W336" i="1"/>
  <c r="AC336" i="1"/>
  <c r="AD336" i="1"/>
  <c r="AB336" i="1" s="1"/>
  <c r="AE336" i="1"/>
  <c r="CR336" i="1" s="1"/>
  <c r="AF336" i="1"/>
  <c r="AG336" i="1"/>
  <c r="AH336" i="1"/>
  <c r="CV336" i="1" s="1"/>
  <c r="U336" i="1" s="1"/>
  <c r="AI336" i="1"/>
  <c r="CW336" i="1" s="1"/>
  <c r="V336" i="1" s="1"/>
  <c r="AJ336" i="1"/>
  <c r="CX336" i="1" s="1"/>
  <c r="CQ336" i="1"/>
  <c r="CS336" i="1"/>
  <c r="CT336" i="1"/>
  <c r="CU336" i="1"/>
  <c r="GL336" i="1"/>
  <c r="GO336" i="1"/>
  <c r="GP336" i="1"/>
  <c r="GV336" i="1"/>
  <c r="HC336" i="1" s="1"/>
  <c r="GX336" i="1" s="1"/>
  <c r="I337" i="1"/>
  <c r="P337" i="1" s="1"/>
  <c r="Q337" i="1"/>
  <c r="R337" i="1"/>
  <c r="V337" i="1"/>
  <c r="AC337" i="1"/>
  <c r="AD337" i="1"/>
  <c r="AB337" i="1" s="1"/>
  <c r="AE337" i="1"/>
  <c r="CR337" i="1" s="1"/>
  <c r="AF337" i="1"/>
  <c r="AG337" i="1"/>
  <c r="AH337" i="1"/>
  <c r="AI337" i="1"/>
  <c r="AJ337" i="1"/>
  <c r="CX337" i="1" s="1"/>
  <c r="W337" i="1" s="1"/>
  <c r="CQ337" i="1"/>
  <c r="CS337" i="1"/>
  <c r="CT337" i="1"/>
  <c r="CU337" i="1"/>
  <c r="T337" i="1" s="1"/>
  <c r="CV337" i="1"/>
  <c r="U337" i="1" s="1"/>
  <c r="CW337" i="1"/>
  <c r="GL337" i="1"/>
  <c r="GO337" i="1"/>
  <c r="GP337" i="1"/>
  <c r="GV337" i="1"/>
  <c r="HC337" i="1"/>
  <c r="GX337" i="1" s="1"/>
  <c r="I338" i="1"/>
  <c r="Q338" i="1" s="1"/>
  <c r="V338" i="1"/>
  <c r="AC338" i="1"/>
  <c r="AD338" i="1"/>
  <c r="AE338" i="1"/>
  <c r="AF338" i="1"/>
  <c r="AG338" i="1"/>
  <c r="AH338" i="1"/>
  <c r="CV338" i="1" s="1"/>
  <c r="AI338" i="1"/>
  <c r="AJ338" i="1"/>
  <c r="CX338" i="1" s="1"/>
  <c r="W338" i="1" s="1"/>
  <c r="CR338" i="1"/>
  <c r="CS338" i="1"/>
  <c r="CT338" i="1"/>
  <c r="CU338" i="1"/>
  <c r="T338" i="1" s="1"/>
  <c r="CW338" i="1"/>
  <c r="GL338" i="1"/>
  <c r="GO338" i="1"/>
  <c r="GP338" i="1"/>
  <c r="GV338" i="1"/>
  <c r="HC338" i="1" s="1"/>
  <c r="B340" i="1"/>
  <c r="B285" i="1" s="1"/>
  <c r="C340" i="1"/>
  <c r="C285" i="1" s="1"/>
  <c r="D340" i="1"/>
  <c r="D285" i="1" s="1"/>
  <c r="F340" i="1"/>
  <c r="F285" i="1" s="1"/>
  <c r="G340" i="1"/>
  <c r="G285" i="1" s="1"/>
  <c r="AP340" i="1"/>
  <c r="BD340" i="1"/>
  <c r="BX340" i="1"/>
  <c r="BY340" i="1"/>
  <c r="BY285" i="1" s="1"/>
  <c r="CK340" i="1"/>
  <c r="CL340" i="1"/>
  <c r="CL285" i="1" s="1"/>
  <c r="CM340" i="1"/>
  <c r="CM285" i="1" s="1"/>
  <c r="EG340" i="1"/>
  <c r="EG285" i="1" s="1"/>
  <c r="EL340" i="1"/>
  <c r="EL285" i="1" s="1"/>
  <c r="FP340" i="1"/>
  <c r="FP285" i="1" s="1"/>
  <c r="FQ340" i="1"/>
  <c r="FQ285" i="1" s="1"/>
  <c r="FU340" i="1"/>
  <c r="FU285" i="1" s="1"/>
  <c r="GC340" i="1"/>
  <c r="GC285" i="1" s="1"/>
  <c r="GD340" i="1"/>
  <c r="EU340" i="1" s="1"/>
  <c r="EU285" i="1" s="1"/>
  <c r="GE340" i="1"/>
  <c r="GE285" i="1" s="1"/>
  <c r="P344" i="1"/>
  <c r="D370" i="1"/>
  <c r="E372" i="1"/>
  <c r="F372" i="1"/>
  <c r="Z372" i="1"/>
  <c r="AA372" i="1"/>
  <c r="AM372" i="1"/>
  <c r="AN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Y372" i="1"/>
  <c r="CL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DF372" i="1"/>
  <c r="DR372" i="1"/>
  <c r="DS372" i="1"/>
  <c r="EE372" i="1"/>
  <c r="EF372" i="1"/>
  <c r="EW372" i="1"/>
  <c r="EX372" i="1"/>
  <c r="EY372" i="1"/>
  <c r="EZ372" i="1"/>
  <c r="FA372" i="1"/>
  <c r="FB372" i="1"/>
  <c r="FC372" i="1"/>
  <c r="FD372" i="1"/>
  <c r="FE372" i="1"/>
  <c r="FF372" i="1"/>
  <c r="FG372" i="1"/>
  <c r="FH372" i="1"/>
  <c r="FI372" i="1"/>
  <c r="FJ372" i="1"/>
  <c r="FK372" i="1"/>
  <c r="FL372" i="1"/>
  <c r="FM372" i="1"/>
  <c r="FN372" i="1"/>
  <c r="FO372" i="1"/>
  <c r="GF372" i="1"/>
  <c r="GG372" i="1"/>
  <c r="GH372" i="1"/>
  <c r="GI372" i="1"/>
  <c r="GJ372" i="1"/>
  <c r="GK372" i="1"/>
  <c r="GL372" i="1"/>
  <c r="GM372" i="1"/>
  <c r="GN372" i="1"/>
  <c r="GO372" i="1"/>
  <c r="GP372" i="1"/>
  <c r="GQ372" i="1"/>
  <c r="GR372" i="1"/>
  <c r="GS372" i="1"/>
  <c r="GT372" i="1"/>
  <c r="GU372" i="1"/>
  <c r="GV372" i="1"/>
  <c r="GW372" i="1"/>
  <c r="GX372" i="1"/>
  <c r="C374" i="1"/>
  <c r="D374" i="1"/>
  <c r="I374" i="1"/>
  <c r="Q374" i="1" s="1"/>
  <c r="K374" i="1"/>
  <c r="T374" i="1"/>
  <c r="AC374" i="1"/>
  <c r="AE374" i="1"/>
  <c r="CS374" i="1" s="1"/>
  <c r="AF374" i="1"/>
  <c r="AG374" i="1"/>
  <c r="CU374" i="1" s="1"/>
  <c r="AH374" i="1"/>
  <c r="CV374" i="1" s="1"/>
  <c r="U374" i="1" s="1"/>
  <c r="AI374" i="1"/>
  <c r="CW374" i="1" s="1"/>
  <c r="V374" i="1" s="1"/>
  <c r="AJ374" i="1"/>
  <c r="CR374" i="1"/>
  <c r="CT374" i="1"/>
  <c r="CX374" i="1"/>
  <c r="W374" i="1" s="1"/>
  <c r="GL374" i="1"/>
  <c r="GO374" i="1"/>
  <c r="GP374" i="1"/>
  <c r="GV374" i="1"/>
  <c r="HC374" i="1" s="1"/>
  <c r="GX374" i="1" s="1"/>
  <c r="C375" i="1"/>
  <c r="D375" i="1"/>
  <c r="I375" i="1"/>
  <c r="I381" i="1" s="1"/>
  <c r="K375" i="1"/>
  <c r="T375" i="1"/>
  <c r="AC375" i="1"/>
  <c r="P375" i="1" s="1"/>
  <c r="AE375" i="1"/>
  <c r="AD375" i="1" s="1"/>
  <c r="AB375" i="1" s="1"/>
  <c r="AF375" i="1"/>
  <c r="CT375" i="1" s="1"/>
  <c r="AG375" i="1"/>
  <c r="AH375" i="1"/>
  <c r="CV375" i="1" s="1"/>
  <c r="AI375" i="1"/>
  <c r="AJ375" i="1"/>
  <c r="CX375" i="1" s="1"/>
  <c r="CQ375" i="1"/>
  <c r="CR375" i="1"/>
  <c r="CS375" i="1"/>
  <c r="CU375" i="1"/>
  <c r="CW375" i="1"/>
  <c r="GL375" i="1"/>
  <c r="GO375" i="1"/>
  <c r="GP375" i="1"/>
  <c r="GV375" i="1"/>
  <c r="HC375" i="1" s="1"/>
  <c r="I376" i="1"/>
  <c r="Q376" i="1" s="1"/>
  <c r="P376" i="1"/>
  <c r="V376" i="1"/>
  <c r="AC376" i="1"/>
  <c r="AD376" i="1"/>
  <c r="AB376" i="1" s="1"/>
  <c r="AE376" i="1"/>
  <c r="CR376" i="1" s="1"/>
  <c r="AF376" i="1"/>
  <c r="CT376" i="1" s="1"/>
  <c r="AG376" i="1"/>
  <c r="AH376" i="1"/>
  <c r="CV376" i="1" s="1"/>
  <c r="U376" i="1" s="1"/>
  <c r="AI376" i="1"/>
  <c r="CW376" i="1" s="1"/>
  <c r="AJ376" i="1"/>
  <c r="CX376" i="1" s="1"/>
  <c r="W376" i="1" s="1"/>
  <c r="CQ376" i="1"/>
  <c r="CS376" i="1"/>
  <c r="CU376" i="1"/>
  <c r="T376" i="1" s="1"/>
  <c r="GL376" i="1"/>
  <c r="GO376" i="1"/>
  <c r="GP376" i="1"/>
  <c r="GV376" i="1"/>
  <c r="GX376" i="1"/>
  <c r="HC376" i="1"/>
  <c r="AC377" i="1"/>
  <c r="AE377" i="1"/>
  <c r="AF377" i="1"/>
  <c r="AG377" i="1"/>
  <c r="AH377" i="1"/>
  <c r="AI377" i="1"/>
  <c r="AJ377" i="1"/>
  <c r="CX377" i="1" s="1"/>
  <c r="CQ377" i="1"/>
  <c r="CU377" i="1"/>
  <c r="CV377" i="1"/>
  <c r="CW377" i="1"/>
  <c r="GL377" i="1"/>
  <c r="GO377" i="1"/>
  <c r="GP377" i="1"/>
  <c r="GV377" i="1"/>
  <c r="HC377" i="1"/>
  <c r="I378" i="1"/>
  <c r="T378" i="1"/>
  <c r="AB378" i="1"/>
  <c r="AC378" i="1"/>
  <c r="AE378" i="1"/>
  <c r="AD378" i="1" s="1"/>
  <c r="AF378" i="1"/>
  <c r="CT378" i="1" s="1"/>
  <c r="AG378" i="1"/>
  <c r="AH378" i="1"/>
  <c r="CV378" i="1" s="1"/>
  <c r="AI378" i="1"/>
  <c r="AJ378" i="1"/>
  <c r="CX378" i="1" s="1"/>
  <c r="W378" i="1" s="1"/>
  <c r="CQ378" i="1"/>
  <c r="CR378" i="1"/>
  <c r="CS378" i="1"/>
  <c r="CU378" i="1"/>
  <c r="CW378" i="1"/>
  <c r="V378" i="1" s="1"/>
  <c r="GL378" i="1"/>
  <c r="GO378" i="1"/>
  <c r="GP378" i="1"/>
  <c r="GV378" i="1"/>
  <c r="HC378" i="1" s="1"/>
  <c r="AC379" i="1"/>
  <c r="AD379" i="1"/>
  <c r="AB379" i="1" s="1"/>
  <c r="AE379" i="1"/>
  <c r="CR379" i="1" s="1"/>
  <c r="AF379" i="1"/>
  <c r="CT379" i="1" s="1"/>
  <c r="AG379" i="1"/>
  <c r="AH379" i="1"/>
  <c r="CV379" i="1" s="1"/>
  <c r="AI379" i="1"/>
  <c r="CW379" i="1" s="1"/>
  <c r="AJ379" i="1"/>
  <c r="CX379" i="1" s="1"/>
  <c r="CQ379" i="1"/>
  <c r="CS379" i="1"/>
  <c r="CU379" i="1"/>
  <c r="GL379" i="1"/>
  <c r="GO379" i="1"/>
  <c r="GP379" i="1"/>
  <c r="GV379" i="1"/>
  <c r="HC379" i="1"/>
  <c r="AC380" i="1"/>
  <c r="AE380" i="1"/>
  <c r="AF380" i="1"/>
  <c r="AG380" i="1"/>
  <c r="AH380" i="1"/>
  <c r="AI380" i="1"/>
  <c r="AJ380" i="1"/>
  <c r="CX380" i="1" s="1"/>
  <c r="CQ380" i="1"/>
  <c r="CU380" i="1"/>
  <c r="CV380" i="1"/>
  <c r="CW380" i="1"/>
  <c r="GL380" i="1"/>
  <c r="GO380" i="1"/>
  <c r="GP380" i="1"/>
  <c r="GV380" i="1"/>
  <c r="HC380" i="1"/>
  <c r="T381" i="1"/>
  <c r="AC381" i="1"/>
  <c r="AE381" i="1"/>
  <c r="AD381" i="1" s="1"/>
  <c r="AB381" i="1" s="1"/>
  <c r="AF381" i="1"/>
  <c r="CT381" i="1" s="1"/>
  <c r="AG381" i="1"/>
  <c r="AH381" i="1"/>
  <c r="CV381" i="1" s="1"/>
  <c r="AI381" i="1"/>
  <c r="AJ381" i="1"/>
  <c r="CX381" i="1" s="1"/>
  <c r="CQ381" i="1"/>
  <c r="CR381" i="1"/>
  <c r="CS381" i="1"/>
  <c r="CU381" i="1"/>
  <c r="CW381" i="1"/>
  <c r="GL381" i="1"/>
  <c r="GO381" i="1"/>
  <c r="GP381" i="1"/>
  <c r="GV381" i="1"/>
  <c r="HC381" i="1" s="1"/>
  <c r="I382" i="1"/>
  <c r="Q382" i="1" s="1"/>
  <c r="P382" i="1"/>
  <c r="U382" i="1"/>
  <c r="AB382" i="1"/>
  <c r="AC382" i="1"/>
  <c r="AD382" i="1"/>
  <c r="AE382" i="1"/>
  <c r="CR382" i="1" s="1"/>
  <c r="AF382" i="1"/>
  <c r="CT382" i="1" s="1"/>
  <c r="AG382" i="1"/>
  <c r="AH382" i="1"/>
  <c r="CV382" i="1" s="1"/>
  <c r="AI382" i="1"/>
  <c r="CW382" i="1" s="1"/>
  <c r="V382" i="1" s="1"/>
  <c r="AJ382" i="1"/>
  <c r="CX382" i="1" s="1"/>
  <c r="W382" i="1" s="1"/>
  <c r="CQ382" i="1"/>
  <c r="CS382" i="1"/>
  <c r="CU382" i="1"/>
  <c r="T382" i="1" s="1"/>
  <c r="GL382" i="1"/>
  <c r="GO382" i="1"/>
  <c r="GP382" i="1"/>
  <c r="GV382" i="1"/>
  <c r="GX382" i="1"/>
  <c r="HC382" i="1"/>
  <c r="AC383" i="1"/>
  <c r="AE383" i="1"/>
  <c r="AF383" i="1"/>
  <c r="AG383" i="1"/>
  <c r="AH383" i="1"/>
  <c r="AI383" i="1"/>
  <c r="AJ383" i="1"/>
  <c r="CX383" i="1" s="1"/>
  <c r="CQ383" i="1"/>
  <c r="CU383" i="1"/>
  <c r="CV383" i="1"/>
  <c r="CW383" i="1"/>
  <c r="GL383" i="1"/>
  <c r="GO383" i="1"/>
  <c r="GP383" i="1"/>
  <c r="GV383" i="1"/>
  <c r="HC383" i="1"/>
  <c r="I384" i="1"/>
  <c r="Q384" i="1" s="1"/>
  <c r="R384" i="1"/>
  <c r="T384" i="1"/>
  <c r="AC384" i="1"/>
  <c r="P384" i="1" s="1"/>
  <c r="AE384" i="1"/>
  <c r="AD384" i="1" s="1"/>
  <c r="AB384" i="1" s="1"/>
  <c r="AF384" i="1"/>
  <c r="AG384" i="1"/>
  <c r="AH384" i="1"/>
  <c r="CV384" i="1" s="1"/>
  <c r="AI384" i="1"/>
  <c r="AJ384" i="1"/>
  <c r="CX384" i="1" s="1"/>
  <c r="W384" i="1" s="1"/>
  <c r="CQ384" i="1"/>
  <c r="CR384" i="1"/>
  <c r="CS384" i="1"/>
  <c r="CU384" i="1"/>
  <c r="CW384" i="1"/>
  <c r="V384" i="1" s="1"/>
  <c r="GL384" i="1"/>
  <c r="GO384" i="1"/>
  <c r="GP384" i="1"/>
  <c r="GV384" i="1"/>
  <c r="HC384" i="1" s="1"/>
  <c r="AC385" i="1"/>
  <c r="AD385" i="1"/>
  <c r="AB385" i="1" s="1"/>
  <c r="AE385" i="1"/>
  <c r="CR385" i="1" s="1"/>
  <c r="AF385" i="1"/>
  <c r="CT385" i="1" s="1"/>
  <c r="AG385" i="1"/>
  <c r="AH385" i="1"/>
  <c r="CV385" i="1" s="1"/>
  <c r="AI385" i="1"/>
  <c r="CW385" i="1" s="1"/>
  <c r="AJ385" i="1"/>
  <c r="CX385" i="1" s="1"/>
  <c r="CQ385" i="1"/>
  <c r="CS385" i="1"/>
  <c r="CU385" i="1"/>
  <c r="GL385" i="1"/>
  <c r="GO385" i="1"/>
  <c r="GP385" i="1"/>
  <c r="GV385" i="1"/>
  <c r="HC385" i="1"/>
  <c r="I386" i="1"/>
  <c r="P386" i="1"/>
  <c r="AC386" i="1"/>
  <c r="AE386" i="1"/>
  <c r="AF386" i="1"/>
  <c r="AG386" i="1"/>
  <c r="AH386" i="1"/>
  <c r="AI386" i="1"/>
  <c r="AJ386" i="1"/>
  <c r="CX386" i="1" s="1"/>
  <c r="W386" i="1" s="1"/>
  <c r="CQ386" i="1"/>
  <c r="CU386" i="1"/>
  <c r="T386" i="1" s="1"/>
  <c r="CV386" i="1"/>
  <c r="U386" i="1" s="1"/>
  <c r="CW386" i="1"/>
  <c r="V386" i="1" s="1"/>
  <c r="GL386" i="1"/>
  <c r="GO386" i="1"/>
  <c r="GP386" i="1"/>
  <c r="GV386" i="1"/>
  <c r="HC386" i="1"/>
  <c r="GX386" i="1" s="1"/>
  <c r="I387" i="1"/>
  <c r="AC387" i="1"/>
  <c r="AE387" i="1"/>
  <c r="AD387" i="1" s="1"/>
  <c r="AB387" i="1" s="1"/>
  <c r="AF387" i="1"/>
  <c r="AG387" i="1"/>
  <c r="AH387" i="1"/>
  <c r="CV387" i="1" s="1"/>
  <c r="AI387" i="1"/>
  <c r="AJ387" i="1"/>
  <c r="CX387" i="1" s="1"/>
  <c r="CQ387" i="1"/>
  <c r="CR387" i="1"/>
  <c r="CS387" i="1"/>
  <c r="CU387" i="1"/>
  <c r="CW387" i="1"/>
  <c r="GL387" i="1"/>
  <c r="GO387" i="1"/>
  <c r="GP387" i="1"/>
  <c r="GV387" i="1"/>
  <c r="HC387" i="1" s="1"/>
  <c r="I388" i="1"/>
  <c r="AC388" i="1"/>
  <c r="AD388" i="1"/>
  <c r="AB388" i="1" s="1"/>
  <c r="AE388" i="1"/>
  <c r="CR388" i="1" s="1"/>
  <c r="AF388" i="1"/>
  <c r="CT388" i="1" s="1"/>
  <c r="AG388" i="1"/>
  <c r="AH388" i="1"/>
  <c r="CV388" i="1" s="1"/>
  <c r="U388" i="1" s="1"/>
  <c r="AI388" i="1"/>
  <c r="CW388" i="1" s="1"/>
  <c r="AJ388" i="1"/>
  <c r="CX388" i="1" s="1"/>
  <c r="CQ388" i="1"/>
  <c r="CS388" i="1"/>
  <c r="CU388" i="1"/>
  <c r="GL388" i="1"/>
  <c r="GO388" i="1"/>
  <c r="GP388" i="1"/>
  <c r="GV388" i="1"/>
  <c r="HC388" i="1"/>
  <c r="AC389" i="1"/>
  <c r="AE389" i="1"/>
  <c r="AF389" i="1"/>
  <c r="AG389" i="1"/>
  <c r="AH389" i="1"/>
  <c r="AI389" i="1"/>
  <c r="AJ389" i="1"/>
  <c r="CX389" i="1" s="1"/>
  <c r="CQ389" i="1"/>
  <c r="CU389" i="1"/>
  <c r="CV389" i="1"/>
  <c r="CW389" i="1"/>
  <c r="GL389" i="1"/>
  <c r="GO389" i="1"/>
  <c r="GP389" i="1"/>
  <c r="GV389" i="1"/>
  <c r="HC389" i="1"/>
  <c r="C390" i="1"/>
  <c r="D390" i="1"/>
  <c r="I390" i="1"/>
  <c r="K390" i="1"/>
  <c r="S390" i="1"/>
  <c r="X390" i="1" s="1"/>
  <c r="AC390" i="1"/>
  <c r="AE390" i="1"/>
  <c r="Q390" i="1" s="1"/>
  <c r="AF390" i="1"/>
  <c r="AG390" i="1"/>
  <c r="CU390" i="1" s="1"/>
  <c r="T390" i="1" s="1"/>
  <c r="AH390" i="1"/>
  <c r="AI390" i="1"/>
  <c r="CW390" i="1" s="1"/>
  <c r="V390" i="1" s="1"/>
  <c r="AJ390" i="1"/>
  <c r="CX390" i="1" s="1"/>
  <c r="W390" i="1" s="1"/>
  <c r="CT390" i="1"/>
  <c r="CV390" i="1"/>
  <c r="U390" i="1" s="1"/>
  <c r="GL390" i="1"/>
  <c r="GO390" i="1"/>
  <c r="GP390" i="1"/>
  <c r="GV390" i="1"/>
  <c r="HC390" i="1"/>
  <c r="GX390" i="1" s="1"/>
  <c r="C391" i="1"/>
  <c r="D391" i="1"/>
  <c r="I391" i="1"/>
  <c r="K391" i="1"/>
  <c r="P391" i="1"/>
  <c r="V391" i="1"/>
  <c r="AC391" i="1"/>
  <c r="AD391" i="1"/>
  <c r="AE391" i="1"/>
  <c r="Q391" i="1" s="1"/>
  <c r="AF391" i="1"/>
  <c r="S391" i="1" s="1"/>
  <c r="AG391" i="1"/>
  <c r="AH391" i="1"/>
  <c r="CV391" i="1" s="1"/>
  <c r="U391" i="1" s="1"/>
  <c r="AI391" i="1"/>
  <c r="AJ391" i="1"/>
  <c r="CX391" i="1" s="1"/>
  <c r="W391" i="1" s="1"/>
  <c r="CS391" i="1"/>
  <c r="CT391" i="1"/>
  <c r="CU391" i="1"/>
  <c r="T391" i="1" s="1"/>
  <c r="CW391" i="1"/>
  <c r="GL391" i="1"/>
  <c r="GO391" i="1"/>
  <c r="GP391" i="1"/>
  <c r="GV391" i="1"/>
  <c r="HC391" i="1" s="1"/>
  <c r="GX391" i="1"/>
  <c r="I392" i="1"/>
  <c r="Q392" i="1" s="1"/>
  <c r="P392" i="1"/>
  <c r="R392" i="1"/>
  <c r="V392" i="1"/>
  <c r="AC392" i="1"/>
  <c r="AD392" i="1"/>
  <c r="AE392" i="1"/>
  <c r="AF392" i="1"/>
  <c r="AG392" i="1"/>
  <c r="AH392" i="1"/>
  <c r="CV392" i="1" s="1"/>
  <c r="U392" i="1" s="1"/>
  <c r="AI392" i="1"/>
  <c r="AJ392" i="1"/>
  <c r="CX392" i="1" s="1"/>
  <c r="W392" i="1" s="1"/>
  <c r="CQ392" i="1"/>
  <c r="CR392" i="1"/>
  <c r="CS392" i="1"/>
  <c r="CU392" i="1"/>
  <c r="T392" i="1" s="1"/>
  <c r="CW392" i="1"/>
  <c r="GL392" i="1"/>
  <c r="GO392" i="1"/>
  <c r="GP392" i="1"/>
  <c r="GV392" i="1"/>
  <c r="HC392" i="1" s="1"/>
  <c r="GX392" i="1" s="1"/>
  <c r="I393" i="1"/>
  <c r="AC393" i="1"/>
  <c r="AD393" i="1"/>
  <c r="AE393" i="1"/>
  <c r="CR393" i="1" s="1"/>
  <c r="AF393" i="1"/>
  <c r="CT393" i="1" s="1"/>
  <c r="AG393" i="1"/>
  <c r="CU393" i="1" s="1"/>
  <c r="T393" i="1" s="1"/>
  <c r="AH393" i="1"/>
  <c r="CV393" i="1" s="1"/>
  <c r="AI393" i="1"/>
  <c r="AJ393" i="1"/>
  <c r="CQ393" i="1"/>
  <c r="CS393" i="1"/>
  <c r="CW393" i="1"/>
  <c r="CX393" i="1"/>
  <c r="GL393" i="1"/>
  <c r="GO393" i="1"/>
  <c r="GP393" i="1"/>
  <c r="GV393" i="1"/>
  <c r="HC393" i="1"/>
  <c r="I394" i="1"/>
  <c r="P394" i="1"/>
  <c r="V394" i="1"/>
  <c r="AC394" i="1"/>
  <c r="CQ394" i="1" s="1"/>
  <c r="AD394" i="1"/>
  <c r="AB394" i="1" s="1"/>
  <c r="AE394" i="1"/>
  <c r="CR394" i="1" s="1"/>
  <c r="AF394" i="1"/>
  <c r="S394" i="1" s="1"/>
  <c r="AG394" i="1"/>
  <c r="AH394" i="1"/>
  <c r="CV394" i="1" s="1"/>
  <c r="U394" i="1" s="1"/>
  <c r="AI394" i="1"/>
  <c r="AJ394" i="1"/>
  <c r="CX394" i="1" s="1"/>
  <c r="W394" i="1" s="1"/>
  <c r="CS394" i="1"/>
  <c r="CT394" i="1"/>
  <c r="CU394" i="1"/>
  <c r="T394" i="1" s="1"/>
  <c r="CW394" i="1"/>
  <c r="GL394" i="1"/>
  <c r="GO394" i="1"/>
  <c r="GP394" i="1"/>
  <c r="GV394" i="1"/>
  <c r="HC394" i="1" s="1"/>
  <c r="GX394" i="1"/>
  <c r="I395" i="1"/>
  <c r="Q395" i="1" s="1"/>
  <c r="P395" i="1"/>
  <c r="R395" i="1"/>
  <c r="W395" i="1"/>
  <c r="AC395" i="1"/>
  <c r="AD395" i="1"/>
  <c r="AE395" i="1"/>
  <c r="AF395" i="1"/>
  <c r="AG395" i="1"/>
  <c r="AH395" i="1"/>
  <c r="CV395" i="1" s="1"/>
  <c r="U395" i="1" s="1"/>
  <c r="AI395" i="1"/>
  <c r="AJ395" i="1"/>
  <c r="CX395" i="1" s="1"/>
  <c r="CQ395" i="1"/>
  <c r="CR395" i="1"/>
  <c r="CS395" i="1"/>
  <c r="CU395" i="1"/>
  <c r="T395" i="1" s="1"/>
  <c r="CW395" i="1"/>
  <c r="V395" i="1" s="1"/>
  <c r="GL395" i="1"/>
  <c r="GO395" i="1"/>
  <c r="GP395" i="1"/>
  <c r="GV395" i="1"/>
  <c r="HC395" i="1" s="1"/>
  <c r="GX395" i="1"/>
  <c r="I396" i="1"/>
  <c r="Q396" i="1" s="1"/>
  <c r="R396" i="1"/>
  <c r="S396" i="1"/>
  <c r="X396" i="1" s="1"/>
  <c r="AB396" i="1"/>
  <c r="AC396" i="1"/>
  <c r="AD396" i="1"/>
  <c r="AE396" i="1"/>
  <c r="CR396" i="1" s="1"/>
  <c r="AF396" i="1"/>
  <c r="CT396" i="1" s="1"/>
  <c r="AG396" i="1"/>
  <c r="CU396" i="1" s="1"/>
  <c r="T396" i="1" s="1"/>
  <c r="AH396" i="1"/>
  <c r="CV396" i="1" s="1"/>
  <c r="U396" i="1" s="1"/>
  <c r="AI396" i="1"/>
  <c r="AJ396" i="1"/>
  <c r="CQ396" i="1"/>
  <c r="CS396" i="1"/>
  <c r="CW396" i="1"/>
  <c r="V396" i="1" s="1"/>
  <c r="CX396" i="1"/>
  <c r="CY396" i="1"/>
  <c r="GL396" i="1"/>
  <c r="GO396" i="1"/>
  <c r="GP396" i="1"/>
  <c r="GV396" i="1"/>
  <c r="GX396" i="1"/>
  <c r="HC396" i="1"/>
  <c r="I397" i="1"/>
  <c r="P397" i="1" s="1"/>
  <c r="AC397" i="1"/>
  <c r="AB397" i="1" s="1"/>
  <c r="AD397" i="1"/>
  <c r="AE397" i="1"/>
  <c r="CR397" i="1" s="1"/>
  <c r="AF397" i="1"/>
  <c r="AG397" i="1"/>
  <c r="AH397" i="1"/>
  <c r="CV397" i="1" s="1"/>
  <c r="AI397" i="1"/>
  <c r="AJ397" i="1"/>
  <c r="CX397" i="1" s="1"/>
  <c r="CS397" i="1"/>
  <c r="CT397" i="1"/>
  <c r="CU397" i="1"/>
  <c r="T397" i="1" s="1"/>
  <c r="CW397" i="1"/>
  <c r="GL397" i="1"/>
  <c r="GO397" i="1"/>
  <c r="GP397" i="1"/>
  <c r="GV397" i="1"/>
  <c r="HC397" i="1" s="1"/>
  <c r="I398" i="1"/>
  <c r="Q398" i="1" s="1"/>
  <c r="P398" i="1"/>
  <c r="R398" i="1"/>
  <c r="V398" i="1"/>
  <c r="W398" i="1"/>
  <c r="AC398" i="1"/>
  <c r="AD398" i="1"/>
  <c r="AB398" i="1" s="1"/>
  <c r="AE398" i="1"/>
  <c r="AF398" i="1"/>
  <c r="AG398" i="1"/>
  <c r="AH398" i="1"/>
  <c r="CV398" i="1" s="1"/>
  <c r="U398" i="1" s="1"/>
  <c r="AI398" i="1"/>
  <c r="AJ398" i="1"/>
  <c r="CX398" i="1" s="1"/>
  <c r="CQ398" i="1"/>
  <c r="CR398" i="1"/>
  <c r="CS398" i="1"/>
  <c r="CU398" i="1"/>
  <c r="T398" i="1" s="1"/>
  <c r="CW398" i="1"/>
  <c r="GL398" i="1"/>
  <c r="GO398" i="1"/>
  <c r="GP398" i="1"/>
  <c r="GV398" i="1"/>
  <c r="HC398" i="1" s="1"/>
  <c r="GX398" i="1"/>
  <c r="I399" i="1"/>
  <c r="Q399" i="1" s="1"/>
  <c r="R399" i="1"/>
  <c r="S399" i="1"/>
  <c r="X399" i="1" s="1"/>
  <c r="T399" i="1"/>
  <c r="AC399" i="1"/>
  <c r="AD399" i="1"/>
  <c r="AB399" i="1" s="1"/>
  <c r="AE399" i="1"/>
  <c r="CR399" i="1" s="1"/>
  <c r="AF399" i="1"/>
  <c r="CT399" i="1" s="1"/>
  <c r="AG399" i="1"/>
  <c r="CU399" i="1" s="1"/>
  <c r="AH399" i="1"/>
  <c r="CV399" i="1" s="1"/>
  <c r="U399" i="1" s="1"/>
  <c r="AI399" i="1"/>
  <c r="AJ399" i="1"/>
  <c r="CQ399" i="1"/>
  <c r="CS399" i="1"/>
  <c r="CW399" i="1"/>
  <c r="V399" i="1" s="1"/>
  <c r="CX399" i="1"/>
  <c r="CY399" i="1"/>
  <c r="GL399" i="1"/>
  <c r="GO399" i="1"/>
  <c r="GP399" i="1"/>
  <c r="GV399" i="1"/>
  <c r="GX399" i="1"/>
  <c r="HC399" i="1"/>
  <c r="I400" i="1"/>
  <c r="P400" i="1" s="1"/>
  <c r="V400" i="1"/>
  <c r="AC400" i="1"/>
  <c r="AB400" i="1" s="1"/>
  <c r="AD400" i="1"/>
  <c r="AE400" i="1"/>
  <c r="CR400" i="1" s="1"/>
  <c r="AF400" i="1"/>
  <c r="S400" i="1" s="1"/>
  <c r="AG400" i="1"/>
  <c r="AH400" i="1"/>
  <c r="CV400" i="1" s="1"/>
  <c r="AI400" i="1"/>
  <c r="AJ400" i="1"/>
  <c r="CX400" i="1" s="1"/>
  <c r="W400" i="1" s="1"/>
  <c r="CS400" i="1"/>
  <c r="CT400" i="1"/>
  <c r="CU400" i="1"/>
  <c r="CW400" i="1"/>
  <c r="GL400" i="1"/>
  <c r="GO400" i="1"/>
  <c r="GP400" i="1"/>
  <c r="GV400" i="1"/>
  <c r="HC400" i="1" s="1"/>
  <c r="I401" i="1"/>
  <c r="Q401" i="1" s="1"/>
  <c r="P401" i="1"/>
  <c r="R401" i="1"/>
  <c r="V401" i="1"/>
  <c r="W401" i="1"/>
  <c r="AC401" i="1"/>
  <c r="AD401" i="1"/>
  <c r="AB401" i="1" s="1"/>
  <c r="AE401" i="1"/>
  <c r="AF401" i="1"/>
  <c r="AG401" i="1"/>
  <c r="AH401" i="1"/>
  <c r="CV401" i="1" s="1"/>
  <c r="U401" i="1" s="1"/>
  <c r="AI401" i="1"/>
  <c r="AJ401" i="1"/>
  <c r="CX401" i="1" s="1"/>
  <c r="CQ401" i="1"/>
  <c r="CR401" i="1"/>
  <c r="CS401" i="1"/>
  <c r="CU401" i="1"/>
  <c r="T401" i="1" s="1"/>
  <c r="CW401" i="1"/>
  <c r="GL401" i="1"/>
  <c r="GO401" i="1"/>
  <c r="GP401" i="1"/>
  <c r="GV401" i="1"/>
  <c r="HC401" i="1" s="1"/>
  <c r="GX401" i="1"/>
  <c r="I402" i="1"/>
  <c r="Q402" i="1" s="1"/>
  <c r="R402" i="1"/>
  <c r="S402" i="1"/>
  <c r="X402" i="1" s="1"/>
  <c r="T402" i="1"/>
  <c r="AB402" i="1"/>
  <c r="AC402" i="1"/>
  <c r="AD402" i="1"/>
  <c r="AE402" i="1"/>
  <c r="CR402" i="1" s="1"/>
  <c r="AF402" i="1"/>
  <c r="CT402" i="1" s="1"/>
  <c r="AG402" i="1"/>
  <c r="CU402" i="1" s="1"/>
  <c r="AH402" i="1"/>
  <c r="CV402" i="1" s="1"/>
  <c r="U402" i="1" s="1"/>
  <c r="AI402" i="1"/>
  <c r="AJ402" i="1"/>
  <c r="CQ402" i="1"/>
  <c r="CS402" i="1"/>
  <c r="CW402" i="1"/>
  <c r="V402" i="1" s="1"/>
  <c r="CX402" i="1"/>
  <c r="CY402" i="1"/>
  <c r="GL402" i="1"/>
  <c r="GO402" i="1"/>
  <c r="GP402" i="1"/>
  <c r="GV402" i="1"/>
  <c r="GX402" i="1"/>
  <c r="HC402" i="1"/>
  <c r="I403" i="1"/>
  <c r="V403" i="1" s="1"/>
  <c r="P403" i="1"/>
  <c r="AC403" i="1"/>
  <c r="AB403" i="1" s="1"/>
  <c r="AD403" i="1"/>
  <c r="AE403" i="1"/>
  <c r="CR403" i="1" s="1"/>
  <c r="AF403" i="1"/>
  <c r="AG403" i="1"/>
  <c r="AH403" i="1"/>
  <c r="CV403" i="1" s="1"/>
  <c r="AI403" i="1"/>
  <c r="AJ403" i="1"/>
  <c r="CX403" i="1" s="1"/>
  <c r="CS403" i="1"/>
  <c r="CT403" i="1"/>
  <c r="CU403" i="1"/>
  <c r="T403" i="1" s="1"/>
  <c r="CW403" i="1"/>
  <c r="GL403" i="1"/>
  <c r="GO403" i="1"/>
  <c r="GP403" i="1"/>
  <c r="GV403" i="1"/>
  <c r="HC403" i="1" s="1"/>
  <c r="I404" i="1"/>
  <c r="Q404" i="1" s="1"/>
  <c r="P404" i="1"/>
  <c r="R404" i="1"/>
  <c r="V404" i="1"/>
  <c r="W404" i="1"/>
  <c r="AC404" i="1"/>
  <c r="AD404" i="1"/>
  <c r="AB404" i="1" s="1"/>
  <c r="AE404" i="1"/>
  <c r="AF404" i="1"/>
  <c r="AG404" i="1"/>
  <c r="AH404" i="1"/>
  <c r="CV404" i="1" s="1"/>
  <c r="U404" i="1" s="1"/>
  <c r="AI404" i="1"/>
  <c r="AJ404" i="1"/>
  <c r="CX404" i="1" s="1"/>
  <c r="CQ404" i="1"/>
  <c r="CR404" i="1"/>
  <c r="CS404" i="1"/>
  <c r="CU404" i="1"/>
  <c r="T404" i="1" s="1"/>
  <c r="CW404" i="1"/>
  <c r="GL404" i="1"/>
  <c r="GO404" i="1"/>
  <c r="GP404" i="1"/>
  <c r="GV404" i="1"/>
  <c r="HC404" i="1" s="1"/>
  <c r="GX404" i="1"/>
  <c r="I405" i="1"/>
  <c r="Q405" i="1" s="1"/>
  <c r="R405" i="1"/>
  <c r="S405" i="1"/>
  <c r="X405" i="1" s="1"/>
  <c r="T405" i="1"/>
  <c r="AC405" i="1"/>
  <c r="AD405" i="1"/>
  <c r="AB405" i="1" s="1"/>
  <c r="AE405" i="1"/>
  <c r="CR405" i="1" s="1"/>
  <c r="AF405" i="1"/>
  <c r="CT405" i="1" s="1"/>
  <c r="AG405" i="1"/>
  <c r="CU405" i="1" s="1"/>
  <c r="AH405" i="1"/>
  <c r="CV405" i="1" s="1"/>
  <c r="U405" i="1" s="1"/>
  <c r="AI405" i="1"/>
  <c r="AJ405" i="1"/>
  <c r="CQ405" i="1"/>
  <c r="CS405" i="1"/>
  <c r="CW405" i="1"/>
  <c r="V405" i="1" s="1"/>
  <c r="CX405" i="1"/>
  <c r="CY405" i="1"/>
  <c r="GL405" i="1"/>
  <c r="GO405" i="1"/>
  <c r="GP405" i="1"/>
  <c r="GV405" i="1"/>
  <c r="HC405" i="1" s="1"/>
  <c r="GX405" i="1"/>
  <c r="I406" i="1"/>
  <c r="P406" i="1" s="1"/>
  <c r="T406" i="1"/>
  <c r="AC406" i="1"/>
  <c r="AB406" i="1" s="1"/>
  <c r="AD406" i="1"/>
  <c r="AE406" i="1"/>
  <c r="CR406" i="1" s="1"/>
  <c r="AF406" i="1"/>
  <c r="AG406" i="1"/>
  <c r="AH406" i="1"/>
  <c r="CV406" i="1" s="1"/>
  <c r="U406" i="1" s="1"/>
  <c r="AI406" i="1"/>
  <c r="AJ406" i="1"/>
  <c r="CX406" i="1" s="1"/>
  <c r="CQ406" i="1"/>
  <c r="CS406" i="1"/>
  <c r="CT406" i="1"/>
  <c r="CU406" i="1"/>
  <c r="CW406" i="1"/>
  <c r="GL406" i="1"/>
  <c r="GO406" i="1"/>
  <c r="GP406" i="1"/>
  <c r="GV406" i="1"/>
  <c r="HC406" i="1" s="1"/>
  <c r="GX406" i="1" s="1"/>
  <c r="I407" i="1"/>
  <c r="Q407" i="1" s="1"/>
  <c r="P407" i="1"/>
  <c r="R407" i="1"/>
  <c r="AC407" i="1"/>
  <c r="AD407" i="1"/>
  <c r="AE407" i="1"/>
  <c r="AF407" i="1"/>
  <c r="AG407" i="1"/>
  <c r="AH407" i="1"/>
  <c r="CV407" i="1" s="1"/>
  <c r="U407" i="1" s="1"/>
  <c r="AI407" i="1"/>
  <c r="AJ407" i="1"/>
  <c r="CX407" i="1" s="1"/>
  <c r="W407" i="1" s="1"/>
  <c r="CQ407" i="1"/>
  <c r="CR407" i="1"/>
  <c r="CS407" i="1"/>
  <c r="CU407" i="1"/>
  <c r="T407" i="1" s="1"/>
  <c r="CW407" i="1"/>
  <c r="V407" i="1" s="1"/>
  <c r="GL407" i="1"/>
  <c r="GO407" i="1"/>
  <c r="GP407" i="1"/>
  <c r="GV407" i="1"/>
  <c r="GX407" i="1"/>
  <c r="HC407" i="1"/>
  <c r="B409" i="1"/>
  <c r="B372" i="1" s="1"/>
  <c r="C409" i="1"/>
  <c r="C372" i="1" s="1"/>
  <c r="D409" i="1"/>
  <c r="D372" i="1" s="1"/>
  <c r="F409" i="1"/>
  <c r="G409" i="1"/>
  <c r="G372" i="1" s="1"/>
  <c r="AP409" i="1"/>
  <c r="BB409" i="1"/>
  <c r="BC409" i="1"/>
  <c r="BX409" i="1"/>
  <c r="BX372" i="1" s="1"/>
  <c r="BY409" i="1"/>
  <c r="CC409" i="1"/>
  <c r="CK409" i="1"/>
  <c r="CK372" i="1" s="1"/>
  <c r="CL409" i="1"/>
  <c r="CM409" i="1"/>
  <c r="CM372" i="1" s="1"/>
  <c r="EH409" i="1"/>
  <c r="FP409" i="1"/>
  <c r="FP372" i="1" s="1"/>
  <c r="FQ409" i="1"/>
  <c r="FQ372" i="1" s="1"/>
  <c r="FU409" i="1"/>
  <c r="FU372" i="1" s="1"/>
  <c r="GC409" i="1"/>
  <c r="GC372" i="1" s="1"/>
  <c r="GD409" i="1"/>
  <c r="GD372" i="1" s="1"/>
  <c r="GE409" i="1"/>
  <c r="EV409" i="1" s="1"/>
  <c r="D439" i="1"/>
  <c r="E441" i="1"/>
  <c r="Z441" i="1"/>
  <c r="AA441" i="1"/>
  <c r="AM441" i="1"/>
  <c r="AN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DF441" i="1"/>
  <c r="DR441" i="1"/>
  <c r="DS441" i="1"/>
  <c r="EE441" i="1"/>
  <c r="EF441" i="1"/>
  <c r="EW441" i="1"/>
  <c r="EX441" i="1"/>
  <c r="EY441" i="1"/>
  <c r="EZ441" i="1"/>
  <c r="FA441" i="1"/>
  <c r="FB441" i="1"/>
  <c r="FC441" i="1"/>
  <c r="FD441" i="1"/>
  <c r="FE441" i="1"/>
  <c r="FF441" i="1"/>
  <c r="FG441" i="1"/>
  <c r="FH441" i="1"/>
  <c r="FI441" i="1"/>
  <c r="FJ441" i="1"/>
  <c r="FK441" i="1"/>
  <c r="FL441" i="1"/>
  <c r="FM441" i="1"/>
  <c r="FN441" i="1"/>
  <c r="FO441" i="1"/>
  <c r="GD441" i="1"/>
  <c r="GF441" i="1"/>
  <c r="GG441" i="1"/>
  <c r="GH441" i="1"/>
  <c r="GI441" i="1"/>
  <c r="GJ441" i="1"/>
  <c r="GK441" i="1"/>
  <c r="GL441" i="1"/>
  <c r="GM441" i="1"/>
  <c r="GN441" i="1"/>
  <c r="GO441" i="1"/>
  <c r="GP441" i="1"/>
  <c r="GQ441" i="1"/>
  <c r="GR441" i="1"/>
  <c r="GS441" i="1"/>
  <c r="GT441" i="1"/>
  <c r="GU441" i="1"/>
  <c r="GV441" i="1"/>
  <c r="GW441" i="1"/>
  <c r="GX441" i="1"/>
  <c r="C443" i="1"/>
  <c r="D443" i="1"/>
  <c r="I443" i="1"/>
  <c r="K443" i="1"/>
  <c r="Q443" i="1"/>
  <c r="S443" i="1"/>
  <c r="AC443" i="1"/>
  <c r="AE443" i="1"/>
  <c r="AF443" i="1"/>
  <c r="AG443" i="1"/>
  <c r="CU443" i="1" s="1"/>
  <c r="T443" i="1" s="1"/>
  <c r="AH443" i="1"/>
  <c r="AI443" i="1"/>
  <c r="CW443" i="1" s="1"/>
  <c r="V443" i="1" s="1"/>
  <c r="AJ443" i="1"/>
  <c r="CT443" i="1"/>
  <c r="CV443" i="1"/>
  <c r="U443" i="1" s="1"/>
  <c r="CX443" i="1"/>
  <c r="W443" i="1" s="1"/>
  <c r="GL443" i="1"/>
  <c r="GO443" i="1"/>
  <c r="GP443" i="1"/>
  <c r="GV443" i="1"/>
  <c r="HC443" i="1"/>
  <c r="GX443" i="1" s="1"/>
  <c r="C444" i="1"/>
  <c r="D444" i="1"/>
  <c r="I444" i="1"/>
  <c r="K444" i="1"/>
  <c r="T444" i="1"/>
  <c r="V444" i="1"/>
  <c r="AB444" i="1"/>
  <c r="AC444" i="1"/>
  <c r="AE444" i="1"/>
  <c r="AD444" i="1" s="1"/>
  <c r="AF444" i="1"/>
  <c r="CT444" i="1" s="1"/>
  <c r="AG444" i="1"/>
  <c r="CU444" i="1" s="1"/>
  <c r="AH444" i="1"/>
  <c r="CV444" i="1" s="1"/>
  <c r="U444" i="1" s="1"/>
  <c r="AI444" i="1"/>
  <c r="CW444" i="1" s="1"/>
  <c r="AJ444" i="1"/>
  <c r="CX444" i="1" s="1"/>
  <c r="W444" i="1" s="1"/>
  <c r="CQ444" i="1"/>
  <c r="CS444" i="1"/>
  <c r="GL444" i="1"/>
  <c r="GO444" i="1"/>
  <c r="GP444" i="1"/>
  <c r="GV444" i="1"/>
  <c r="HC444" i="1"/>
  <c r="GX444" i="1" s="1"/>
  <c r="I445" i="1"/>
  <c r="P445" i="1"/>
  <c r="R445" i="1"/>
  <c r="V445" i="1"/>
  <c r="AC445" i="1"/>
  <c r="CQ445" i="1" s="1"/>
  <c r="AD445" i="1"/>
  <c r="AE445" i="1"/>
  <c r="CS445" i="1" s="1"/>
  <c r="AF445" i="1"/>
  <c r="AG445" i="1"/>
  <c r="AH445" i="1"/>
  <c r="CV445" i="1" s="1"/>
  <c r="U445" i="1" s="1"/>
  <c r="AI445" i="1"/>
  <c r="AJ445" i="1"/>
  <c r="CX445" i="1" s="1"/>
  <c r="W445" i="1" s="1"/>
  <c r="CR445" i="1"/>
  <c r="CU445" i="1"/>
  <c r="T445" i="1" s="1"/>
  <c r="CW445" i="1"/>
  <c r="GL445" i="1"/>
  <c r="GO445" i="1"/>
  <c r="GP445" i="1"/>
  <c r="GV445" i="1"/>
  <c r="GX445" i="1"/>
  <c r="HC445" i="1"/>
  <c r="I446" i="1"/>
  <c r="P446" i="1"/>
  <c r="R446" i="1"/>
  <c r="AC446" i="1"/>
  <c r="AD446" i="1"/>
  <c r="AB446" i="1" s="1"/>
  <c r="AE446" i="1"/>
  <c r="AF446" i="1"/>
  <c r="AG446" i="1"/>
  <c r="AH446" i="1"/>
  <c r="AI446" i="1"/>
  <c r="AJ446" i="1"/>
  <c r="CX446" i="1" s="1"/>
  <c r="W446" i="1" s="1"/>
  <c r="CQ446" i="1"/>
  <c r="CR446" i="1"/>
  <c r="CS446" i="1"/>
  <c r="CU446" i="1"/>
  <c r="CV446" i="1"/>
  <c r="CW446" i="1"/>
  <c r="V446" i="1" s="1"/>
  <c r="GL446" i="1"/>
  <c r="GO446" i="1"/>
  <c r="GP446" i="1"/>
  <c r="GV446" i="1"/>
  <c r="HC446" i="1" s="1"/>
  <c r="GX446" i="1"/>
  <c r="C447" i="1"/>
  <c r="D447" i="1"/>
  <c r="P447" i="1"/>
  <c r="S447" i="1"/>
  <c r="U447" i="1"/>
  <c r="W447" i="1"/>
  <c r="AC447" i="1"/>
  <c r="AB447" i="1" s="1"/>
  <c r="AD447" i="1"/>
  <c r="AE447" i="1"/>
  <c r="CS447" i="1" s="1"/>
  <c r="AF447" i="1"/>
  <c r="CT447" i="1" s="1"/>
  <c r="AG447" i="1"/>
  <c r="CU447" i="1" s="1"/>
  <c r="T447" i="1" s="1"/>
  <c r="AH447" i="1"/>
  <c r="CV447" i="1" s="1"/>
  <c r="AI447" i="1"/>
  <c r="CW447" i="1" s="1"/>
  <c r="V447" i="1" s="1"/>
  <c r="AJ447" i="1"/>
  <c r="CR447" i="1"/>
  <c r="CX447" i="1"/>
  <c r="GL447" i="1"/>
  <c r="GO447" i="1"/>
  <c r="GP447" i="1"/>
  <c r="GV447" i="1"/>
  <c r="GX447" i="1"/>
  <c r="HC447" i="1"/>
  <c r="C448" i="1"/>
  <c r="D448" i="1"/>
  <c r="P448" i="1"/>
  <c r="R448" i="1"/>
  <c r="W448" i="1"/>
  <c r="AC448" i="1"/>
  <c r="CQ448" i="1" s="1"/>
  <c r="AD448" i="1"/>
  <c r="AE448" i="1"/>
  <c r="CR448" i="1" s="1"/>
  <c r="AF448" i="1"/>
  <c r="AG448" i="1"/>
  <c r="AH448" i="1"/>
  <c r="CV448" i="1" s="1"/>
  <c r="U448" i="1" s="1"/>
  <c r="AI448" i="1"/>
  <c r="AJ448" i="1"/>
  <c r="CS448" i="1"/>
  <c r="CU448" i="1"/>
  <c r="T448" i="1" s="1"/>
  <c r="CW448" i="1"/>
  <c r="V448" i="1" s="1"/>
  <c r="CX448" i="1"/>
  <c r="GL448" i="1"/>
  <c r="GO448" i="1"/>
  <c r="GP448" i="1"/>
  <c r="GV448" i="1"/>
  <c r="HC448" i="1" s="1"/>
  <c r="GX448" i="1" s="1"/>
  <c r="I449" i="1"/>
  <c r="P449" i="1"/>
  <c r="V449" i="1"/>
  <c r="AB449" i="1"/>
  <c r="AC449" i="1"/>
  <c r="AD449" i="1"/>
  <c r="AE449" i="1"/>
  <c r="AF449" i="1"/>
  <c r="CT449" i="1" s="1"/>
  <c r="AG449" i="1"/>
  <c r="AH449" i="1"/>
  <c r="CV449" i="1" s="1"/>
  <c r="U449" i="1" s="1"/>
  <c r="AI449" i="1"/>
  <c r="CW449" i="1" s="1"/>
  <c r="AJ449" i="1"/>
  <c r="CX449" i="1" s="1"/>
  <c r="W449" i="1" s="1"/>
  <c r="CQ449" i="1"/>
  <c r="CR449" i="1"/>
  <c r="CS449" i="1"/>
  <c r="CU449" i="1"/>
  <c r="T449" i="1" s="1"/>
  <c r="GL449" i="1"/>
  <c r="GO449" i="1"/>
  <c r="GP449" i="1"/>
  <c r="GV449" i="1"/>
  <c r="GX449" i="1"/>
  <c r="HC449" i="1"/>
  <c r="I450" i="1"/>
  <c r="R450" i="1"/>
  <c r="T450" i="1"/>
  <c r="AC450" i="1"/>
  <c r="AD450" i="1"/>
  <c r="AE450" i="1"/>
  <c r="CR450" i="1" s="1"/>
  <c r="AF450" i="1"/>
  <c r="AG450" i="1"/>
  <c r="CU450" i="1" s="1"/>
  <c r="AH450" i="1"/>
  <c r="CV450" i="1" s="1"/>
  <c r="U450" i="1" s="1"/>
  <c r="AI450" i="1"/>
  <c r="AJ450" i="1"/>
  <c r="CX450" i="1" s="1"/>
  <c r="W450" i="1" s="1"/>
  <c r="CQ450" i="1"/>
  <c r="CW450" i="1"/>
  <c r="V450" i="1" s="1"/>
  <c r="GL450" i="1"/>
  <c r="GO450" i="1"/>
  <c r="GP450" i="1"/>
  <c r="GV450" i="1"/>
  <c r="HC450" i="1" s="1"/>
  <c r="GX450" i="1" s="1"/>
  <c r="C451" i="1"/>
  <c r="D451" i="1"/>
  <c r="S451" i="1"/>
  <c r="V451" i="1"/>
  <c r="AC451" i="1"/>
  <c r="AE451" i="1"/>
  <c r="CR451" i="1" s="1"/>
  <c r="AF451" i="1"/>
  <c r="AG451" i="1"/>
  <c r="CU451" i="1" s="1"/>
  <c r="T451" i="1" s="1"/>
  <c r="AH451" i="1"/>
  <c r="AI451" i="1"/>
  <c r="AJ451" i="1"/>
  <c r="CT451" i="1"/>
  <c r="CV451" i="1"/>
  <c r="U451" i="1" s="1"/>
  <c r="CW451" i="1"/>
  <c r="CX451" i="1"/>
  <c r="W451" i="1" s="1"/>
  <c r="GL451" i="1"/>
  <c r="GO451" i="1"/>
  <c r="GP451" i="1"/>
  <c r="GV451" i="1"/>
  <c r="HC451" i="1"/>
  <c r="GX451" i="1" s="1"/>
  <c r="C452" i="1"/>
  <c r="D452" i="1"/>
  <c r="T452" i="1"/>
  <c r="AB452" i="1"/>
  <c r="AC452" i="1"/>
  <c r="P452" i="1" s="1"/>
  <c r="AE452" i="1"/>
  <c r="AD452" i="1" s="1"/>
  <c r="AF452" i="1"/>
  <c r="CT452" i="1" s="1"/>
  <c r="AG452" i="1"/>
  <c r="CU452" i="1" s="1"/>
  <c r="AH452" i="1"/>
  <c r="CV452" i="1" s="1"/>
  <c r="U452" i="1" s="1"/>
  <c r="AI452" i="1"/>
  <c r="CW452" i="1" s="1"/>
  <c r="V452" i="1" s="1"/>
  <c r="AJ452" i="1"/>
  <c r="CX452" i="1" s="1"/>
  <c r="W452" i="1" s="1"/>
  <c r="CQ452" i="1"/>
  <c r="CS452" i="1"/>
  <c r="GL452" i="1"/>
  <c r="GO452" i="1"/>
  <c r="GP452" i="1"/>
  <c r="GV452" i="1"/>
  <c r="HC452" i="1"/>
  <c r="GX452" i="1" s="1"/>
  <c r="I453" i="1"/>
  <c r="P453" i="1"/>
  <c r="R453" i="1"/>
  <c r="T453" i="1"/>
  <c r="AC453" i="1"/>
  <c r="CQ453" i="1" s="1"/>
  <c r="AD453" i="1"/>
  <c r="AB453" i="1" s="1"/>
  <c r="AE453" i="1"/>
  <c r="CS453" i="1" s="1"/>
  <c r="AF453" i="1"/>
  <c r="AG453" i="1"/>
  <c r="AH453" i="1"/>
  <c r="CV453" i="1" s="1"/>
  <c r="U453" i="1" s="1"/>
  <c r="AI453" i="1"/>
  <c r="AJ453" i="1"/>
  <c r="CX453" i="1" s="1"/>
  <c r="W453" i="1" s="1"/>
  <c r="CR453" i="1"/>
  <c r="CU453" i="1"/>
  <c r="CW453" i="1"/>
  <c r="V453" i="1" s="1"/>
  <c r="GL453" i="1"/>
  <c r="GO453" i="1"/>
  <c r="GP453" i="1"/>
  <c r="GV453" i="1"/>
  <c r="GX453" i="1"/>
  <c r="HC453" i="1"/>
  <c r="I454" i="1"/>
  <c r="P454" i="1" s="1"/>
  <c r="R454" i="1"/>
  <c r="AC454" i="1"/>
  <c r="AD454" i="1"/>
  <c r="AE454" i="1"/>
  <c r="AF454" i="1"/>
  <c r="AG454" i="1"/>
  <c r="AH454" i="1"/>
  <c r="AI454" i="1"/>
  <c r="AJ454" i="1"/>
  <c r="CX454" i="1" s="1"/>
  <c r="W454" i="1" s="1"/>
  <c r="CQ454" i="1"/>
  <c r="CR454" i="1"/>
  <c r="CS454" i="1"/>
  <c r="CU454" i="1"/>
  <c r="T454" i="1" s="1"/>
  <c r="CV454" i="1"/>
  <c r="CW454" i="1"/>
  <c r="V454" i="1" s="1"/>
  <c r="GL454" i="1"/>
  <c r="GO454" i="1"/>
  <c r="GP454" i="1"/>
  <c r="GV454" i="1"/>
  <c r="HC454" i="1" s="1"/>
  <c r="GX454" i="1" s="1"/>
  <c r="C455" i="1"/>
  <c r="D455" i="1"/>
  <c r="P455" i="1"/>
  <c r="S455" i="1"/>
  <c r="U455" i="1"/>
  <c r="Y455" i="1"/>
  <c r="AC455" i="1"/>
  <c r="AB455" i="1" s="1"/>
  <c r="AD455" i="1"/>
  <c r="AE455" i="1"/>
  <c r="CS455" i="1" s="1"/>
  <c r="AF455" i="1"/>
  <c r="CT455" i="1" s="1"/>
  <c r="AG455" i="1"/>
  <c r="CU455" i="1" s="1"/>
  <c r="T455" i="1" s="1"/>
  <c r="AH455" i="1"/>
  <c r="CV455" i="1" s="1"/>
  <c r="AI455" i="1"/>
  <c r="CW455" i="1" s="1"/>
  <c r="V455" i="1" s="1"/>
  <c r="AJ455" i="1"/>
  <c r="CR455" i="1"/>
  <c r="CX455" i="1"/>
  <c r="W455" i="1" s="1"/>
  <c r="CZ455" i="1"/>
  <c r="GL455" i="1"/>
  <c r="GO455" i="1"/>
  <c r="GP455" i="1"/>
  <c r="GV455" i="1"/>
  <c r="GX455" i="1"/>
  <c r="HC455" i="1"/>
  <c r="C456" i="1"/>
  <c r="D456" i="1"/>
  <c r="P456" i="1"/>
  <c r="R456" i="1"/>
  <c r="T456" i="1"/>
  <c r="W456" i="1"/>
  <c r="AC456" i="1"/>
  <c r="CQ456" i="1" s="1"/>
  <c r="AD456" i="1"/>
  <c r="AB456" i="1" s="1"/>
  <c r="AE456" i="1"/>
  <c r="CR456" i="1" s="1"/>
  <c r="AF456" i="1"/>
  <c r="AG456" i="1"/>
  <c r="AH456" i="1"/>
  <c r="CV456" i="1" s="1"/>
  <c r="U456" i="1" s="1"/>
  <c r="AI456" i="1"/>
  <c r="AJ456" i="1"/>
  <c r="CS456" i="1"/>
  <c r="CU456" i="1"/>
  <c r="CW456" i="1"/>
  <c r="V456" i="1" s="1"/>
  <c r="CX456" i="1"/>
  <c r="GL456" i="1"/>
  <c r="GO456" i="1"/>
  <c r="GP456" i="1"/>
  <c r="GV456" i="1"/>
  <c r="HC456" i="1" s="1"/>
  <c r="GX456" i="1"/>
  <c r="I457" i="1"/>
  <c r="P457" i="1" s="1"/>
  <c r="AB457" i="1"/>
  <c r="AC457" i="1"/>
  <c r="AD457" i="1"/>
  <c r="AE457" i="1"/>
  <c r="AF457" i="1"/>
  <c r="CT457" i="1" s="1"/>
  <c r="AG457" i="1"/>
  <c r="AH457" i="1"/>
  <c r="CV457" i="1" s="1"/>
  <c r="AI457" i="1"/>
  <c r="CW457" i="1" s="1"/>
  <c r="V457" i="1" s="1"/>
  <c r="AJ457" i="1"/>
  <c r="CX457" i="1" s="1"/>
  <c r="W457" i="1" s="1"/>
  <c r="CQ457" i="1"/>
  <c r="CR457" i="1"/>
  <c r="CS457" i="1"/>
  <c r="CU457" i="1"/>
  <c r="T457" i="1" s="1"/>
  <c r="GL457" i="1"/>
  <c r="GO457" i="1"/>
  <c r="GP457" i="1"/>
  <c r="GV457" i="1"/>
  <c r="HC457" i="1"/>
  <c r="I458" i="1"/>
  <c r="R458" i="1"/>
  <c r="T458" i="1"/>
  <c r="V458" i="1"/>
  <c r="AC458" i="1"/>
  <c r="AD458" i="1"/>
  <c r="AE458" i="1"/>
  <c r="CR458" i="1" s="1"/>
  <c r="AF458" i="1"/>
  <c r="AG458" i="1"/>
  <c r="CU458" i="1" s="1"/>
  <c r="AH458" i="1"/>
  <c r="CV458" i="1" s="1"/>
  <c r="U458" i="1" s="1"/>
  <c r="AI458" i="1"/>
  <c r="AJ458" i="1"/>
  <c r="CX458" i="1" s="1"/>
  <c r="W458" i="1" s="1"/>
  <c r="CQ458" i="1"/>
  <c r="CW458" i="1"/>
  <c r="GL458" i="1"/>
  <c r="GO458" i="1"/>
  <c r="GP458" i="1"/>
  <c r="GV458" i="1"/>
  <c r="HC458" i="1" s="1"/>
  <c r="GX458" i="1" s="1"/>
  <c r="Q459" i="1"/>
  <c r="S459" i="1"/>
  <c r="U459" i="1"/>
  <c r="AC459" i="1"/>
  <c r="AE459" i="1"/>
  <c r="AF459" i="1"/>
  <c r="AG459" i="1"/>
  <c r="CU459" i="1" s="1"/>
  <c r="T459" i="1" s="1"/>
  <c r="AH459" i="1"/>
  <c r="AI459" i="1"/>
  <c r="CW459" i="1" s="1"/>
  <c r="V459" i="1" s="1"/>
  <c r="AJ459" i="1"/>
  <c r="CT459" i="1"/>
  <c r="CV459" i="1"/>
  <c r="CX459" i="1"/>
  <c r="W459" i="1" s="1"/>
  <c r="CZ459" i="1"/>
  <c r="GL459" i="1"/>
  <c r="GO459" i="1"/>
  <c r="GP459" i="1"/>
  <c r="GV459" i="1"/>
  <c r="HC459" i="1"/>
  <c r="GX459" i="1" s="1"/>
  <c r="P460" i="1"/>
  <c r="R460" i="1"/>
  <c r="U460" i="1"/>
  <c r="AC460" i="1"/>
  <c r="AD460" i="1"/>
  <c r="AB460" i="1" s="1"/>
  <c r="AE460" i="1"/>
  <c r="Q460" i="1" s="1"/>
  <c r="AF460" i="1"/>
  <c r="AG460" i="1"/>
  <c r="AH460" i="1"/>
  <c r="AI460" i="1"/>
  <c r="AJ460" i="1"/>
  <c r="CX460" i="1" s="1"/>
  <c r="W460" i="1" s="1"/>
  <c r="CQ460" i="1"/>
  <c r="CR460" i="1"/>
  <c r="CS460" i="1"/>
  <c r="CU460" i="1"/>
  <c r="T460" i="1" s="1"/>
  <c r="CV460" i="1"/>
  <c r="CW460" i="1"/>
  <c r="V460" i="1" s="1"/>
  <c r="GL460" i="1"/>
  <c r="GO460" i="1"/>
  <c r="GP460" i="1"/>
  <c r="GV460" i="1"/>
  <c r="HC460" i="1" s="1"/>
  <c r="GX460" i="1" s="1"/>
  <c r="R461" i="1"/>
  <c r="Y461" i="1"/>
  <c r="AC461" i="1"/>
  <c r="AD461" i="1"/>
  <c r="AE461" i="1"/>
  <c r="Q461" i="1" s="1"/>
  <c r="AF461" i="1"/>
  <c r="S461" i="1" s="1"/>
  <c r="AG461" i="1"/>
  <c r="CU461" i="1" s="1"/>
  <c r="T461" i="1" s="1"/>
  <c r="AH461" i="1"/>
  <c r="CV461" i="1" s="1"/>
  <c r="U461" i="1" s="1"/>
  <c r="AI461" i="1"/>
  <c r="CW461" i="1" s="1"/>
  <c r="V461" i="1" s="1"/>
  <c r="AJ461" i="1"/>
  <c r="CX461" i="1" s="1"/>
  <c r="W461" i="1" s="1"/>
  <c r="CR461" i="1"/>
  <c r="CS461" i="1"/>
  <c r="CT461" i="1"/>
  <c r="CZ461" i="1"/>
  <c r="GL461" i="1"/>
  <c r="GO461" i="1"/>
  <c r="GP461" i="1"/>
  <c r="GV461" i="1"/>
  <c r="HC461" i="1" s="1"/>
  <c r="GX461" i="1" s="1"/>
  <c r="R462" i="1"/>
  <c r="T462" i="1"/>
  <c r="AC462" i="1"/>
  <c r="AD462" i="1"/>
  <c r="AE462" i="1"/>
  <c r="CS462" i="1" s="1"/>
  <c r="AF462" i="1"/>
  <c r="AG462" i="1"/>
  <c r="CU462" i="1" s="1"/>
  <c r="AH462" i="1"/>
  <c r="CV462" i="1" s="1"/>
  <c r="U462" i="1" s="1"/>
  <c r="AI462" i="1"/>
  <c r="AJ462" i="1"/>
  <c r="CX462" i="1" s="1"/>
  <c r="W462" i="1" s="1"/>
  <c r="CQ462" i="1"/>
  <c r="CR462" i="1"/>
  <c r="CW462" i="1"/>
  <c r="V462" i="1" s="1"/>
  <c r="GL462" i="1"/>
  <c r="GO462" i="1"/>
  <c r="GP462" i="1"/>
  <c r="GV462" i="1"/>
  <c r="HC462" i="1" s="1"/>
  <c r="GX462" i="1" s="1"/>
  <c r="C463" i="1"/>
  <c r="D463" i="1"/>
  <c r="S463" i="1"/>
  <c r="Y463" i="1" s="1"/>
  <c r="V463" i="1"/>
  <c r="AC463" i="1"/>
  <c r="AE463" i="1"/>
  <c r="AF463" i="1"/>
  <c r="AG463" i="1"/>
  <c r="CU463" i="1" s="1"/>
  <c r="T463" i="1" s="1"/>
  <c r="AH463" i="1"/>
  <c r="AI463" i="1"/>
  <c r="AJ463" i="1"/>
  <c r="CR463" i="1"/>
  <c r="CT463" i="1"/>
  <c r="CV463" i="1"/>
  <c r="U463" i="1" s="1"/>
  <c r="CW463" i="1"/>
  <c r="CX463" i="1"/>
  <c r="W463" i="1" s="1"/>
  <c r="GL463" i="1"/>
  <c r="GO463" i="1"/>
  <c r="GP463" i="1"/>
  <c r="GV463" i="1"/>
  <c r="HC463" i="1" s="1"/>
  <c r="GX463" i="1" s="1"/>
  <c r="C464" i="1"/>
  <c r="D464" i="1"/>
  <c r="T464" i="1"/>
  <c r="AB464" i="1"/>
  <c r="AC464" i="1"/>
  <c r="P464" i="1" s="1"/>
  <c r="AE464" i="1"/>
  <c r="AD464" i="1" s="1"/>
  <c r="AF464" i="1"/>
  <c r="CT464" i="1" s="1"/>
  <c r="AG464" i="1"/>
  <c r="CU464" i="1" s="1"/>
  <c r="AH464" i="1"/>
  <c r="CV464" i="1" s="1"/>
  <c r="U464" i="1" s="1"/>
  <c r="AI464" i="1"/>
  <c r="CW464" i="1" s="1"/>
  <c r="V464" i="1" s="1"/>
  <c r="AJ464" i="1"/>
  <c r="CX464" i="1" s="1"/>
  <c r="W464" i="1" s="1"/>
  <c r="CQ464" i="1"/>
  <c r="CS464" i="1"/>
  <c r="GL464" i="1"/>
  <c r="GO464" i="1"/>
  <c r="GP464" i="1"/>
  <c r="GV464" i="1"/>
  <c r="HC464" i="1"/>
  <c r="GX464" i="1" s="1"/>
  <c r="I465" i="1"/>
  <c r="P465" i="1"/>
  <c r="R465" i="1"/>
  <c r="T465" i="1"/>
  <c r="V465" i="1"/>
  <c r="AC465" i="1"/>
  <c r="CQ465" i="1" s="1"/>
  <c r="AD465" i="1"/>
  <c r="AB465" i="1" s="1"/>
  <c r="AE465" i="1"/>
  <c r="CS465" i="1" s="1"/>
  <c r="AF465" i="1"/>
  <c r="AG465" i="1"/>
  <c r="AH465" i="1"/>
  <c r="CV465" i="1" s="1"/>
  <c r="U465" i="1" s="1"/>
  <c r="AI465" i="1"/>
  <c r="AJ465" i="1"/>
  <c r="CX465" i="1" s="1"/>
  <c r="W465" i="1" s="1"/>
  <c r="CR465" i="1"/>
  <c r="CU465" i="1"/>
  <c r="CW465" i="1"/>
  <c r="GL465" i="1"/>
  <c r="GO465" i="1"/>
  <c r="GP465" i="1"/>
  <c r="GV465" i="1"/>
  <c r="GX465" i="1"/>
  <c r="HC465" i="1"/>
  <c r="I466" i="1"/>
  <c r="R466" i="1" s="1"/>
  <c r="P466" i="1"/>
  <c r="AB466" i="1"/>
  <c r="AC466" i="1"/>
  <c r="AD466" i="1"/>
  <c r="AE466" i="1"/>
  <c r="AF466" i="1"/>
  <c r="AG466" i="1"/>
  <c r="AH466" i="1"/>
  <c r="AI466" i="1"/>
  <c r="CW466" i="1" s="1"/>
  <c r="V466" i="1" s="1"/>
  <c r="AJ466" i="1"/>
  <c r="CX466" i="1" s="1"/>
  <c r="W466" i="1" s="1"/>
  <c r="CQ466" i="1"/>
  <c r="CR466" i="1"/>
  <c r="CS466" i="1"/>
  <c r="CU466" i="1"/>
  <c r="T466" i="1" s="1"/>
  <c r="CV466" i="1"/>
  <c r="GL466" i="1"/>
  <c r="GO466" i="1"/>
  <c r="GP466" i="1"/>
  <c r="GV466" i="1"/>
  <c r="HC466" i="1" s="1"/>
  <c r="GX466" i="1"/>
  <c r="C467" i="1"/>
  <c r="D467" i="1"/>
  <c r="P467" i="1"/>
  <c r="S467" i="1"/>
  <c r="W467" i="1"/>
  <c r="AC467" i="1"/>
  <c r="AB467" i="1" s="1"/>
  <c r="AD467" i="1"/>
  <c r="AE467" i="1"/>
  <c r="CS467" i="1" s="1"/>
  <c r="AF467" i="1"/>
  <c r="AG467" i="1"/>
  <c r="CU467" i="1" s="1"/>
  <c r="T467" i="1" s="1"/>
  <c r="AH467" i="1"/>
  <c r="CV467" i="1" s="1"/>
  <c r="U467" i="1" s="1"/>
  <c r="AI467" i="1"/>
  <c r="CW467" i="1" s="1"/>
  <c r="V467" i="1" s="1"/>
  <c r="AJ467" i="1"/>
  <c r="CQ467" i="1"/>
  <c r="CR467" i="1"/>
  <c r="CT467" i="1"/>
  <c r="CX467" i="1"/>
  <c r="GL467" i="1"/>
  <c r="GO467" i="1"/>
  <c r="GP467" i="1"/>
  <c r="GV467" i="1"/>
  <c r="GX467" i="1"/>
  <c r="HC467" i="1"/>
  <c r="C468" i="1"/>
  <c r="D468" i="1"/>
  <c r="P468" i="1"/>
  <c r="R468" i="1"/>
  <c r="W468" i="1"/>
  <c r="AC468" i="1"/>
  <c r="CQ468" i="1" s="1"/>
  <c r="AD468" i="1"/>
  <c r="AE468" i="1"/>
  <c r="CR468" i="1" s="1"/>
  <c r="AF468" i="1"/>
  <c r="AG468" i="1"/>
  <c r="AH468" i="1"/>
  <c r="CV468" i="1" s="1"/>
  <c r="U468" i="1" s="1"/>
  <c r="AI468" i="1"/>
  <c r="AJ468" i="1"/>
  <c r="CS468" i="1"/>
  <c r="CU468" i="1"/>
  <c r="T468" i="1" s="1"/>
  <c r="CW468" i="1"/>
  <c r="V468" i="1" s="1"/>
  <c r="CX468" i="1"/>
  <c r="GL468" i="1"/>
  <c r="GO468" i="1"/>
  <c r="GP468" i="1"/>
  <c r="GV468" i="1"/>
  <c r="HC468" i="1" s="1"/>
  <c r="GX468" i="1"/>
  <c r="I469" i="1"/>
  <c r="P469" i="1"/>
  <c r="S469" i="1"/>
  <c r="X469" i="1" s="1"/>
  <c r="V469" i="1"/>
  <c r="AC469" i="1"/>
  <c r="AD469" i="1"/>
  <c r="AB469" i="1" s="1"/>
  <c r="AE469" i="1"/>
  <c r="AF469" i="1"/>
  <c r="AG469" i="1"/>
  <c r="AH469" i="1"/>
  <c r="CV469" i="1" s="1"/>
  <c r="U469" i="1" s="1"/>
  <c r="AI469" i="1"/>
  <c r="AJ469" i="1"/>
  <c r="CX469" i="1" s="1"/>
  <c r="W469" i="1" s="1"/>
  <c r="CQ469" i="1"/>
  <c r="CR469" i="1"/>
  <c r="CS469" i="1"/>
  <c r="CT469" i="1"/>
  <c r="CU469" i="1"/>
  <c r="T469" i="1" s="1"/>
  <c r="CW469" i="1"/>
  <c r="GL469" i="1"/>
  <c r="GO469" i="1"/>
  <c r="GP469" i="1"/>
  <c r="GV469" i="1"/>
  <c r="HC469" i="1" s="1"/>
  <c r="GX469" i="1"/>
  <c r="I470" i="1"/>
  <c r="Q470" i="1" s="1"/>
  <c r="R470" i="1"/>
  <c r="S470" i="1"/>
  <c r="T470" i="1"/>
  <c r="AC470" i="1"/>
  <c r="AD470" i="1"/>
  <c r="AE470" i="1"/>
  <c r="AF470" i="1"/>
  <c r="CT470" i="1" s="1"/>
  <c r="AG470" i="1"/>
  <c r="CU470" i="1" s="1"/>
  <c r="AH470" i="1"/>
  <c r="CV470" i="1" s="1"/>
  <c r="U470" i="1" s="1"/>
  <c r="AI470" i="1"/>
  <c r="AJ470" i="1"/>
  <c r="CX470" i="1" s="1"/>
  <c r="W470" i="1" s="1"/>
  <c r="CQ470" i="1"/>
  <c r="CR470" i="1"/>
  <c r="CS470" i="1"/>
  <c r="CW470" i="1"/>
  <c r="V470" i="1" s="1"/>
  <c r="GL470" i="1"/>
  <c r="GO470" i="1"/>
  <c r="GP470" i="1"/>
  <c r="GV470" i="1"/>
  <c r="HC470" i="1" s="1"/>
  <c r="GX470" i="1" s="1"/>
  <c r="I471" i="1"/>
  <c r="AC471" i="1"/>
  <c r="CQ471" i="1" s="1"/>
  <c r="AD471" i="1"/>
  <c r="AE471" i="1"/>
  <c r="CR471" i="1" s="1"/>
  <c r="AF471" i="1"/>
  <c r="AG471" i="1"/>
  <c r="AH471" i="1"/>
  <c r="CV471" i="1" s="1"/>
  <c r="U471" i="1" s="1"/>
  <c r="AI471" i="1"/>
  <c r="AJ471" i="1"/>
  <c r="CX471" i="1" s="1"/>
  <c r="CS471" i="1"/>
  <c r="CU471" i="1"/>
  <c r="CW471" i="1"/>
  <c r="GL471" i="1"/>
  <c r="GO471" i="1"/>
  <c r="GP471" i="1"/>
  <c r="GV471" i="1"/>
  <c r="HC471" i="1" s="1"/>
  <c r="GX471" i="1" s="1"/>
  <c r="I472" i="1"/>
  <c r="P472" i="1" s="1"/>
  <c r="AB472" i="1"/>
  <c r="AC472" i="1"/>
  <c r="AD472" i="1"/>
  <c r="AE472" i="1"/>
  <c r="AF472" i="1"/>
  <c r="CT472" i="1" s="1"/>
  <c r="AG472" i="1"/>
  <c r="AH472" i="1"/>
  <c r="CV472" i="1" s="1"/>
  <c r="U472" i="1" s="1"/>
  <c r="AI472" i="1"/>
  <c r="AJ472" i="1"/>
  <c r="CQ472" i="1"/>
  <c r="CR472" i="1"/>
  <c r="CS472" i="1"/>
  <c r="CU472" i="1"/>
  <c r="CW472" i="1"/>
  <c r="CX472" i="1"/>
  <c r="W472" i="1" s="1"/>
  <c r="GL472" i="1"/>
  <c r="GO472" i="1"/>
  <c r="GP472" i="1"/>
  <c r="GV472" i="1"/>
  <c r="HC472" i="1" s="1"/>
  <c r="GX472" i="1"/>
  <c r="C473" i="1"/>
  <c r="D473" i="1"/>
  <c r="I473" i="1"/>
  <c r="K473" i="1"/>
  <c r="P473" i="1"/>
  <c r="S473" i="1"/>
  <c r="X473" i="1" s="1"/>
  <c r="AC473" i="1"/>
  <c r="AE473" i="1"/>
  <c r="AF473" i="1"/>
  <c r="AG473" i="1"/>
  <c r="CU473" i="1" s="1"/>
  <c r="T473" i="1" s="1"/>
  <c r="AH473" i="1"/>
  <c r="AI473" i="1"/>
  <c r="CW473" i="1" s="1"/>
  <c r="V473" i="1" s="1"/>
  <c r="AJ473" i="1"/>
  <c r="CT473" i="1"/>
  <c r="CV473" i="1"/>
  <c r="U473" i="1" s="1"/>
  <c r="CX473" i="1"/>
  <c r="W473" i="1" s="1"/>
  <c r="GL473" i="1"/>
  <c r="GO473" i="1"/>
  <c r="GP473" i="1"/>
  <c r="GV473" i="1"/>
  <c r="HC473" i="1" s="1"/>
  <c r="GX473" i="1" s="1"/>
  <c r="C474" i="1"/>
  <c r="D474" i="1"/>
  <c r="I474" i="1"/>
  <c r="K474" i="1"/>
  <c r="P474" i="1"/>
  <c r="Q474" i="1"/>
  <c r="T474" i="1"/>
  <c r="AC474" i="1"/>
  <c r="AE474" i="1"/>
  <c r="CS474" i="1" s="1"/>
  <c r="AF474" i="1"/>
  <c r="CT474" i="1" s="1"/>
  <c r="AG474" i="1"/>
  <c r="AH474" i="1"/>
  <c r="AI474" i="1"/>
  <c r="CW474" i="1" s="1"/>
  <c r="V474" i="1" s="1"/>
  <c r="AJ474" i="1"/>
  <c r="CX474" i="1" s="1"/>
  <c r="W474" i="1" s="1"/>
  <c r="CQ474" i="1"/>
  <c r="CU474" i="1"/>
  <c r="CV474" i="1"/>
  <c r="U474" i="1" s="1"/>
  <c r="GL474" i="1"/>
  <c r="GO474" i="1"/>
  <c r="GP474" i="1"/>
  <c r="GV474" i="1"/>
  <c r="HC474" i="1"/>
  <c r="GX474" i="1" s="1"/>
  <c r="I475" i="1"/>
  <c r="P475" i="1"/>
  <c r="Q475" i="1"/>
  <c r="R475" i="1"/>
  <c r="T475" i="1"/>
  <c r="AC475" i="1"/>
  <c r="AD475" i="1"/>
  <c r="AE475" i="1"/>
  <c r="CS475" i="1" s="1"/>
  <c r="AF475" i="1"/>
  <c r="AG475" i="1"/>
  <c r="AH475" i="1"/>
  <c r="CV475" i="1" s="1"/>
  <c r="U475" i="1" s="1"/>
  <c r="AI475" i="1"/>
  <c r="AJ475" i="1"/>
  <c r="CX475" i="1" s="1"/>
  <c r="W475" i="1" s="1"/>
  <c r="CQ475" i="1"/>
  <c r="CR475" i="1"/>
  <c r="CU475" i="1"/>
  <c r="CW475" i="1"/>
  <c r="V475" i="1" s="1"/>
  <c r="GL475" i="1"/>
  <c r="GO475" i="1"/>
  <c r="GP475" i="1"/>
  <c r="GV475" i="1"/>
  <c r="GX475" i="1"/>
  <c r="HC475" i="1"/>
  <c r="I476" i="1"/>
  <c r="P476" i="1"/>
  <c r="AC476" i="1"/>
  <c r="AD476" i="1"/>
  <c r="AB476" i="1" s="1"/>
  <c r="AE476" i="1"/>
  <c r="AF476" i="1"/>
  <c r="AG476" i="1"/>
  <c r="AH476" i="1"/>
  <c r="CV476" i="1" s="1"/>
  <c r="U476" i="1" s="1"/>
  <c r="AI476" i="1"/>
  <c r="CW476" i="1" s="1"/>
  <c r="V476" i="1" s="1"/>
  <c r="AJ476" i="1"/>
  <c r="CX476" i="1" s="1"/>
  <c r="CQ476" i="1"/>
  <c r="CR476" i="1"/>
  <c r="CS476" i="1"/>
  <c r="CU476" i="1"/>
  <c r="GL476" i="1"/>
  <c r="GO476" i="1"/>
  <c r="GP476" i="1"/>
  <c r="FV530" i="1" s="1"/>
  <c r="GV476" i="1"/>
  <c r="HC476" i="1" s="1"/>
  <c r="GX476" i="1" s="1"/>
  <c r="I477" i="1"/>
  <c r="Q477" i="1" s="1"/>
  <c r="AC477" i="1"/>
  <c r="AE477" i="1"/>
  <c r="AF477" i="1"/>
  <c r="CT477" i="1" s="1"/>
  <c r="AG477" i="1"/>
  <c r="AH477" i="1"/>
  <c r="AI477" i="1"/>
  <c r="CW477" i="1" s="1"/>
  <c r="V477" i="1" s="1"/>
  <c r="AJ477" i="1"/>
  <c r="CX477" i="1" s="1"/>
  <c r="CQ477" i="1"/>
  <c r="CU477" i="1"/>
  <c r="CV477" i="1"/>
  <c r="U477" i="1" s="1"/>
  <c r="GL477" i="1"/>
  <c r="GO477" i="1"/>
  <c r="GP477" i="1"/>
  <c r="GV477" i="1"/>
  <c r="HC477" i="1"/>
  <c r="I478" i="1"/>
  <c r="P478" i="1"/>
  <c r="Q478" i="1"/>
  <c r="R478" i="1"/>
  <c r="T478" i="1"/>
  <c r="AC478" i="1"/>
  <c r="AD478" i="1"/>
  <c r="AB478" i="1" s="1"/>
  <c r="AE478" i="1"/>
  <c r="CS478" i="1" s="1"/>
  <c r="AF478" i="1"/>
  <c r="AG478" i="1"/>
  <c r="AH478" i="1"/>
  <c r="AI478" i="1"/>
  <c r="AJ478" i="1"/>
  <c r="CX478" i="1" s="1"/>
  <c r="W478" i="1" s="1"/>
  <c r="CQ478" i="1"/>
  <c r="CR478" i="1"/>
  <c r="CU478" i="1"/>
  <c r="CV478" i="1"/>
  <c r="U478" i="1" s="1"/>
  <c r="CW478" i="1"/>
  <c r="V478" i="1" s="1"/>
  <c r="GL478" i="1"/>
  <c r="GO478" i="1"/>
  <c r="GP478" i="1"/>
  <c r="GV478" i="1"/>
  <c r="HC478" i="1"/>
  <c r="GX478" i="1" s="1"/>
  <c r="C479" i="1"/>
  <c r="D479" i="1"/>
  <c r="I479" i="1"/>
  <c r="K479" i="1"/>
  <c r="R479" i="1"/>
  <c r="AC479" i="1"/>
  <c r="AE479" i="1"/>
  <c r="AD479" i="1" s="1"/>
  <c r="AF479" i="1"/>
  <c r="S479" i="1" s="1"/>
  <c r="AG479" i="1"/>
  <c r="CU479" i="1" s="1"/>
  <c r="T479" i="1" s="1"/>
  <c r="AH479" i="1"/>
  <c r="AI479" i="1"/>
  <c r="CW479" i="1" s="1"/>
  <c r="V479" i="1" s="1"/>
  <c r="AJ479" i="1"/>
  <c r="CX479" i="1" s="1"/>
  <c r="W479" i="1" s="1"/>
  <c r="CR479" i="1"/>
  <c r="CV479" i="1"/>
  <c r="GL479" i="1"/>
  <c r="GO479" i="1"/>
  <c r="GP479" i="1"/>
  <c r="GV479" i="1"/>
  <c r="HC479" i="1" s="1"/>
  <c r="C480" i="1"/>
  <c r="D480" i="1"/>
  <c r="I480" i="1"/>
  <c r="K480" i="1"/>
  <c r="R480" i="1"/>
  <c r="W480" i="1"/>
  <c r="AC480" i="1"/>
  <c r="CQ480" i="1" s="1"/>
  <c r="AD480" i="1"/>
  <c r="AE480" i="1"/>
  <c r="CR480" i="1" s="1"/>
  <c r="AF480" i="1"/>
  <c r="AG480" i="1"/>
  <c r="AH480" i="1"/>
  <c r="CV480" i="1" s="1"/>
  <c r="U480" i="1" s="1"/>
  <c r="AI480" i="1"/>
  <c r="AJ480" i="1"/>
  <c r="CX480" i="1" s="1"/>
  <c r="CS480" i="1"/>
  <c r="CU480" i="1"/>
  <c r="T480" i="1" s="1"/>
  <c r="CW480" i="1"/>
  <c r="V480" i="1" s="1"/>
  <c r="GL480" i="1"/>
  <c r="GO480" i="1"/>
  <c r="GP480" i="1"/>
  <c r="GV480" i="1"/>
  <c r="HC480" i="1" s="1"/>
  <c r="GX480" i="1"/>
  <c r="AB481" i="1"/>
  <c r="AC481" i="1"/>
  <c r="AD481" i="1"/>
  <c r="AE481" i="1"/>
  <c r="AF481" i="1"/>
  <c r="CT481" i="1" s="1"/>
  <c r="AG481" i="1"/>
  <c r="AH481" i="1"/>
  <c r="CV481" i="1" s="1"/>
  <c r="AI481" i="1"/>
  <c r="AJ481" i="1"/>
  <c r="CX481" i="1" s="1"/>
  <c r="CQ481" i="1"/>
  <c r="CR481" i="1"/>
  <c r="CS481" i="1"/>
  <c r="CU481" i="1"/>
  <c r="CW481" i="1"/>
  <c r="GL481" i="1"/>
  <c r="GO481" i="1"/>
  <c r="GP481" i="1"/>
  <c r="GV481" i="1"/>
  <c r="HC481" i="1" s="1"/>
  <c r="I482" i="1"/>
  <c r="Q482" i="1" s="1"/>
  <c r="R482" i="1"/>
  <c r="T482" i="1"/>
  <c r="V482" i="1"/>
  <c r="AC482" i="1"/>
  <c r="AD482" i="1"/>
  <c r="AE482" i="1"/>
  <c r="AF482" i="1"/>
  <c r="S482" i="1" s="1"/>
  <c r="AG482" i="1"/>
  <c r="CU482" i="1" s="1"/>
  <c r="AH482" i="1"/>
  <c r="CV482" i="1" s="1"/>
  <c r="U482" i="1" s="1"/>
  <c r="AI482" i="1"/>
  <c r="AJ482" i="1"/>
  <c r="CX482" i="1" s="1"/>
  <c r="W482" i="1" s="1"/>
  <c r="CR482" i="1"/>
  <c r="CS482" i="1"/>
  <c r="CW482" i="1"/>
  <c r="GL482" i="1"/>
  <c r="GO482" i="1"/>
  <c r="GP482" i="1"/>
  <c r="GV482" i="1"/>
  <c r="HC482" i="1" s="1"/>
  <c r="GX482" i="1" s="1"/>
  <c r="AC483" i="1"/>
  <c r="CQ483" i="1" s="1"/>
  <c r="AD483" i="1"/>
  <c r="AE483" i="1"/>
  <c r="CR483" i="1" s="1"/>
  <c r="AF483" i="1"/>
  <c r="AG483" i="1"/>
  <c r="AH483" i="1"/>
  <c r="CV483" i="1" s="1"/>
  <c r="AI483" i="1"/>
  <c r="AJ483" i="1"/>
  <c r="CX483" i="1" s="1"/>
  <c r="CS483" i="1"/>
  <c r="CU483" i="1"/>
  <c r="CW483" i="1"/>
  <c r="GL483" i="1"/>
  <c r="GO483" i="1"/>
  <c r="GP483" i="1"/>
  <c r="GV483" i="1"/>
  <c r="HC483" i="1" s="1"/>
  <c r="I484" i="1"/>
  <c r="P484" i="1" s="1"/>
  <c r="S484" i="1"/>
  <c r="X484" i="1" s="1"/>
  <c r="V484" i="1"/>
  <c r="AC484" i="1"/>
  <c r="AD484" i="1"/>
  <c r="AB484" i="1" s="1"/>
  <c r="AE484" i="1"/>
  <c r="AF484" i="1"/>
  <c r="CT484" i="1" s="1"/>
  <c r="AG484" i="1"/>
  <c r="AH484" i="1"/>
  <c r="CV484" i="1" s="1"/>
  <c r="U484" i="1" s="1"/>
  <c r="AI484" i="1"/>
  <c r="AJ484" i="1"/>
  <c r="CX484" i="1" s="1"/>
  <c r="W484" i="1" s="1"/>
  <c r="CQ484" i="1"/>
  <c r="CR484" i="1"/>
  <c r="CS484" i="1"/>
  <c r="CU484" i="1"/>
  <c r="T484" i="1" s="1"/>
  <c r="CW484" i="1"/>
  <c r="GL484" i="1"/>
  <c r="GO484" i="1"/>
  <c r="GP484" i="1"/>
  <c r="GV484" i="1"/>
  <c r="HC484" i="1" s="1"/>
  <c r="GX484" i="1"/>
  <c r="C485" i="1"/>
  <c r="D485" i="1"/>
  <c r="I485" i="1"/>
  <c r="K485" i="1"/>
  <c r="S485" i="1"/>
  <c r="X485" i="1"/>
  <c r="AC485" i="1"/>
  <c r="AD485" i="1"/>
  <c r="AE485" i="1"/>
  <c r="AF485" i="1"/>
  <c r="AG485" i="1"/>
  <c r="CU485" i="1" s="1"/>
  <c r="T485" i="1" s="1"/>
  <c r="AH485" i="1"/>
  <c r="AI485" i="1"/>
  <c r="CW485" i="1" s="1"/>
  <c r="V485" i="1" s="1"/>
  <c r="AJ485" i="1"/>
  <c r="CT485" i="1"/>
  <c r="CV485" i="1"/>
  <c r="U485" i="1" s="1"/>
  <c r="CX485" i="1"/>
  <c r="W485" i="1" s="1"/>
  <c r="CZ485" i="1"/>
  <c r="GL485" i="1"/>
  <c r="GO485" i="1"/>
  <c r="GP485" i="1"/>
  <c r="GV485" i="1"/>
  <c r="GX485" i="1"/>
  <c r="HC485" i="1"/>
  <c r="C486" i="1"/>
  <c r="D486" i="1"/>
  <c r="I486" i="1"/>
  <c r="K486" i="1"/>
  <c r="P486" i="1"/>
  <c r="Q486" i="1"/>
  <c r="T486" i="1"/>
  <c r="U486" i="1"/>
  <c r="V486" i="1"/>
  <c r="AC486" i="1"/>
  <c r="AE486" i="1"/>
  <c r="AF486" i="1"/>
  <c r="CT486" i="1" s="1"/>
  <c r="AG486" i="1"/>
  <c r="AH486" i="1"/>
  <c r="CV486" i="1" s="1"/>
  <c r="AI486" i="1"/>
  <c r="CW486" i="1" s="1"/>
  <c r="AJ486" i="1"/>
  <c r="CX486" i="1" s="1"/>
  <c r="W486" i="1" s="1"/>
  <c r="CQ486" i="1"/>
  <c r="CS486" i="1"/>
  <c r="CU486" i="1"/>
  <c r="GL486" i="1"/>
  <c r="GO486" i="1"/>
  <c r="GP486" i="1"/>
  <c r="GV486" i="1"/>
  <c r="HC486" i="1"/>
  <c r="GX486" i="1" s="1"/>
  <c r="I487" i="1"/>
  <c r="P487" i="1"/>
  <c r="Q487" i="1"/>
  <c r="T487" i="1"/>
  <c r="V487" i="1"/>
  <c r="AC487" i="1"/>
  <c r="AE487" i="1"/>
  <c r="CS487" i="1" s="1"/>
  <c r="AF487" i="1"/>
  <c r="AG487" i="1"/>
  <c r="AH487" i="1"/>
  <c r="CV487" i="1" s="1"/>
  <c r="U487" i="1" s="1"/>
  <c r="AI487" i="1"/>
  <c r="AJ487" i="1"/>
  <c r="CX487" i="1" s="1"/>
  <c r="W487" i="1" s="1"/>
  <c r="CQ487" i="1"/>
  <c r="CU487" i="1"/>
  <c r="CW487" i="1"/>
  <c r="GL487" i="1"/>
  <c r="GO487" i="1"/>
  <c r="GP487" i="1"/>
  <c r="GV487" i="1"/>
  <c r="HC487" i="1"/>
  <c r="GX487" i="1" s="1"/>
  <c r="I488" i="1"/>
  <c r="Q488" i="1" s="1"/>
  <c r="P488" i="1"/>
  <c r="R488" i="1"/>
  <c r="U488" i="1"/>
  <c r="AC488" i="1"/>
  <c r="AD488" i="1"/>
  <c r="AE488" i="1"/>
  <c r="AF488" i="1"/>
  <c r="AG488" i="1"/>
  <c r="AH488" i="1"/>
  <c r="CV488" i="1" s="1"/>
  <c r="AI488" i="1"/>
  <c r="AJ488" i="1"/>
  <c r="CX488" i="1" s="1"/>
  <c r="W488" i="1" s="1"/>
  <c r="CQ488" i="1"/>
  <c r="CR488" i="1"/>
  <c r="CS488" i="1"/>
  <c r="CU488" i="1"/>
  <c r="T488" i="1" s="1"/>
  <c r="CW488" i="1"/>
  <c r="V488" i="1" s="1"/>
  <c r="GL488" i="1"/>
  <c r="GO488" i="1"/>
  <c r="GP488" i="1"/>
  <c r="GV488" i="1"/>
  <c r="HC488" i="1" s="1"/>
  <c r="GX488" i="1" s="1"/>
  <c r="I489" i="1"/>
  <c r="Q489" i="1" s="1"/>
  <c r="T489" i="1"/>
  <c r="U489" i="1"/>
  <c r="V489" i="1"/>
  <c r="AC489" i="1"/>
  <c r="AE489" i="1"/>
  <c r="AF489" i="1"/>
  <c r="CT489" i="1" s="1"/>
  <c r="AG489" i="1"/>
  <c r="AH489" i="1"/>
  <c r="AI489" i="1"/>
  <c r="CW489" i="1" s="1"/>
  <c r="AJ489" i="1"/>
  <c r="CX489" i="1" s="1"/>
  <c r="CQ489" i="1"/>
  <c r="CU489" i="1"/>
  <c r="CV489" i="1"/>
  <c r="GL489" i="1"/>
  <c r="GO489" i="1"/>
  <c r="GP489" i="1"/>
  <c r="GV489" i="1"/>
  <c r="HC489" i="1"/>
  <c r="I490" i="1"/>
  <c r="P490" i="1"/>
  <c r="Q490" i="1"/>
  <c r="R490" i="1"/>
  <c r="V490" i="1"/>
  <c r="AC490" i="1"/>
  <c r="AD490" i="1"/>
  <c r="AB490" i="1" s="1"/>
  <c r="AE490" i="1"/>
  <c r="CS490" i="1" s="1"/>
  <c r="AF490" i="1"/>
  <c r="AG490" i="1"/>
  <c r="AH490" i="1"/>
  <c r="AI490" i="1"/>
  <c r="AJ490" i="1"/>
  <c r="CX490" i="1" s="1"/>
  <c r="W490" i="1" s="1"/>
  <c r="CQ490" i="1"/>
  <c r="CR490" i="1"/>
  <c r="CU490" i="1"/>
  <c r="T490" i="1" s="1"/>
  <c r="CV490" i="1"/>
  <c r="U490" i="1" s="1"/>
  <c r="CW490" i="1"/>
  <c r="GL490" i="1"/>
  <c r="GO490" i="1"/>
  <c r="GP490" i="1"/>
  <c r="GV490" i="1"/>
  <c r="HC490" i="1"/>
  <c r="GX490" i="1" s="1"/>
  <c r="C491" i="1"/>
  <c r="D491" i="1"/>
  <c r="I491" i="1"/>
  <c r="K491" i="1"/>
  <c r="AC491" i="1"/>
  <c r="AE491" i="1"/>
  <c r="AD491" i="1" s="1"/>
  <c r="AF491" i="1"/>
  <c r="AG491" i="1"/>
  <c r="CU491" i="1" s="1"/>
  <c r="AH491" i="1"/>
  <c r="AI491" i="1"/>
  <c r="CW491" i="1" s="1"/>
  <c r="AJ491" i="1"/>
  <c r="CX491" i="1" s="1"/>
  <c r="CR491" i="1"/>
  <c r="CV491" i="1"/>
  <c r="GL491" i="1"/>
  <c r="GO491" i="1"/>
  <c r="GP491" i="1"/>
  <c r="GV491" i="1"/>
  <c r="HC491" i="1" s="1"/>
  <c r="GX491" i="1" s="1"/>
  <c r="C492" i="1"/>
  <c r="D492" i="1"/>
  <c r="I492" i="1"/>
  <c r="K492" i="1"/>
  <c r="R492" i="1"/>
  <c r="T492" i="1"/>
  <c r="AC492" i="1"/>
  <c r="AD492" i="1"/>
  <c r="AE492" i="1"/>
  <c r="CR492" i="1" s="1"/>
  <c r="AF492" i="1"/>
  <c r="S492" i="1" s="1"/>
  <c r="AG492" i="1"/>
  <c r="AH492" i="1"/>
  <c r="CV492" i="1" s="1"/>
  <c r="U492" i="1" s="1"/>
  <c r="AI492" i="1"/>
  <c r="AJ492" i="1"/>
  <c r="CX492" i="1" s="1"/>
  <c r="W492" i="1" s="1"/>
  <c r="CS492" i="1"/>
  <c r="CU492" i="1"/>
  <c r="CW492" i="1"/>
  <c r="V492" i="1" s="1"/>
  <c r="CY492" i="1"/>
  <c r="GL492" i="1"/>
  <c r="GO492" i="1"/>
  <c r="GP492" i="1"/>
  <c r="GV492" i="1"/>
  <c r="HC492" i="1" s="1"/>
  <c r="GX492" i="1"/>
  <c r="AC493" i="1"/>
  <c r="AD493" i="1"/>
  <c r="AB493" i="1" s="1"/>
  <c r="AE493" i="1"/>
  <c r="AF493" i="1"/>
  <c r="CT493" i="1" s="1"/>
  <c r="AG493" i="1"/>
  <c r="CU493" i="1" s="1"/>
  <c r="AH493" i="1"/>
  <c r="CV493" i="1" s="1"/>
  <c r="AI493" i="1"/>
  <c r="AJ493" i="1"/>
  <c r="CX493" i="1" s="1"/>
  <c r="CQ493" i="1"/>
  <c r="CR493" i="1"/>
  <c r="CS493" i="1"/>
  <c r="CW493" i="1"/>
  <c r="GL493" i="1"/>
  <c r="GO493" i="1"/>
  <c r="GP493" i="1"/>
  <c r="GV493" i="1"/>
  <c r="HC493" i="1" s="1"/>
  <c r="I494" i="1"/>
  <c r="Q494" i="1" s="1"/>
  <c r="R494" i="1"/>
  <c r="U494" i="1"/>
  <c r="AC494" i="1"/>
  <c r="AD494" i="1"/>
  <c r="AE494" i="1"/>
  <c r="AF494" i="1"/>
  <c r="S494" i="1" s="1"/>
  <c r="AG494" i="1"/>
  <c r="AH494" i="1"/>
  <c r="CV494" i="1" s="1"/>
  <c r="AI494" i="1"/>
  <c r="AJ494" i="1"/>
  <c r="CX494" i="1" s="1"/>
  <c r="W494" i="1" s="1"/>
  <c r="CR494" i="1"/>
  <c r="CS494" i="1"/>
  <c r="CU494" i="1"/>
  <c r="T494" i="1" s="1"/>
  <c r="CW494" i="1"/>
  <c r="V494" i="1" s="1"/>
  <c r="GL494" i="1"/>
  <c r="GO494" i="1"/>
  <c r="GP494" i="1"/>
  <c r="GV494" i="1"/>
  <c r="HC494" i="1" s="1"/>
  <c r="GX494" i="1" s="1"/>
  <c r="AC495" i="1"/>
  <c r="CQ495" i="1" s="1"/>
  <c r="AD495" i="1"/>
  <c r="AE495" i="1"/>
  <c r="CR495" i="1" s="1"/>
  <c r="AF495" i="1"/>
  <c r="AG495" i="1"/>
  <c r="AH495" i="1"/>
  <c r="AI495" i="1"/>
  <c r="AJ495" i="1"/>
  <c r="CS495" i="1"/>
  <c r="CU495" i="1"/>
  <c r="CV495" i="1"/>
  <c r="CW495" i="1"/>
  <c r="CX495" i="1"/>
  <c r="GL495" i="1"/>
  <c r="GO495" i="1"/>
  <c r="GP495" i="1"/>
  <c r="GV495" i="1"/>
  <c r="HC495" i="1"/>
  <c r="I496" i="1"/>
  <c r="Q496" i="1" s="1"/>
  <c r="P496" i="1"/>
  <c r="R496" i="1"/>
  <c r="AC496" i="1"/>
  <c r="CQ496" i="1" s="1"/>
  <c r="AD496" i="1"/>
  <c r="AE496" i="1"/>
  <c r="AF496" i="1"/>
  <c r="AG496" i="1"/>
  <c r="CU496" i="1" s="1"/>
  <c r="T496" i="1" s="1"/>
  <c r="AH496" i="1"/>
  <c r="AI496" i="1"/>
  <c r="AJ496" i="1"/>
  <c r="CR496" i="1"/>
  <c r="CS496" i="1"/>
  <c r="CV496" i="1"/>
  <c r="CW496" i="1"/>
  <c r="V496" i="1" s="1"/>
  <c r="CX496" i="1"/>
  <c r="W496" i="1" s="1"/>
  <c r="GL496" i="1"/>
  <c r="GO496" i="1"/>
  <c r="GP496" i="1"/>
  <c r="GV496" i="1"/>
  <c r="HC496" i="1" s="1"/>
  <c r="GX496" i="1" s="1"/>
  <c r="C497" i="1"/>
  <c r="D497" i="1"/>
  <c r="I497" i="1"/>
  <c r="K497" i="1"/>
  <c r="P497" i="1"/>
  <c r="R497" i="1"/>
  <c r="S497" i="1"/>
  <c r="Y497" i="1" s="1"/>
  <c r="W497" i="1"/>
  <c r="X497" i="1"/>
  <c r="AC497" i="1"/>
  <c r="AD497" i="1"/>
  <c r="AE497" i="1"/>
  <c r="CR497" i="1" s="1"/>
  <c r="AF497" i="1"/>
  <c r="AB497" i="1" s="1"/>
  <c r="AG497" i="1"/>
  <c r="CU497" i="1" s="1"/>
  <c r="T497" i="1" s="1"/>
  <c r="AH497" i="1"/>
  <c r="CV497" i="1" s="1"/>
  <c r="U497" i="1" s="1"/>
  <c r="AI497" i="1"/>
  <c r="AJ497" i="1"/>
  <c r="CQ497" i="1"/>
  <c r="CS497" i="1"/>
  <c r="CW497" i="1"/>
  <c r="V497" i="1" s="1"/>
  <c r="CX497" i="1"/>
  <c r="CY497" i="1"/>
  <c r="GL497" i="1"/>
  <c r="GO497" i="1"/>
  <c r="GP497" i="1"/>
  <c r="GV497" i="1"/>
  <c r="HC497" i="1" s="1"/>
  <c r="GX497" i="1" s="1"/>
  <c r="C498" i="1"/>
  <c r="D498" i="1"/>
  <c r="I498" i="1"/>
  <c r="I504" i="1" s="1"/>
  <c r="K498" i="1"/>
  <c r="P498" i="1"/>
  <c r="Q498" i="1"/>
  <c r="AC498" i="1"/>
  <c r="AD498" i="1"/>
  <c r="AB498" i="1" s="1"/>
  <c r="AE498" i="1"/>
  <c r="AF498" i="1"/>
  <c r="AG498" i="1"/>
  <c r="AH498" i="1"/>
  <c r="AI498" i="1"/>
  <c r="CW498" i="1" s="1"/>
  <c r="V498" i="1" s="1"/>
  <c r="AJ498" i="1"/>
  <c r="CQ498" i="1"/>
  <c r="CT498" i="1"/>
  <c r="CU498" i="1"/>
  <c r="T498" i="1" s="1"/>
  <c r="CV498" i="1"/>
  <c r="U498" i="1" s="1"/>
  <c r="CX498" i="1"/>
  <c r="GL498" i="1"/>
  <c r="GO498" i="1"/>
  <c r="GP498" i="1"/>
  <c r="GV498" i="1"/>
  <c r="HC498" i="1"/>
  <c r="GX498" i="1" s="1"/>
  <c r="I499" i="1"/>
  <c r="S499" i="1"/>
  <c r="X499" i="1"/>
  <c r="Y499" i="1"/>
  <c r="AC499" i="1"/>
  <c r="AE499" i="1"/>
  <c r="CS499" i="1" s="1"/>
  <c r="AF499" i="1"/>
  <c r="AG499" i="1"/>
  <c r="CU499" i="1" s="1"/>
  <c r="T499" i="1" s="1"/>
  <c r="AH499" i="1"/>
  <c r="CV499" i="1" s="1"/>
  <c r="U499" i="1" s="1"/>
  <c r="AI499" i="1"/>
  <c r="CW499" i="1" s="1"/>
  <c r="V499" i="1" s="1"/>
  <c r="AJ499" i="1"/>
  <c r="CQ499" i="1"/>
  <c r="CR499" i="1"/>
  <c r="CT499" i="1"/>
  <c r="CX499" i="1"/>
  <c r="W499" i="1" s="1"/>
  <c r="CY499" i="1"/>
  <c r="CZ499" i="1"/>
  <c r="GL499" i="1"/>
  <c r="GO499" i="1"/>
  <c r="GP499" i="1"/>
  <c r="GV499" i="1"/>
  <c r="HC499" i="1" s="1"/>
  <c r="GX499" i="1" s="1"/>
  <c r="AC500" i="1"/>
  <c r="CQ500" i="1" s="1"/>
  <c r="AE500" i="1"/>
  <c r="CR500" i="1" s="1"/>
  <c r="AF500" i="1"/>
  <c r="AG500" i="1"/>
  <c r="AH500" i="1"/>
  <c r="AI500" i="1"/>
  <c r="CW500" i="1" s="1"/>
  <c r="AJ500" i="1"/>
  <c r="CT500" i="1"/>
  <c r="CU500" i="1"/>
  <c r="CV500" i="1"/>
  <c r="CX500" i="1"/>
  <c r="GL500" i="1"/>
  <c r="GO500" i="1"/>
  <c r="GP500" i="1"/>
  <c r="GV500" i="1"/>
  <c r="HC500" i="1"/>
  <c r="I501" i="1"/>
  <c r="P501" i="1"/>
  <c r="S501" i="1"/>
  <c r="CY501" i="1" s="1"/>
  <c r="W501" i="1"/>
  <c r="Y501" i="1"/>
  <c r="AC501" i="1"/>
  <c r="AE501" i="1"/>
  <c r="Q501" i="1" s="1"/>
  <c r="AF501" i="1"/>
  <c r="AG501" i="1"/>
  <c r="AH501" i="1"/>
  <c r="AI501" i="1"/>
  <c r="CW501" i="1" s="1"/>
  <c r="V501" i="1" s="1"/>
  <c r="AJ501" i="1"/>
  <c r="CQ501" i="1"/>
  <c r="CR501" i="1"/>
  <c r="CT501" i="1"/>
  <c r="CU501" i="1"/>
  <c r="T501" i="1" s="1"/>
  <c r="CV501" i="1"/>
  <c r="U501" i="1" s="1"/>
  <c r="CX501" i="1"/>
  <c r="GL501" i="1"/>
  <c r="GO501" i="1"/>
  <c r="GP501" i="1"/>
  <c r="GV501" i="1"/>
  <c r="GX501" i="1"/>
  <c r="HC501" i="1"/>
  <c r="AC502" i="1"/>
  <c r="AE502" i="1"/>
  <c r="CS502" i="1" s="1"/>
  <c r="AF502" i="1"/>
  <c r="AG502" i="1"/>
  <c r="CU502" i="1" s="1"/>
  <c r="AH502" i="1"/>
  <c r="CV502" i="1" s="1"/>
  <c r="AI502" i="1"/>
  <c r="CW502" i="1" s="1"/>
  <c r="AJ502" i="1"/>
  <c r="CQ502" i="1"/>
  <c r="CR502" i="1"/>
  <c r="CT502" i="1"/>
  <c r="CX502" i="1"/>
  <c r="GL502" i="1"/>
  <c r="GO502" i="1"/>
  <c r="GP502" i="1"/>
  <c r="GV502" i="1"/>
  <c r="HC502" i="1" s="1"/>
  <c r="I503" i="1"/>
  <c r="P503" i="1"/>
  <c r="T503" i="1"/>
  <c r="W503" i="1"/>
  <c r="AC503" i="1"/>
  <c r="CQ503" i="1" s="1"/>
  <c r="AE503" i="1"/>
  <c r="AF503" i="1"/>
  <c r="S503" i="1" s="1"/>
  <c r="AG503" i="1"/>
  <c r="AH503" i="1"/>
  <c r="CV503" i="1" s="1"/>
  <c r="U503" i="1" s="1"/>
  <c r="AI503" i="1"/>
  <c r="CW503" i="1" s="1"/>
  <c r="V503" i="1" s="1"/>
  <c r="AJ503" i="1"/>
  <c r="CT503" i="1"/>
  <c r="CU503" i="1"/>
  <c r="CX503" i="1"/>
  <c r="GL503" i="1"/>
  <c r="GO503" i="1"/>
  <c r="GP503" i="1"/>
  <c r="GV503" i="1"/>
  <c r="HC503" i="1"/>
  <c r="GX503" i="1" s="1"/>
  <c r="P504" i="1"/>
  <c r="AC504" i="1"/>
  <c r="AE504" i="1"/>
  <c r="CS504" i="1" s="1"/>
  <c r="AF504" i="1"/>
  <c r="AG504" i="1"/>
  <c r="AH504" i="1"/>
  <c r="AI504" i="1"/>
  <c r="CW504" i="1" s="1"/>
  <c r="V504" i="1" s="1"/>
  <c r="AJ504" i="1"/>
  <c r="CQ504" i="1"/>
  <c r="CT504" i="1"/>
  <c r="CU504" i="1"/>
  <c r="T504" i="1" s="1"/>
  <c r="CV504" i="1"/>
  <c r="U504" i="1" s="1"/>
  <c r="CX504" i="1"/>
  <c r="GL504" i="1"/>
  <c r="GO504" i="1"/>
  <c r="GP504" i="1"/>
  <c r="GV504" i="1"/>
  <c r="HC504" i="1"/>
  <c r="GX504" i="1" s="1"/>
  <c r="I505" i="1"/>
  <c r="S505" i="1"/>
  <c r="X505" i="1"/>
  <c r="Y505" i="1"/>
  <c r="AC505" i="1"/>
  <c r="AE505" i="1"/>
  <c r="CS505" i="1" s="1"/>
  <c r="AF505" i="1"/>
  <c r="AG505" i="1"/>
  <c r="CU505" i="1" s="1"/>
  <c r="T505" i="1" s="1"/>
  <c r="AH505" i="1"/>
  <c r="CV505" i="1" s="1"/>
  <c r="U505" i="1" s="1"/>
  <c r="AI505" i="1"/>
  <c r="CW505" i="1" s="1"/>
  <c r="V505" i="1" s="1"/>
  <c r="AJ505" i="1"/>
  <c r="CQ505" i="1"/>
  <c r="CR505" i="1"/>
  <c r="CT505" i="1"/>
  <c r="CX505" i="1"/>
  <c r="W505" i="1" s="1"/>
  <c r="CY505" i="1"/>
  <c r="CZ505" i="1"/>
  <c r="GL505" i="1"/>
  <c r="GO505" i="1"/>
  <c r="GP505" i="1"/>
  <c r="GV505" i="1"/>
  <c r="HC505" i="1" s="1"/>
  <c r="GX505" i="1" s="1"/>
  <c r="AC506" i="1"/>
  <c r="CQ506" i="1" s="1"/>
  <c r="AE506" i="1"/>
  <c r="AF506" i="1"/>
  <c r="AG506" i="1"/>
  <c r="AH506" i="1"/>
  <c r="CV506" i="1" s="1"/>
  <c r="AI506" i="1"/>
  <c r="CW506" i="1" s="1"/>
  <c r="AJ506" i="1"/>
  <c r="CT506" i="1"/>
  <c r="CU506" i="1"/>
  <c r="CX506" i="1"/>
  <c r="GL506" i="1"/>
  <c r="GO506" i="1"/>
  <c r="GP506" i="1"/>
  <c r="GV506" i="1"/>
  <c r="HC506" i="1"/>
  <c r="C507" i="1"/>
  <c r="D507" i="1"/>
  <c r="P507" i="1"/>
  <c r="CP507" i="1" s="1"/>
  <c r="O507" i="1" s="1"/>
  <c r="R507" i="1"/>
  <c r="AC507" i="1"/>
  <c r="AB507" i="1" s="1"/>
  <c r="AD507" i="1"/>
  <c r="AE507" i="1"/>
  <c r="Q507" i="1" s="1"/>
  <c r="AF507" i="1"/>
  <c r="S507" i="1" s="1"/>
  <c r="AG507" i="1"/>
  <c r="AH507" i="1"/>
  <c r="CV507" i="1" s="1"/>
  <c r="U507" i="1" s="1"/>
  <c r="AI507" i="1"/>
  <c r="AJ507" i="1"/>
  <c r="CX507" i="1" s="1"/>
  <c r="W507" i="1" s="1"/>
  <c r="CR507" i="1"/>
  <c r="CS507" i="1"/>
  <c r="CT507" i="1"/>
  <c r="CU507" i="1"/>
  <c r="T507" i="1" s="1"/>
  <c r="CW507" i="1"/>
  <c r="V507" i="1" s="1"/>
  <c r="GL507" i="1"/>
  <c r="GO507" i="1"/>
  <c r="GP507" i="1"/>
  <c r="GV507" i="1"/>
  <c r="HC507" i="1" s="1"/>
  <c r="GX507" i="1"/>
  <c r="C508" i="1"/>
  <c r="D508" i="1"/>
  <c r="R508" i="1"/>
  <c r="AC508" i="1"/>
  <c r="CQ508" i="1" s="1"/>
  <c r="AE508" i="1"/>
  <c r="CS508" i="1" s="1"/>
  <c r="AF508" i="1"/>
  <c r="CT508" i="1" s="1"/>
  <c r="AG508" i="1"/>
  <c r="CU508" i="1" s="1"/>
  <c r="T508" i="1" s="1"/>
  <c r="AH508" i="1"/>
  <c r="AI508" i="1"/>
  <c r="AJ508" i="1"/>
  <c r="CR508" i="1"/>
  <c r="CV508" i="1"/>
  <c r="U508" i="1" s="1"/>
  <c r="CW508" i="1"/>
  <c r="V508" i="1" s="1"/>
  <c r="CX508" i="1"/>
  <c r="W508" i="1" s="1"/>
  <c r="GL508" i="1"/>
  <c r="GO508" i="1"/>
  <c r="GP508" i="1"/>
  <c r="GV508" i="1"/>
  <c r="HC508" i="1"/>
  <c r="GX508" i="1" s="1"/>
  <c r="I509" i="1"/>
  <c r="R509" i="1" s="1"/>
  <c r="AC509" i="1"/>
  <c r="AD509" i="1"/>
  <c r="AE509" i="1"/>
  <c r="AF509" i="1"/>
  <c r="S509" i="1" s="1"/>
  <c r="AG509" i="1"/>
  <c r="CU509" i="1" s="1"/>
  <c r="T509" i="1" s="1"/>
  <c r="AH509" i="1"/>
  <c r="AI509" i="1"/>
  <c r="AJ509" i="1"/>
  <c r="CR509" i="1"/>
  <c r="CS509" i="1"/>
  <c r="CV509" i="1"/>
  <c r="CW509" i="1"/>
  <c r="V509" i="1" s="1"/>
  <c r="CX509" i="1"/>
  <c r="W509" i="1" s="1"/>
  <c r="GL509" i="1"/>
  <c r="GO509" i="1"/>
  <c r="GP509" i="1"/>
  <c r="GV509" i="1"/>
  <c r="HC509" i="1" s="1"/>
  <c r="GX509" i="1" s="1"/>
  <c r="I510" i="1"/>
  <c r="AC510" i="1"/>
  <c r="AE510" i="1"/>
  <c r="AD510" i="1" s="1"/>
  <c r="AF510" i="1"/>
  <c r="AG510" i="1"/>
  <c r="CU510" i="1" s="1"/>
  <c r="AH510" i="1"/>
  <c r="AI510" i="1"/>
  <c r="CW510" i="1" s="1"/>
  <c r="AJ510" i="1"/>
  <c r="CX510" i="1" s="1"/>
  <c r="W510" i="1" s="1"/>
  <c r="CS510" i="1"/>
  <c r="CT510" i="1"/>
  <c r="CV510" i="1"/>
  <c r="GL510" i="1"/>
  <c r="GO510" i="1"/>
  <c r="GP510" i="1"/>
  <c r="GV510" i="1"/>
  <c r="HC510" i="1" s="1"/>
  <c r="C511" i="1"/>
  <c r="D511" i="1"/>
  <c r="I511" i="1"/>
  <c r="K511" i="1"/>
  <c r="P511" i="1"/>
  <c r="S511" i="1"/>
  <c r="V511" i="1"/>
  <c r="AC511" i="1"/>
  <c r="AD511" i="1"/>
  <c r="AE511" i="1"/>
  <c r="CR511" i="1" s="1"/>
  <c r="AF511" i="1"/>
  <c r="AG511" i="1"/>
  <c r="CU511" i="1" s="1"/>
  <c r="T511" i="1" s="1"/>
  <c r="AH511" i="1"/>
  <c r="CV511" i="1" s="1"/>
  <c r="U511" i="1" s="1"/>
  <c r="AI511" i="1"/>
  <c r="AJ511" i="1"/>
  <c r="CS511" i="1"/>
  <c r="CT511" i="1"/>
  <c r="CW511" i="1"/>
  <c r="CX511" i="1"/>
  <c r="W511" i="1" s="1"/>
  <c r="CY511" i="1"/>
  <c r="GL511" i="1"/>
  <c r="GO511" i="1"/>
  <c r="GP511" i="1"/>
  <c r="GV511" i="1"/>
  <c r="HC511" i="1" s="1"/>
  <c r="GX511" i="1"/>
  <c r="C512" i="1"/>
  <c r="D512" i="1"/>
  <c r="I512" i="1"/>
  <c r="K512" i="1"/>
  <c r="U512" i="1"/>
  <c r="AC512" i="1"/>
  <c r="AE512" i="1"/>
  <c r="CS512" i="1" s="1"/>
  <c r="AF512" i="1"/>
  <c r="AG512" i="1"/>
  <c r="CU512" i="1" s="1"/>
  <c r="T512" i="1" s="1"/>
  <c r="AH512" i="1"/>
  <c r="CV512" i="1" s="1"/>
  <c r="AI512" i="1"/>
  <c r="CW512" i="1" s="1"/>
  <c r="V512" i="1" s="1"/>
  <c r="AJ512" i="1"/>
  <c r="CQ512" i="1"/>
  <c r="CR512" i="1"/>
  <c r="CT512" i="1"/>
  <c r="CX512" i="1"/>
  <c r="W512" i="1" s="1"/>
  <c r="GL512" i="1"/>
  <c r="GO512" i="1"/>
  <c r="FU530" i="1" s="1"/>
  <c r="GP512" i="1"/>
  <c r="GV512" i="1"/>
  <c r="HC512" i="1" s="1"/>
  <c r="GX512" i="1" s="1"/>
  <c r="I513" i="1"/>
  <c r="P513" i="1"/>
  <c r="W513" i="1"/>
  <c r="AC513" i="1"/>
  <c r="CQ513" i="1" s="1"/>
  <c r="AE513" i="1"/>
  <c r="AF513" i="1"/>
  <c r="S513" i="1" s="1"/>
  <c r="AG513" i="1"/>
  <c r="AH513" i="1"/>
  <c r="CV513" i="1" s="1"/>
  <c r="U513" i="1" s="1"/>
  <c r="AI513" i="1"/>
  <c r="CW513" i="1" s="1"/>
  <c r="V513" i="1" s="1"/>
  <c r="AJ513" i="1"/>
  <c r="CT513" i="1"/>
  <c r="CU513" i="1"/>
  <c r="T513" i="1" s="1"/>
  <c r="CX513" i="1"/>
  <c r="GL513" i="1"/>
  <c r="GO513" i="1"/>
  <c r="GP513" i="1"/>
  <c r="GV513" i="1"/>
  <c r="HC513" i="1"/>
  <c r="GX513" i="1" s="1"/>
  <c r="AC514" i="1"/>
  <c r="AE514" i="1"/>
  <c r="AF514" i="1"/>
  <c r="AG514" i="1"/>
  <c r="AH514" i="1"/>
  <c r="AI514" i="1"/>
  <c r="CW514" i="1" s="1"/>
  <c r="AJ514" i="1"/>
  <c r="CQ514" i="1"/>
  <c r="CT514" i="1"/>
  <c r="CU514" i="1"/>
  <c r="CV514" i="1"/>
  <c r="CX514" i="1"/>
  <c r="GL514" i="1"/>
  <c r="GO514" i="1"/>
  <c r="GP514" i="1"/>
  <c r="GV514" i="1"/>
  <c r="HC514" i="1"/>
  <c r="C515" i="1"/>
  <c r="D515" i="1"/>
  <c r="P515" i="1"/>
  <c r="R515" i="1"/>
  <c r="S515" i="1"/>
  <c r="T515" i="1"/>
  <c r="W515" i="1"/>
  <c r="AC515" i="1"/>
  <c r="AD515" i="1"/>
  <c r="AE515" i="1"/>
  <c r="CR515" i="1" s="1"/>
  <c r="AF515" i="1"/>
  <c r="AB515" i="1" s="1"/>
  <c r="AG515" i="1"/>
  <c r="CU515" i="1" s="1"/>
  <c r="AH515" i="1"/>
  <c r="CV515" i="1" s="1"/>
  <c r="U515" i="1" s="1"/>
  <c r="AI515" i="1"/>
  <c r="AJ515" i="1"/>
  <c r="CQ515" i="1"/>
  <c r="CS515" i="1"/>
  <c r="CW515" i="1"/>
  <c r="V515" i="1" s="1"/>
  <c r="CX515" i="1"/>
  <c r="GL515" i="1"/>
  <c r="GO515" i="1"/>
  <c r="GP515" i="1"/>
  <c r="GV515" i="1"/>
  <c r="HC515" i="1" s="1"/>
  <c r="GX515" i="1" s="1"/>
  <c r="C516" i="1"/>
  <c r="D516" i="1"/>
  <c r="R516" i="1"/>
  <c r="S516" i="1"/>
  <c r="U516" i="1"/>
  <c r="AC516" i="1"/>
  <c r="AD516" i="1"/>
  <c r="AE516" i="1"/>
  <c r="Q516" i="1" s="1"/>
  <c r="AF516" i="1"/>
  <c r="CT516" i="1" s="1"/>
  <c r="AG516" i="1"/>
  <c r="CU516" i="1" s="1"/>
  <c r="T516" i="1" s="1"/>
  <c r="AH516" i="1"/>
  <c r="AI516" i="1"/>
  <c r="AJ516" i="1"/>
  <c r="CR516" i="1"/>
  <c r="CS516" i="1"/>
  <c r="CV516" i="1"/>
  <c r="CW516" i="1"/>
  <c r="V516" i="1" s="1"/>
  <c r="CX516" i="1"/>
  <c r="W516" i="1" s="1"/>
  <c r="GL516" i="1"/>
  <c r="GO516" i="1"/>
  <c r="GP516" i="1"/>
  <c r="GV516" i="1"/>
  <c r="HC516" i="1" s="1"/>
  <c r="GX516" i="1" s="1"/>
  <c r="I517" i="1"/>
  <c r="AC517" i="1"/>
  <c r="AE517" i="1"/>
  <c r="AD517" i="1" s="1"/>
  <c r="AF517" i="1"/>
  <c r="AG517" i="1"/>
  <c r="CU517" i="1" s="1"/>
  <c r="AH517" i="1"/>
  <c r="AI517" i="1"/>
  <c r="CW517" i="1" s="1"/>
  <c r="V517" i="1" s="1"/>
  <c r="AJ517" i="1"/>
  <c r="CX517" i="1" s="1"/>
  <c r="CS517" i="1"/>
  <c r="CT517" i="1"/>
  <c r="CV517" i="1"/>
  <c r="GL517" i="1"/>
  <c r="GO517" i="1"/>
  <c r="GP517" i="1"/>
  <c r="GV517" i="1"/>
  <c r="HC517" i="1" s="1"/>
  <c r="I518" i="1"/>
  <c r="R518" i="1"/>
  <c r="S518" i="1"/>
  <c r="V518" i="1"/>
  <c r="AC518" i="1"/>
  <c r="CQ518" i="1" s="1"/>
  <c r="AE518" i="1"/>
  <c r="CR518" i="1" s="1"/>
  <c r="AF518" i="1"/>
  <c r="CT518" i="1" s="1"/>
  <c r="AG518" i="1"/>
  <c r="CU518" i="1" s="1"/>
  <c r="T518" i="1" s="1"/>
  <c r="AH518" i="1"/>
  <c r="AI518" i="1"/>
  <c r="AJ518" i="1"/>
  <c r="CV518" i="1"/>
  <c r="U518" i="1" s="1"/>
  <c r="CW518" i="1"/>
  <c r="CX518" i="1"/>
  <c r="W518" i="1" s="1"/>
  <c r="GL518" i="1"/>
  <c r="GO518" i="1"/>
  <c r="GP518" i="1"/>
  <c r="GV518" i="1"/>
  <c r="HC518" i="1"/>
  <c r="GX518" i="1" s="1"/>
  <c r="S519" i="1"/>
  <c r="V519" i="1"/>
  <c r="AC519" i="1"/>
  <c r="AD519" i="1"/>
  <c r="AE519" i="1"/>
  <c r="CR519" i="1" s="1"/>
  <c r="AF519" i="1"/>
  <c r="AG519" i="1"/>
  <c r="AH519" i="1"/>
  <c r="CV519" i="1" s="1"/>
  <c r="U519" i="1" s="1"/>
  <c r="AI519" i="1"/>
  <c r="AJ519" i="1"/>
  <c r="CS519" i="1"/>
  <c r="CT519" i="1"/>
  <c r="CU519" i="1"/>
  <c r="T519" i="1" s="1"/>
  <c r="CW519" i="1"/>
  <c r="CX519" i="1"/>
  <c r="W519" i="1" s="1"/>
  <c r="CY519" i="1"/>
  <c r="GL519" i="1"/>
  <c r="GO519" i="1"/>
  <c r="GP519" i="1"/>
  <c r="GV519" i="1"/>
  <c r="HC519" i="1" s="1"/>
  <c r="GX519" i="1"/>
  <c r="P520" i="1"/>
  <c r="S520" i="1"/>
  <c r="W520" i="1"/>
  <c r="Y520" i="1"/>
  <c r="AC520" i="1"/>
  <c r="AE520" i="1"/>
  <c r="Q520" i="1" s="1"/>
  <c r="AF520" i="1"/>
  <c r="AG520" i="1"/>
  <c r="AH520" i="1"/>
  <c r="AI520" i="1"/>
  <c r="CW520" i="1" s="1"/>
  <c r="V520" i="1" s="1"/>
  <c r="AJ520" i="1"/>
  <c r="CQ520" i="1"/>
  <c r="CR520" i="1"/>
  <c r="CT520" i="1"/>
  <c r="CU520" i="1"/>
  <c r="T520" i="1" s="1"/>
  <c r="CV520" i="1"/>
  <c r="U520" i="1" s="1"/>
  <c r="CX520" i="1"/>
  <c r="GL520" i="1"/>
  <c r="GO520" i="1"/>
  <c r="GP520" i="1"/>
  <c r="GV520" i="1"/>
  <c r="HC520" i="1"/>
  <c r="GX520" i="1" s="1"/>
  <c r="P521" i="1"/>
  <c r="R521" i="1"/>
  <c r="U521" i="1"/>
  <c r="V521" i="1"/>
  <c r="AB521" i="1"/>
  <c r="AC521" i="1"/>
  <c r="AD521" i="1"/>
  <c r="AE521" i="1"/>
  <c r="Q521" i="1" s="1"/>
  <c r="AF521" i="1"/>
  <c r="CT521" i="1" s="1"/>
  <c r="AG521" i="1"/>
  <c r="AH521" i="1"/>
  <c r="CV521" i="1" s="1"/>
  <c r="AI521" i="1"/>
  <c r="CW521" i="1" s="1"/>
  <c r="AJ521" i="1"/>
  <c r="CX521" i="1" s="1"/>
  <c r="W521" i="1" s="1"/>
  <c r="CQ521" i="1"/>
  <c r="CR521" i="1"/>
  <c r="CS521" i="1"/>
  <c r="CU521" i="1"/>
  <c r="T521" i="1" s="1"/>
  <c r="GL521" i="1"/>
  <c r="GO521" i="1"/>
  <c r="GP521" i="1"/>
  <c r="GV521" i="1"/>
  <c r="GX521" i="1"/>
  <c r="HC521" i="1"/>
  <c r="R522" i="1"/>
  <c r="S522" i="1"/>
  <c r="AC522" i="1"/>
  <c r="CQ522" i="1" s="1"/>
  <c r="AE522" i="1"/>
  <c r="CS522" i="1" s="1"/>
  <c r="AF522" i="1"/>
  <c r="CT522" i="1" s="1"/>
  <c r="AG522" i="1"/>
  <c r="CU522" i="1" s="1"/>
  <c r="T522" i="1" s="1"/>
  <c r="AH522" i="1"/>
  <c r="AI522" i="1"/>
  <c r="AJ522" i="1"/>
  <c r="CX522" i="1" s="1"/>
  <c r="W522" i="1" s="1"/>
  <c r="CR522" i="1"/>
  <c r="CV522" i="1"/>
  <c r="U522" i="1" s="1"/>
  <c r="CW522" i="1"/>
  <c r="V522" i="1" s="1"/>
  <c r="GL522" i="1"/>
  <c r="GO522" i="1"/>
  <c r="GP522" i="1"/>
  <c r="GV522" i="1"/>
  <c r="HC522" i="1"/>
  <c r="GX522" i="1" s="1"/>
  <c r="C523" i="1"/>
  <c r="D523" i="1"/>
  <c r="I523" i="1"/>
  <c r="K523" i="1"/>
  <c r="R523" i="1"/>
  <c r="AC523" i="1"/>
  <c r="AB523" i="1" s="1"/>
  <c r="AD523" i="1"/>
  <c r="AE523" i="1"/>
  <c r="AF523" i="1"/>
  <c r="S523" i="1" s="1"/>
  <c r="AG523" i="1"/>
  <c r="AH523" i="1"/>
  <c r="CV523" i="1" s="1"/>
  <c r="U523" i="1" s="1"/>
  <c r="AI523" i="1"/>
  <c r="AJ523" i="1"/>
  <c r="CX523" i="1" s="1"/>
  <c r="W523" i="1" s="1"/>
  <c r="CQ523" i="1"/>
  <c r="CR523" i="1"/>
  <c r="CS523" i="1"/>
  <c r="CT523" i="1"/>
  <c r="CU523" i="1"/>
  <c r="T523" i="1" s="1"/>
  <c r="CW523" i="1"/>
  <c r="V523" i="1" s="1"/>
  <c r="GL523" i="1"/>
  <c r="GO523" i="1"/>
  <c r="GP523" i="1"/>
  <c r="GV523" i="1"/>
  <c r="HC523" i="1" s="1"/>
  <c r="GX523" i="1"/>
  <c r="C524" i="1"/>
  <c r="D524" i="1"/>
  <c r="I524" i="1"/>
  <c r="K524" i="1"/>
  <c r="P524" i="1"/>
  <c r="W524" i="1"/>
  <c r="AC524" i="1"/>
  <c r="CQ524" i="1" s="1"/>
  <c r="AE524" i="1"/>
  <c r="Q524" i="1" s="1"/>
  <c r="AF524" i="1"/>
  <c r="S524" i="1" s="1"/>
  <c r="AG524" i="1"/>
  <c r="AH524" i="1"/>
  <c r="CV524" i="1" s="1"/>
  <c r="U524" i="1" s="1"/>
  <c r="AI524" i="1"/>
  <c r="CW524" i="1" s="1"/>
  <c r="V524" i="1" s="1"/>
  <c r="AJ524" i="1"/>
  <c r="CT524" i="1"/>
  <c r="CU524" i="1"/>
  <c r="T524" i="1" s="1"/>
  <c r="CX524" i="1"/>
  <c r="CY524" i="1"/>
  <c r="GL524" i="1"/>
  <c r="GO524" i="1"/>
  <c r="GP524" i="1"/>
  <c r="GV524" i="1"/>
  <c r="GX524" i="1"/>
  <c r="HC524" i="1"/>
  <c r="I525" i="1"/>
  <c r="R525" i="1" s="1"/>
  <c r="P525" i="1"/>
  <c r="CP525" i="1" s="1"/>
  <c r="O525" i="1" s="1"/>
  <c r="Q525" i="1"/>
  <c r="S525" i="1"/>
  <c r="CY525" i="1" s="1"/>
  <c r="X525" i="1"/>
  <c r="AC525" i="1"/>
  <c r="AE525" i="1"/>
  <c r="CS525" i="1" s="1"/>
  <c r="AF525" i="1"/>
  <c r="AG525" i="1"/>
  <c r="AH525" i="1"/>
  <c r="AI525" i="1"/>
  <c r="CW525" i="1" s="1"/>
  <c r="V525" i="1" s="1"/>
  <c r="AJ525" i="1"/>
  <c r="CQ525" i="1"/>
  <c r="CR525" i="1"/>
  <c r="CT525" i="1"/>
  <c r="CU525" i="1"/>
  <c r="T525" i="1" s="1"/>
  <c r="CV525" i="1"/>
  <c r="U525" i="1" s="1"/>
  <c r="CX525" i="1"/>
  <c r="W525" i="1" s="1"/>
  <c r="GL525" i="1"/>
  <c r="GO525" i="1"/>
  <c r="GP525" i="1"/>
  <c r="GV525" i="1"/>
  <c r="GX525" i="1"/>
  <c r="HC525" i="1"/>
  <c r="AC526" i="1"/>
  <c r="AE526" i="1"/>
  <c r="CS526" i="1" s="1"/>
  <c r="AF526" i="1"/>
  <c r="AG526" i="1"/>
  <c r="CU526" i="1" s="1"/>
  <c r="AH526" i="1"/>
  <c r="CV526" i="1" s="1"/>
  <c r="AI526" i="1"/>
  <c r="CW526" i="1" s="1"/>
  <c r="AJ526" i="1"/>
  <c r="CQ526" i="1"/>
  <c r="CR526" i="1"/>
  <c r="CT526" i="1"/>
  <c r="CX526" i="1"/>
  <c r="GL526" i="1"/>
  <c r="GO526" i="1"/>
  <c r="GP526" i="1"/>
  <c r="GV526" i="1"/>
  <c r="HC526" i="1" s="1"/>
  <c r="AC527" i="1"/>
  <c r="CQ527" i="1" s="1"/>
  <c r="AD527" i="1"/>
  <c r="AE527" i="1"/>
  <c r="AF527" i="1"/>
  <c r="AG527" i="1"/>
  <c r="AH527" i="1"/>
  <c r="AI527" i="1"/>
  <c r="CW527" i="1" s="1"/>
  <c r="AJ527" i="1"/>
  <c r="CT527" i="1"/>
  <c r="CU527" i="1"/>
  <c r="CV527" i="1"/>
  <c r="CX527" i="1"/>
  <c r="GL527" i="1"/>
  <c r="GO527" i="1"/>
  <c r="GP527" i="1"/>
  <c r="GV527" i="1"/>
  <c r="HC527" i="1"/>
  <c r="I528" i="1"/>
  <c r="R528" i="1" s="1"/>
  <c r="P528" i="1"/>
  <c r="Q528" i="1"/>
  <c r="S528" i="1"/>
  <c r="CY528" i="1" s="1"/>
  <c r="Y528" i="1"/>
  <c r="AC528" i="1"/>
  <c r="AE528" i="1"/>
  <c r="CS528" i="1" s="1"/>
  <c r="AF528" i="1"/>
  <c r="AG528" i="1"/>
  <c r="AH528" i="1"/>
  <c r="AI528" i="1"/>
  <c r="CW528" i="1" s="1"/>
  <c r="V528" i="1" s="1"/>
  <c r="AJ528" i="1"/>
  <c r="CQ528" i="1"/>
  <c r="CR528" i="1"/>
  <c r="CT528" i="1"/>
  <c r="CU528" i="1"/>
  <c r="T528" i="1" s="1"/>
  <c r="CV528" i="1"/>
  <c r="U528" i="1" s="1"/>
  <c r="CX528" i="1"/>
  <c r="W528" i="1" s="1"/>
  <c r="GL528" i="1"/>
  <c r="GO528" i="1"/>
  <c r="GP528" i="1"/>
  <c r="GV528" i="1"/>
  <c r="HC528" i="1"/>
  <c r="GX528" i="1" s="1"/>
  <c r="B530" i="1"/>
  <c r="B441" i="1" s="1"/>
  <c r="C530" i="1"/>
  <c r="C441" i="1" s="1"/>
  <c r="D530" i="1"/>
  <c r="D441" i="1" s="1"/>
  <c r="F530" i="1"/>
  <c r="F441" i="1" s="1"/>
  <c r="G530" i="1"/>
  <c r="G441" i="1" s="1"/>
  <c r="BC530" i="1"/>
  <c r="BC441" i="1" s="1"/>
  <c r="BX530" i="1"/>
  <c r="BY530" i="1"/>
  <c r="BY441" i="1" s="1"/>
  <c r="CK530" i="1"/>
  <c r="CL530" i="1"/>
  <c r="CL441" i="1" s="1"/>
  <c r="CM530" i="1"/>
  <c r="CM441" i="1" s="1"/>
  <c r="EH530" i="1"/>
  <c r="EH441" i="1" s="1"/>
  <c r="ET530" i="1"/>
  <c r="EU530" i="1"/>
  <c r="FP530" i="1"/>
  <c r="FQ530" i="1"/>
  <c r="GC530" i="1"/>
  <c r="GC441" i="1" s="1"/>
  <c r="GD530" i="1"/>
  <c r="GE530" i="1"/>
  <c r="GE441" i="1" s="1"/>
  <c r="P539" i="1"/>
  <c r="D560" i="1"/>
  <c r="E562" i="1"/>
  <c r="Z562" i="1"/>
  <c r="AA562" i="1"/>
  <c r="AM562" i="1"/>
  <c r="AN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CN562" i="1"/>
  <c r="CO562" i="1"/>
  <c r="CP562" i="1"/>
  <c r="CQ562" i="1"/>
  <c r="CR562" i="1"/>
  <c r="CS562" i="1"/>
  <c r="CT562" i="1"/>
  <c r="CU562" i="1"/>
  <c r="CV562" i="1"/>
  <c r="CW562" i="1"/>
  <c r="CX562" i="1"/>
  <c r="CY562" i="1"/>
  <c r="CZ562" i="1"/>
  <c r="DA562" i="1"/>
  <c r="DB562" i="1"/>
  <c r="DC562" i="1"/>
  <c r="DD562" i="1"/>
  <c r="DE562" i="1"/>
  <c r="DF562" i="1"/>
  <c r="DR562" i="1"/>
  <c r="DS562" i="1"/>
  <c r="EE562" i="1"/>
  <c r="EF562" i="1"/>
  <c r="EW562" i="1"/>
  <c r="EX562" i="1"/>
  <c r="EY562" i="1"/>
  <c r="EZ562" i="1"/>
  <c r="FA562" i="1"/>
  <c r="FB562" i="1"/>
  <c r="FC562" i="1"/>
  <c r="FD562" i="1"/>
  <c r="FE562" i="1"/>
  <c r="FF562" i="1"/>
  <c r="FG562" i="1"/>
  <c r="FH562" i="1"/>
  <c r="FI562" i="1"/>
  <c r="FJ562" i="1"/>
  <c r="FK562" i="1"/>
  <c r="FL562" i="1"/>
  <c r="FM562" i="1"/>
  <c r="FN562" i="1"/>
  <c r="FO562" i="1"/>
  <c r="GF562" i="1"/>
  <c r="GG562" i="1"/>
  <c r="GH562" i="1"/>
  <c r="GI562" i="1"/>
  <c r="GJ562" i="1"/>
  <c r="GK562" i="1"/>
  <c r="GL562" i="1"/>
  <c r="GM562" i="1"/>
  <c r="GN562" i="1"/>
  <c r="GO562" i="1"/>
  <c r="GP562" i="1"/>
  <c r="GQ562" i="1"/>
  <c r="GR562" i="1"/>
  <c r="GS562" i="1"/>
  <c r="GT562" i="1"/>
  <c r="GU562" i="1"/>
  <c r="GV562" i="1"/>
  <c r="GW562" i="1"/>
  <c r="GX562" i="1"/>
  <c r="C564" i="1"/>
  <c r="D564" i="1"/>
  <c r="I564" i="1"/>
  <c r="K564" i="1"/>
  <c r="P564" i="1"/>
  <c r="R564" i="1"/>
  <c r="T564" i="1"/>
  <c r="W564" i="1"/>
  <c r="AC564" i="1"/>
  <c r="AD564" i="1"/>
  <c r="AB564" i="1" s="1"/>
  <c r="AE564" i="1"/>
  <c r="AF564" i="1"/>
  <c r="S564" i="1" s="1"/>
  <c r="CZ564" i="1" s="1"/>
  <c r="AG564" i="1"/>
  <c r="AH564" i="1"/>
  <c r="CV564" i="1" s="1"/>
  <c r="U564" i="1" s="1"/>
  <c r="AI564" i="1"/>
  <c r="AJ564" i="1"/>
  <c r="CX564" i="1" s="1"/>
  <c r="CQ564" i="1"/>
  <c r="CR564" i="1"/>
  <c r="CS564" i="1"/>
  <c r="CU564" i="1"/>
  <c r="CW564" i="1"/>
  <c r="V564" i="1" s="1"/>
  <c r="CY564" i="1"/>
  <c r="GL564" i="1"/>
  <c r="GO564" i="1"/>
  <c r="GP564" i="1"/>
  <c r="GV564" i="1"/>
  <c r="HC564" i="1" s="1"/>
  <c r="GX564" i="1" s="1"/>
  <c r="C565" i="1"/>
  <c r="D565" i="1"/>
  <c r="I565" i="1"/>
  <c r="K565" i="1"/>
  <c r="P565" i="1"/>
  <c r="Q565" i="1"/>
  <c r="R565" i="1"/>
  <c r="AC565" i="1"/>
  <c r="AE565" i="1"/>
  <c r="CS565" i="1" s="1"/>
  <c r="AF565" i="1"/>
  <c r="S565" i="1" s="1"/>
  <c r="AG565" i="1"/>
  <c r="CU565" i="1" s="1"/>
  <c r="T565" i="1" s="1"/>
  <c r="AH565" i="1"/>
  <c r="CV565" i="1" s="1"/>
  <c r="U565" i="1" s="1"/>
  <c r="AI565" i="1"/>
  <c r="AJ565" i="1"/>
  <c r="CW565" i="1"/>
  <c r="V565" i="1" s="1"/>
  <c r="CX565" i="1"/>
  <c r="W565" i="1" s="1"/>
  <c r="CY565" i="1"/>
  <c r="CZ565" i="1"/>
  <c r="GL565" i="1"/>
  <c r="GO565" i="1"/>
  <c r="GP565" i="1"/>
  <c r="GV565" i="1"/>
  <c r="GX565" i="1"/>
  <c r="HC565" i="1"/>
  <c r="I566" i="1"/>
  <c r="R566" i="1" s="1"/>
  <c r="P566" i="1"/>
  <c r="Q566" i="1"/>
  <c r="AC566" i="1"/>
  <c r="AD566" i="1"/>
  <c r="AB566" i="1" s="1"/>
  <c r="AE566" i="1"/>
  <c r="CR566" i="1" s="1"/>
  <c r="AF566" i="1"/>
  <c r="AG566" i="1"/>
  <c r="CU566" i="1" s="1"/>
  <c r="T566" i="1" s="1"/>
  <c r="AH566" i="1"/>
  <c r="AI566" i="1"/>
  <c r="CW566" i="1" s="1"/>
  <c r="AJ566" i="1"/>
  <c r="CQ566" i="1"/>
  <c r="CT566" i="1"/>
  <c r="CV566" i="1"/>
  <c r="U566" i="1" s="1"/>
  <c r="CX566" i="1"/>
  <c r="W566" i="1" s="1"/>
  <c r="GL566" i="1"/>
  <c r="GO566" i="1"/>
  <c r="GP566" i="1"/>
  <c r="GV566" i="1"/>
  <c r="HC566" i="1"/>
  <c r="GX566" i="1" s="1"/>
  <c r="AC567" i="1"/>
  <c r="AD567" i="1"/>
  <c r="AE567" i="1"/>
  <c r="CS567" i="1" s="1"/>
  <c r="AF567" i="1"/>
  <c r="AG567" i="1"/>
  <c r="CU567" i="1" s="1"/>
  <c r="AH567" i="1"/>
  <c r="AI567" i="1"/>
  <c r="CW567" i="1" s="1"/>
  <c r="AJ567" i="1"/>
  <c r="CQ567" i="1"/>
  <c r="CT567" i="1"/>
  <c r="CV567" i="1"/>
  <c r="CX567" i="1"/>
  <c r="GL567" i="1"/>
  <c r="GO567" i="1"/>
  <c r="GP567" i="1"/>
  <c r="GV567" i="1"/>
  <c r="HC567" i="1"/>
  <c r="AC568" i="1"/>
  <c r="AE568" i="1"/>
  <c r="CS568" i="1" s="1"/>
  <c r="AF568" i="1"/>
  <c r="AG568" i="1"/>
  <c r="CU568" i="1" s="1"/>
  <c r="AH568" i="1"/>
  <c r="CV568" i="1" s="1"/>
  <c r="AI568" i="1"/>
  <c r="AJ568" i="1"/>
  <c r="CW568" i="1"/>
  <c r="CX568" i="1"/>
  <c r="GL568" i="1"/>
  <c r="GO568" i="1"/>
  <c r="GP568" i="1"/>
  <c r="GV568" i="1"/>
  <c r="HC568" i="1"/>
  <c r="I569" i="1"/>
  <c r="P569" i="1"/>
  <c r="AC569" i="1"/>
  <c r="CQ569" i="1" s="1"/>
  <c r="AE569" i="1"/>
  <c r="AF569" i="1"/>
  <c r="AG569" i="1"/>
  <c r="AH569" i="1"/>
  <c r="AI569" i="1"/>
  <c r="AJ569" i="1"/>
  <c r="CX569" i="1" s="1"/>
  <c r="W569" i="1" s="1"/>
  <c r="CU569" i="1"/>
  <c r="CV569" i="1"/>
  <c r="U569" i="1" s="1"/>
  <c r="CW569" i="1"/>
  <c r="V569" i="1" s="1"/>
  <c r="GL569" i="1"/>
  <c r="GO569" i="1"/>
  <c r="GP569" i="1"/>
  <c r="GV569" i="1"/>
  <c r="HC569" i="1"/>
  <c r="GX569" i="1" s="1"/>
  <c r="C570" i="1"/>
  <c r="D570" i="1"/>
  <c r="V570" i="1"/>
  <c r="Y570" i="1"/>
  <c r="AC570" i="1"/>
  <c r="AE570" i="1"/>
  <c r="CS570" i="1" s="1"/>
  <c r="AF570" i="1"/>
  <c r="S570" i="1" s="1"/>
  <c r="AG570" i="1"/>
  <c r="AH570" i="1"/>
  <c r="AI570" i="1"/>
  <c r="AJ570" i="1"/>
  <c r="CX570" i="1" s="1"/>
  <c r="W570" i="1" s="1"/>
  <c r="CQ570" i="1"/>
  <c r="CR570" i="1"/>
  <c r="CT570" i="1"/>
  <c r="CU570" i="1"/>
  <c r="T570" i="1" s="1"/>
  <c r="CV570" i="1"/>
  <c r="U570" i="1" s="1"/>
  <c r="CW570" i="1"/>
  <c r="GL570" i="1"/>
  <c r="GO570" i="1"/>
  <c r="GP570" i="1"/>
  <c r="GV570" i="1"/>
  <c r="HC570" i="1" s="1"/>
  <c r="GX570" i="1" s="1"/>
  <c r="C571" i="1"/>
  <c r="D571" i="1"/>
  <c r="S571" i="1"/>
  <c r="T571" i="1"/>
  <c r="V571" i="1"/>
  <c r="AC571" i="1"/>
  <c r="CQ571" i="1" s="1"/>
  <c r="AE571" i="1"/>
  <c r="CR571" i="1" s="1"/>
  <c r="AF571" i="1"/>
  <c r="CT571" i="1" s="1"/>
  <c r="AG571" i="1"/>
  <c r="CU571" i="1" s="1"/>
  <c r="AH571" i="1"/>
  <c r="CV571" i="1" s="1"/>
  <c r="U571" i="1" s="1"/>
  <c r="AI571" i="1"/>
  <c r="AJ571" i="1"/>
  <c r="CW571" i="1"/>
  <c r="CX571" i="1"/>
  <c r="W571" i="1" s="1"/>
  <c r="GL571" i="1"/>
  <c r="GO571" i="1"/>
  <c r="GP571" i="1"/>
  <c r="GV571" i="1"/>
  <c r="HC571" i="1"/>
  <c r="GX571" i="1" s="1"/>
  <c r="I572" i="1"/>
  <c r="Q572" i="1" s="1"/>
  <c r="R572" i="1"/>
  <c r="AC572" i="1"/>
  <c r="AD572" i="1"/>
  <c r="AE572" i="1"/>
  <c r="AF572" i="1"/>
  <c r="S572" i="1" s="1"/>
  <c r="AG572" i="1"/>
  <c r="AH572" i="1"/>
  <c r="CV572" i="1" s="1"/>
  <c r="U572" i="1" s="1"/>
  <c r="AI572" i="1"/>
  <c r="AJ572" i="1"/>
  <c r="CR572" i="1"/>
  <c r="CS572" i="1"/>
  <c r="CT572" i="1"/>
  <c r="CU572" i="1"/>
  <c r="T572" i="1" s="1"/>
  <c r="CW572" i="1"/>
  <c r="V572" i="1" s="1"/>
  <c r="CX572" i="1"/>
  <c r="GL572" i="1"/>
  <c r="GO572" i="1"/>
  <c r="GP572" i="1"/>
  <c r="GV572" i="1"/>
  <c r="HC572" i="1" s="1"/>
  <c r="GX572" i="1" s="1"/>
  <c r="I573" i="1"/>
  <c r="P573" i="1" s="1"/>
  <c r="U573" i="1"/>
  <c r="AC573" i="1"/>
  <c r="AE573" i="1"/>
  <c r="CR573" i="1" s="1"/>
  <c r="AF573" i="1"/>
  <c r="AG573" i="1"/>
  <c r="AH573" i="1"/>
  <c r="AI573" i="1"/>
  <c r="CW573" i="1" s="1"/>
  <c r="V573" i="1" s="1"/>
  <c r="AJ573" i="1"/>
  <c r="CX573" i="1" s="1"/>
  <c r="W573" i="1" s="1"/>
  <c r="CQ573" i="1"/>
  <c r="CS573" i="1"/>
  <c r="CT573" i="1"/>
  <c r="CU573" i="1"/>
  <c r="T573" i="1" s="1"/>
  <c r="CV573" i="1"/>
  <c r="GL573" i="1"/>
  <c r="GO573" i="1"/>
  <c r="GP573" i="1"/>
  <c r="GV573" i="1"/>
  <c r="HC573" i="1"/>
  <c r="GX573" i="1" s="1"/>
  <c r="I574" i="1"/>
  <c r="S574" i="1"/>
  <c r="V574" i="1"/>
  <c r="AC574" i="1"/>
  <c r="CQ574" i="1" s="1"/>
  <c r="AE574" i="1"/>
  <c r="CR574" i="1" s="1"/>
  <c r="AF574" i="1"/>
  <c r="CT574" i="1" s="1"/>
  <c r="AG574" i="1"/>
  <c r="CU574" i="1" s="1"/>
  <c r="T574" i="1" s="1"/>
  <c r="AH574" i="1"/>
  <c r="CV574" i="1" s="1"/>
  <c r="U574" i="1" s="1"/>
  <c r="AI574" i="1"/>
  <c r="AJ574" i="1"/>
  <c r="CW574" i="1"/>
  <c r="CX574" i="1"/>
  <c r="W574" i="1" s="1"/>
  <c r="CY574" i="1"/>
  <c r="GL574" i="1"/>
  <c r="GO574" i="1"/>
  <c r="GP574" i="1"/>
  <c r="GV574" i="1"/>
  <c r="HC574" i="1"/>
  <c r="GX574" i="1" s="1"/>
  <c r="I575" i="1"/>
  <c r="Q575" i="1" s="1"/>
  <c r="P575" i="1"/>
  <c r="R575" i="1"/>
  <c r="AC575" i="1"/>
  <c r="AD575" i="1"/>
  <c r="AE575" i="1"/>
  <c r="AF575" i="1"/>
  <c r="S575" i="1" s="1"/>
  <c r="AG575" i="1"/>
  <c r="AH575" i="1"/>
  <c r="CV575" i="1" s="1"/>
  <c r="U575" i="1" s="1"/>
  <c r="AI575" i="1"/>
  <c r="AJ575" i="1"/>
  <c r="CR575" i="1"/>
  <c r="CS575" i="1"/>
  <c r="CT575" i="1"/>
  <c r="CU575" i="1"/>
  <c r="T575" i="1" s="1"/>
  <c r="CW575" i="1"/>
  <c r="V575" i="1" s="1"/>
  <c r="CX575" i="1"/>
  <c r="GL575" i="1"/>
  <c r="GO575" i="1"/>
  <c r="GP575" i="1"/>
  <c r="GV575" i="1"/>
  <c r="HC575" i="1" s="1"/>
  <c r="GX575" i="1"/>
  <c r="C576" i="1"/>
  <c r="D576" i="1"/>
  <c r="I576" i="1"/>
  <c r="P576" i="1" s="1"/>
  <c r="K576" i="1"/>
  <c r="R576" i="1"/>
  <c r="W576" i="1"/>
  <c r="AC576" i="1"/>
  <c r="AD576" i="1"/>
  <c r="AE576" i="1"/>
  <c r="AF576" i="1"/>
  <c r="AB576" i="1" s="1"/>
  <c r="AG576" i="1"/>
  <c r="CU576" i="1" s="1"/>
  <c r="T576" i="1" s="1"/>
  <c r="AH576" i="1"/>
  <c r="CV576" i="1" s="1"/>
  <c r="U576" i="1" s="1"/>
  <c r="AI576" i="1"/>
  <c r="CW576" i="1" s="1"/>
  <c r="V576" i="1" s="1"/>
  <c r="AJ576" i="1"/>
  <c r="CQ576" i="1"/>
  <c r="CR576" i="1"/>
  <c r="CS576" i="1"/>
  <c r="CX576" i="1"/>
  <c r="GL576" i="1"/>
  <c r="GO576" i="1"/>
  <c r="GP576" i="1"/>
  <c r="GV576" i="1"/>
  <c r="GX576" i="1"/>
  <c r="HC576" i="1"/>
  <c r="C577" i="1"/>
  <c r="D577" i="1"/>
  <c r="I577" i="1"/>
  <c r="K577" i="1"/>
  <c r="AB577" i="1"/>
  <c r="AC577" i="1"/>
  <c r="AD577" i="1"/>
  <c r="AE577" i="1"/>
  <c r="AF577" i="1"/>
  <c r="CT577" i="1" s="1"/>
  <c r="AG577" i="1"/>
  <c r="AH577" i="1"/>
  <c r="AI577" i="1"/>
  <c r="AJ577" i="1"/>
  <c r="CQ577" i="1"/>
  <c r="CR577" i="1"/>
  <c r="CS577" i="1"/>
  <c r="CU577" i="1"/>
  <c r="T577" i="1" s="1"/>
  <c r="CV577" i="1"/>
  <c r="U577" i="1" s="1"/>
  <c r="CW577" i="1"/>
  <c r="V577" i="1" s="1"/>
  <c r="CX577" i="1"/>
  <c r="GL577" i="1"/>
  <c r="GO577" i="1"/>
  <c r="FU613" i="1" s="1"/>
  <c r="GP577" i="1"/>
  <c r="GV577" i="1"/>
  <c r="HC577" i="1"/>
  <c r="I578" i="1"/>
  <c r="Q578" i="1" s="1"/>
  <c r="S578" i="1"/>
  <c r="X578" i="1" s="1"/>
  <c r="V578" i="1"/>
  <c r="AC578" i="1"/>
  <c r="AE578" i="1"/>
  <c r="AD578" i="1" s="1"/>
  <c r="AF578" i="1"/>
  <c r="AG578" i="1"/>
  <c r="CU578" i="1" s="1"/>
  <c r="T578" i="1" s="1"/>
  <c r="AH578" i="1"/>
  <c r="CV578" i="1" s="1"/>
  <c r="U578" i="1" s="1"/>
  <c r="AI578" i="1"/>
  <c r="CW578" i="1" s="1"/>
  <c r="AJ578" i="1"/>
  <c r="CX578" i="1" s="1"/>
  <c r="W578" i="1" s="1"/>
  <c r="CQ578" i="1"/>
  <c r="CR578" i="1"/>
  <c r="CS578" i="1"/>
  <c r="CT578" i="1"/>
  <c r="CZ578" i="1"/>
  <c r="GL578" i="1"/>
  <c r="GO578" i="1"/>
  <c r="GP578" i="1"/>
  <c r="GV578" i="1"/>
  <c r="HC578" i="1" s="1"/>
  <c r="GX578" i="1" s="1"/>
  <c r="AC579" i="1"/>
  <c r="CQ579" i="1" s="1"/>
  <c r="AE579" i="1"/>
  <c r="AF579" i="1"/>
  <c r="AG579" i="1"/>
  <c r="AH579" i="1"/>
  <c r="AI579" i="1"/>
  <c r="AJ579" i="1"/>
  <c r="CX579" i="1" s="1"/>
  <c r="CU579" i="1"/>
  <c r="CV579" i="1"/>
  <c r="CW579" i="1"/>
  <c r="GL579" i="1"/>
  <c r="GO579" i="1"/>
  <c r="GP579" i="1"/>
  <c r="GV579" i="1"/>
  <c r="HC579" i="1"/>
  <c r="I580" i="1"/>
  <c r="AB580" i="1"/>
  <c r="AC580" i="1"/>
  <c r="AD580" i="1"/>
  <c r="AE580" i="1"/>
  <c r="AF580" i="1"/>
  <c r="CT580" i="1" s="1"/>
  <c r="AG580" i="1"/>
  <c r="AH580" i="1"/>
  <c r="AI580" i="1"/>
  <c r="AJ580" i="1"/>
  <c r="CQ580" i="1"/>
  <c r="CR580" i="1"/>
  <c r="CS580" i="1"/>
  <c r="CU580" i="1"/>
  <c r="CV580" i="1"/>
  <c r="CW580" i="1"/>
  <c r="V580" i="1" s="1"/>
  <c r="CX580" i="1"/>
  <c r="GL580" i="1"/>
  <c r="GO580" i="1"/>
  <c r="GP580" i="1"/>
  <c r="GV580" i="1"/>
  <c r="HC580" i="1"/>
  <c r="AC581" i="1"/>
  <c r="AE581" i="1"/>
  <c r="AD581" i="1" s="1"/>
  <c r="AF581" i="1"/>
  <c r="AG581" i="1"/>
  <c r="CU581" i="1" s="1"/>
  <c r="AH581" i="1"/>
  <c r="CV581" i="1" s="1"/>
  <c r="AI581" i="1"/>
  <c r="CW581" i="1" s="1"/>
  <c r="AJ581" i="1"/>
  <c r="CX581" i="1" s="1"/>
  <c r="CQ581" i="1"/>
  <c r="CR581" i="1"/>
  <c r="CS581" i="1"/>
  <c r="CT581" i="1"/>
  <c r="GL581" i="1"/>
  <c r="GO581" i="1"/>
  <c r="GP581" i="1"/>
  <c r="GV581" i="1"/>
  <c r="HC581" i="1" s="1"/>
  <c r="C582" i="1"/>
  <c r="D582" i="1"/>
  <c r="I582" i="1"/>
  <c r="K582" i="1"/>
  <c r="AC582" i="1"/>
  <c r="AE582" i="1"/>
  <c r="AD582" i="1" s="1"/>
  <c r="AF582" i="1"/>
  <c r="AG582" i="1"/>
  <c r="CU582" i="1" s="1"/>
  <c r="T582" i="1" s="1"/>
  <c r="AH582" i="1"/>
  <c r="AI582" i="1"/>
  <c r="AJ582" i="1"/>
  <c r="CS582" i="1"/>
  <c r="CT582" i="1"/>
  <c r="CV582" i="1"/>
  <c r="U582" i="1" s="1"/>
  <c r="CW582" i="1"/>
  <c r="V582" i="1" s="1"/>
  <c r="CX582" i="1"/>
  <c r="W582" i="1" s="1"/>
  <c r="GL582" i="1"/>
  <c r="GO582" i="1"/>
  <c r="GP582" i="1"/>
  <c r="GV582" i="1"/>
  <c r="HC582" i="1" s="1"/>
  <c r="GX582" i="1" s="1"/>
  <c r="C583" i="1"/>
  <c r="D583" i="1"/>
  <c r="I583" i="1"/>
  <c r="K583" i="1"/>
  <c r="S583" i="1"/>
  <c r="T583" i="1"/>
  <c r="V583" i="1"/>
  <c r="AC583" i="1"/>
  <c r="AE583" i="1"/>
  <c r="CR583" i="1" s="1"/>
  <c r="AF583" i="1"/>
  <c r="CT583" i="1" s="1"/>
  <c r="AG583" i="1"/>
  <c r="CU583" i="1" s="1"/>
  <c r="AH583" i="1"/>
  <c r="CV583" i="1" s="1"/>
  <c r="U583" i="1" s="1"/>
  <c r="AI583" i="1"/>
  <c r="AJ583" i="1"/>
  <c r="CQ583" i="1"/>
  <c r="CW583" i="1"/>
  <c r="CX583" i="1"/>
  <c r="W583" i="1" s="1"/>
  <c r="GL583" i="1"/>
  <c r="GO583" i="1"/>
  <c r="GP583" i="1"/>
  <c r="GV583" i="1"/>
  <c r="HC583" i="1"/>
  <c r="GX583" i="1" s="1"/>
  <c r="I584" i="1"/>
  <c r="Q584" i="1" s="1"/>
  <c r="R584" i="1"/>
  <c r="AC584" i="1"/>
  <c r="P584" i="1" s="1"/>
  <c r="CP584" i="1" s="1"/>
  <c r="O584" i="1" s="1"/>
  <c r="AD584" i="1"/>
  <c r="AE584" i="1"/>
  <c r="AF584" i="1"/>
  <c r="S584" i="1" s="1"/>
  <c r="AG584" i="1"/>
  <c r="AH584" i="1"/>
  <c r="CV584" i="1" s="1"/>
  <c r="U584" i="1" s="1"/>
  <c r="AI584" i="1"/>
  <c r="AJ584" i="1"/>
  <c r="CR584" i="1"/>
  <c r="CS584" i="1"/>
  <c r="CT584" i="1"/>
  <c r="CU584" i="1"/>
  <c r="T584" i="1" s="1"/>
  <c r="CW584" i="1"/>
  <c r="V584" i="1" s="1"/>
  <c r="CX584" i="1"/>
  <c r="W584" i="1" s="1"/>
  <c r="GL584" i="1"/>
  <c r="GO584" i="1"/>
  <c r="GP584" i="1"/>
  <c r="GV584" i="1"/>
  <c r="HC584" i="1" s="1"/>
  <c r="GX584" i="1"/>
  <c r="I585" i="1"/>
  <c r="P585" i="1" s="1"/>
  <c r="U585" i="1"/>
  <c r="W585" i="1"/>
  <c r="AB585" i="1"/>
  <c r="AC585" i="1"/>
  <c r="AD585" i="1"/>
  <c r="AE585" i="1"/>
  <c r="CR585" i="1" s="1"/>
  <c r="AF585" i="1"/>
  <c r="AG585" i="1"/>
  <c r="AH585" i="1"/>
  <c r="AI585" i="1"/>
  <c r="CW585" i="1" s="1"/>
  <c r="V585" i="1" s="1"/>
  <c r="AJ585" i="1"/>
  <c r="CX585" i="1" s="1"/>
  <c r="CQ585" i="1"/>
  <c r="CS585" i="1"/>
  <c r="CT585" i="1"/>
  <c r="CU585" i="1"/>
  <c r="T585" i="1" s="1"/>
  <c r="CV585" i="1"/>
  <c r="GL585" i="1"/>
  <c r="GO585" i="1"/>
  <c r="GP585" i="1"/>
  <c r="GV585" i="1"/>
  <c r="HC585" i="1"/>
  <c r="AC586" i="1"/>
  <c r="AE586" i="1"/>
  <c r="CR586" i="1" s="1"/>
  <c r="AF586" i="1"/>
  <c r="CT586" i="1" s="1"/>
  <c r="AG586" i="1"/>
  <c r="CU586" i="1" s="1"/>
  <c r="AH586" i="1"/>
  <c r="CV586" i="1" s="1"/>
  <c r="AI586" i="1"/>
  <c r="AJ586" i="1"/>
  <c r="CQ586" i="1"/>
  <c r="CW586" i="1"/>
  <c r="CX586" i="1"/>
  <c r="GL586" i="1"/>
  <c r="GO586" i="1"/>
  <c r="GP586" i="1"/>
  <c r="GV586" i="1"/>
  <c r="HC586" i="1"/>
  <c r="I587" i="1"/>
  <c r="Q587" i="1" s="1"/>
  <c r="P587" i="1"/>
  <c r="R587" i="1"/>
  <c r="AC587" i="1"/>
  <c r="AD587" i="1"/>
  <c r="AE587" i="1"/>
  <c r="AF587" i="1"/>
  <c r="S587" i="1" s="1"/>
  <c r="AG587" i="1"/>
  <c r="AH587" i="1"/>
  <c r="CV587" i="1" s="1"/>
  <c r="U587" i="1" s="1"/>
  <c r="AI587" i="1"/>
  <c r="AJ587" i="1"/>
  <c r="CR587" i="1"/>
  <c r="CS587" i="1"/>
  <c r="CT587" i="1"/>
  <c r="CU587" i="1"/>
  <c r="T587" i="1" s="1"/>
  <c r="CW587" i="1"/>
  <c r="V587" i="1" s="1"/>
  <c r="CX587" i="1"/>
  <c r="W587" i="1" s="1"/>
  <c r="GL587" i="1"/>
  <c r="GO587" i="1"/>
  <c r="GP587" i="1"/>
  <c r="GV587" i="1"/>
  <c r="HC587" i="1" s="1"/>
  <c r="GX587" i="1"/>
  <c r="C588" i="1"/>
  <c r="D588" i="1"/>
  <c r="I588" i="1"/>
  <c r="P588" i="1" s="1"/>
  <c r="K588" i="1"/>
  <c r="R588" i="1"/>
  <c r="W588" i="1"/>
  <c r="AC588" i="1"/>
  <c r="AD588" i="1"/>
  <c r="AE588" i="1"/>
  <c r="AF588" i="1"/>
  <c r="AG588" i="1"/>
  <c r="CU588" i="1" s="1"/>
  <c r="T588" i="1" s="1"/>
  <c r="AH588" i="1"/>
  <c r="CV588" i="1" s="1"/>
  <c r="U588" i="1" s="1"/>
  <c r="AI588" i="1"/>
  <c r="AJ588" i="1"/>
  <c r="CQ588" i="1"/>
  <c r="CR588" i="1"/>
  <c r="CS588" i="1"/>
  <c r="CW588" i="1"/>
  <c r="V588" i="1" s="1"/>
  <c r="CX588" i="1"/>
  <c r="GL588" i="1"/>
  <c r="GO588" i="1"/>
  <c r="GP588" i="1"/>
  <c r="GV588" i="1"/>
  <c r="HC588" i="1"/>
  <c r="C589" i="1"/>
  <c r="D589" i="1"/>
  <c r="I589" i="1"/>
  <c r="K589" i="1"/>
  <c r="W589" i="1"/>
  <c r="AB589" i="1"/>
  <c r="AC589" i="1"/>
  <c r="AD589" i="1"/>
  <c r="AE589" i="1"/>
  <c r="AF589" i="1"/>
  <c r="CT589" i="1" s="1"/>
  <c r="AG589" i="1"/>
  <c r="AH589" i="1"/>
  <c r="AI589" i="1"/>
  <c r="AJ589" i="1"/>
  <c r="CQ589" i="1"/>
  <c r="CR589" i="1"/>
  <c r="CS589" i="1"/>
  <c r="CU589" i="1"/>
  <c r="T589" i="1" s="1"/>
  <c r="CV589" i="1"/>
  <c r="CW589" i="1"/>
  <c r="V589" i="1" s="1"/>
  <c r="CX589" i="1"/>
  <c r="GL589" i="1"/>
  <c r="GO589" i="1"/>
  <c r="GP589" i="1"/>
  <c r="GV589" i="1"/>
  <c r="HC589" i="1"/>
  <c r="C590" i="1"/>
  <c r="D590" i="1"/>
  <c r="I590" i="1"/>
  <c r="K590" i="1"/>
  <c r="P590" i="1"/>
  <c r="R590" i="1"/>
  <c r="U590" i="1"/>
  <c r="AC590" i="1"/>
  <c r="AD590" i="1"/>
  <c r="AE590" i="1"/>
  <c r="CR590" i="1" s="1"/>
  <c r="AF590" i="1"/>
  <c r="CT590" i="1" s="1"/>
  <c r="AG590" i="1"/>
  <c r="CU590" i="1" s="1"/>
  <c r="T590" i="1" s="1"/>
  <c r="AH590" i="1"/>
  <c r="AI590" i="1"/>
  <c r="AJ590" i="1"/>
  <c r="CQ590" i="1"/>
  <c r="CV590" i="1"/>
  <c r="CW590" i="1"/>
  <c r="V590" i="1" s="1"/>
  <c r="CX590" i="1"/>
  <c r="W590" i="1" s="1"/>
  <c r="GL590" i="1"/>
  <c r="GO590" i="1"/>
  <c r="GP590" i="1"/>
  <c r="GV590" i="1"/>
  <c r="GX590" i="1"/>
  <c r="HC590" i="1"/>
  <c r="C591" i="1"/>
  <c r="D591" i="1"/>
  <c r="I591" i="1"/>
  <c r="K591" i="1"/>
  <c r="P591" i="1"/>
  <c r="S591" i="1"/>
  <c r="Y591" i="1" s="1"/>
  <c r="U591" i="1"/>
  <c r="W591" i="1"/>
  <c r="X591" i="1"/>
  <c r="AB591" i="1"/>
  <c r="AC591" i="1"/>
  <c r="AD591" i="1"/>
  <c r="AE591" i="1"/>
  <c r="CR591" i="1" s="1"/>
  <c r="AF591" i="1"/>
  <c r="AG591" i="1"/>
  <c r="AH591" i="1"/>
  <c r="AI591" i="1"/>
  <c r="CW591" i="1" s="1"/>
  <c r="V591" i="1" s="1"/>
  <c r="AJ591" i="1"/>
  <c r="CX591" i="1" s="1"/>
  <c r="CQ591" i="1"/>
  <c r="CS591" i="1"/>
  <c r="CT591" i="1"/>
  <c r="CU591" i="1"/>
  <c r="T591" i="1" s="1"/>
  <c r="CV591" i="1"/>
  <c r="CZ591" i="1"/>
  <c r="GL591" i="1"/>
  <c r="GO591" i="1"/>
  <c r="GP591" i="1"/>
  <c r="GV591" i="1"/>
  <c r="GX591" i="1"/>
  <c r="HC591" i="1"/>
  <c r="I592" i="1"/>
  <c r="Q592" i="1"/>
  <c r="S592" i="1"/>
  <c r="T592" i="1"/>
  <c r="V592" i="1"/>
  <c r="AC592" i="1"/>
  <c r="AE592" i="1"/>
  <c r="AF592" i="1"/>
  <c r="CT592" i="1" s="1"/>
  <c r="AG592" i="1"/>
  <c r="CU592" i="1" s="1"/>
  <c r="AH592" i="1"/>
  <c r="AI592" i="1"/>
  <c r="AJ592" i="1"/>
  <c r="CX592" i="1" s="1"/>
  <c r="W592" i="1" s="1"/>
  <c r="CQ592" i="1"/>
  <c r="CV592" i="1"/>
  <c r="U592" i="1" s="1"/>
  <c r="CW592" i="1"/>
  <c r="GL592" i="1"/>
  <c r="GO592" i="1"/>
  <c r="GP592" i="1"/>
  <c r="GV592" i="1"/>
  <c r="HC592" i="1"/>
  <c r="GX592" i="1" s="1"/>
  <c r="I593" i="1"/>
  <c r="Q593" i="1" s="1"/>
  <c r="R593" i="1"/>
  <c r="Y593" i="1"/>
  <c r="AC593" i="1"/>
  <c r="P593" i="1" s="1"/>
  <c r="CP593" i="1" s="1"/>
  <c r="O593" i="1" s="1"/>
  <c r="AD593" i="1"/>
  <c r="AE593" i="1"/>
  <c r="AF593" i="1"/>
  <c r="S593" i="1" s="1"/>
  <c r="AG593" i="1"/>
  <c r="AH593" i="1"/>
  <c r="CV593" i="1" s="1"/>
  <c r="U593" i="1" s="1"/>
  <c r="AI593" i="1"/>
  <c r="AJ593" i="1"/>
  <c r="CR593" i="1"/>
  <c r="CS593" i="1"/>
  <c r="CT593" i="1"/>
  <c r="CU593" i="1"/>
  <c r="T593" i="1" s="1"/>
  <c r="CW593" i="1"/>
  <c r="V593" i="1" s="1"/>
  <c r="CX593" i="1"/>
  <c r="W593" i="1" s="1"/>
  <c r="GL593" i="1"/>
  <c r="GO593" i="1"/>
  <c r="GP593" i="1"/>
  <c r="GV593" i="1"/>
  <c r="HC593" i="1" s="1"/>
  <c r="GX593" i="1"/>
  <c r="I594" i="1"/>
  <c r="T594" i="1" s="1"/>
  <c r="K594" i="1"/>
  <c r="V594" i="1"/>
  <c r="W594" i="1"/>
  <c r="AC594" i="1"/>
  <c r="CQ594" i="1" s="1"/>
  <c r="AD594" i="1"/>
  <c r="AE594" i="1"/>
  <c r="AF594" i="1"/>
  <c r="S594" i="1" s="1"/>
  <c r="AG594" i="1"/>
  <c r="AH594" i="1"/>
  <c r="CV594" i="1" s="1"/>
  <c r="U594" i="1" s="1"/>
  <c r="AI594" i="1"/>
  <c r="CW594" i="1" s="1"/>
  <c r="AJ594" i="1"/>
  <c r="CX594" i="1" s="1"/>
  <c r="CR594" i="1"/>
  <c r="CS594" i="1"/>
  <c r="CT594" i="1"/>
  <c r="CU594" i="1"/>
  <c r="GL594" i="1"/>
  <c r="GO594" i="1"/>
  <c r="GP594" i="1"/>
  <c r="GV594" i="1"/>
  <c r="HC594" i="1" s="1"/>
  <c r="GX594" i="1" s="1"/>
  <c r="I595" i="1"/>
  <c r="K595" i="1"/>
  <c r="Q595" i="1"/>
  <c r="T595" i="1"/>
  <c r="AC595" i="1"/>
  <c r="AE595" i="1"/>
  <c r="AF595" i="1"/>
  <c r="S595" i="1" s="1"/>
  <c r="AG595" i="1"/>
  <c r="AH595" i="1"/>
  <c r="AI595" i="1"/>
  <c r="AJ595" i="1"/>
  <c r="CX595" i="1" s="1"/>
  <c r="W595" i="1" s="1"/>
  <c r="CU595" i="1"/>
  <c r="CV595" i="1"/>
  <c r="U595" i="1" s="1"/>
  <c r="CW595" i="1"/>
  <c r="V595" i="1" s="1"/>
  <c r="CY595" i="1"/>
  <c r="GL595" i="1"/>
  <c r="GO595" i="1"/>
  <c r="GP595" i="1"/>
  <c r="GV595" i="1"/>
  <c r="HC595" i="1"/>
  <c r="GX595" i="1" s="1"/>
  <c r="Q596" i="1"/>
  <c r="S596" i="1"/>
  <c r="X596" i="1"/>
  <c r="AC596" i="1"/>
  <c r="P596" i="1" s="1"/>
  <c r="AE596" i="1"/>
  <c r="AF596" i="1"/>
  <c r="AG596" i="1"/>
  <c r="CU596" i="1" s="1"/>
  <c r="T596" i="1" s="1"/>
  <c r="AH596" i="1"/>
  <c r="AI596" i="1"/>
  <c r="AJ596" i="1"/>
  <c r="CQ596" i="1"/>
  <c r="CS596" i="1"/>
  <c r="CT596" i="1"/>
  <c r="CV596" i="1"/>
  <c r="U596" i="1" s="1"/>
  <c r="CW596" i="1"/>
  <c r="V596" i="1" s="1"/>
  <c r="CX596" i="1"/>
  <c r="W596" i="1" s="1"/>
  <c r="GL596" i="1"/>
  <c r="GO596" i="1"/>
  <c r="GP596" i="1"/>
  <c r="GV596" i="1"/>
  <c r="HC596" i="1"/>
  <c r="GX596" i="1" s="1"/>
  <c r="P597" i="1"/>
  <c r="S597" i="1"/>
  <c r="Y597" i="1" s="1"/>
  <c r="U597" i="1"/>
  <c r="W597" i="1"/>
  <c r="X597" i="1"/>
  <c r="AB597" i="1"/>
  <c r="AC597" i="1"/>
  <c r="AD597" i="1"/>
  <c r="AE597" i="1"/>
  <c r="CR597" i="1" s="1"/>
  <c r="AF597" i="1"/>
  <c r="AG597" i="1"/>
  <c r="AH597" i="1"/>
  <c r="AI597" i="1"/>
  <c r="CW597" i="1" s="1"/>
  <c r="V597" i="1" s="1"/>
  <c r="AJ597" i="1"/>
  <c r="CX597" i="1" s="1"/>
  <c r="CQ597" i="1"/>
  <c r="CS597" i="1"/>
  <c r="CT597" i="1"/>
  <c r="CU597" i="1"/>
  <c r="T597" i="1" s="1"/>
  <c r="CV597" i="1"/>
  <c r="CZ597" i="1"/>
  <c r="GL597" i="1"/>
  <c r="GO597" i="1"/>
  <c r="GP597" i="1"/>
  <c r="FV613" i="1" s="1"/>
  <c r="GV597" i="1"/>
  <c r="GX597" i="1"/>
  <c r="HC597" i="1"/>
  <c r="I598" i="1"/>
  <c r="K598" i="1"/>
  <c r="P598" i="1"/>
  <c r="R598" i="1"/>
  <c r="S598" i="1"/>
  <c r="CZ598" i="1" s="1"/>
  <c r="U598" i="1"/>
  <c r="AC598" i="1"/>
  <c r="AD598" i="1"/>
  <c r="AB598" i="1" s="1"/>
  <c r="AE598" i="1"/>
  <c r="CR598" i="1" s="1"/>
  <c r="AF598" i="1"/>
  <c r="CT598" i="1" s="1"/>
  <c r="AG598" i="1"/>
  <c r="CU598" i="1" s="1"/>
  <c r="T598" i="1" s="1"/>
  <c r="AH598" i="1"/>
  <c r="AI598" i="1"/>
  <c r="CW598" i="1" s="1"/>
  <c r="V598" i="1" s="1"/>
  <c r="AJ598" i="1"/>
  <c r="CQ598" i="1"/>
  <c r="CV598" i="1"/>
  <c r="CX598" i="1"/>
  <c r="W598" i="1" s="1"/>
  <c r="GL598" i="1"/>
  <c r="GO598" i="1"/>
  <c r="GP598" i="1"/>
  <c r="GV598" i="1"/>
  <c r="GX598" i="1"/>
  <c r="HC598" i="1"/>
  <c r="I599" i="1"/>
  <c r="K599" i="1"/>
  <c r="P599" i="1"/>
  <c r="W599" i="1"/>
  <c r="AB599" i="1"/>
  <c r="AC599" i="1"/>
  <c r="AD599" i="1"/>
  <c r="AE599" i="1"/>
  <c r="AF599" i="1"/>
  <c r="CT599" i="1" s="1"/>
  <c r="AG599" i="1"/>
  <c r="AH599" i="1"/>
  <c r="AI599" i="1"/>
  <c r="AJ599" i="1"/>
  <c r="CQ599" i="1"/>
  <c r="CR599" i="1"/>
  <c r="CS599" i="1"/>
  <c r="CU599" i="1"/>
  <c r="T599" i="1" s="1"/>
  <c r="CV599" i="1"/>
  <c r="U599" i="1" s="1"/>
  <c r="CW599" i="1"/>
  <c r="V599" i="1" s="1"/>
  <c r="CX599" i="1"/>
  <c r="GL599" i="1"/>
  <c r="GO599" i="1"/>
  <c r="GP599" i="1"/>
  <c r="GV599" i="1"/>
  <c r="GX599" i="1"/>
  <c r="HC599" i="1"/>
  <c r="R600" i="1"/>
  <c r="T600" i="1"/>
  <c r="W600" i="1"/>
  <c r="Y600" i="1"/>
  <c r="AC600" i="1"/>
  <c r="CQ600" i="1" s="1"/>
  <c r="AD600" i="1"/>
  <c r="AE600" i="1"/>
  <c r="Q600" i="1" s="1"/>
  <c r="AF600" i="1"/>
  <c r="S600" i="1" s="1"/>
  <c r="AG600" i="1"/>
  <c r="AH600" i="1"/>
  <c r="CV600" i="1" s="1"/>
  <c r="U600" i="1" s="1"/>
  <c r="AI600" i="1"/>
  <c r="CW600" i="1" s="1"/>
  <c r="V600" i="1" s="1"/>
  <c r="AJ600" i="1"/>
  <c r="CX600" i="1" s="1"/>
  <c r="CR600" i="1"/>
  <c r="CS600" i="1"/>
  <c r="CT600" i="1"/>
  <c r="CU600" i="1"/>
  <c r="CY600" i="1"/>
  <c r="GL600" i="1"/>
  <c r="GO600" i="1"/>
  <c r="GP600" i="1"/>
  <c r="GV600" i="1"/>
  <c r="HC600" i="1" s="1"/>
  <c r="GX600" i="1" s="1"/>
  <c r="Q601" i="1"/>
  <c r="S601" i="1"/>
  <c r="V601" i="1"/>
  <c r="AC601" i="1"/>
  <c r="AE601" i="1"/>
  <c r="AF601" i="1"/>
  <c r="CT601" i="1" s="1"/>
  <c r="AG601" i="1"/>
  <c r="CU601" i="1" s="1"/>
  <c r="T601" i="1" s="1"/>
  <c r="AH601" i="1"/>
  <c r="AI601" i="1"/>
  <c r="AJ601" i="1"/>
  <c r="CX601" i="1" s="1"/>
  <c r="W601" i="1" s="1"/>
  <c r="CQ601" i="1"/>
  <c r="CV601" i="1"/>
  <c r="U601" i="1" s="1"/>
  <c r="CW601" i="1"/>
  <c r="CY601" i="1"/>
  <c r="GL601" i="1"/>
  <c r="GO601" i="1"/>
  <c r="GP601" i="1"/>
  <c r="GV601" i="1"/>
  <c r="HC601" i="1"/>
  <c r="GX601" i="1" s="1"/>
  <c r="C602" i="1"/>
  <c r="D602" i="1"/>
  <c r="I602" i="1"/>
  <c r="V602" i="1" s="1"/>
  <c r="K602" i="1"/>
  <c r="AC602" i="1"/>
  <c r="AE602" i="1"/>
  <c r="CS602" i="1" s="1"/>
  <c r="AF602" i="1"/>
  <c r="AG602" i="1"/>
  <c r="AH602" i="1"/>
  <c r="AI602" i="1"/>
  <c r="AJ602" i="1"/>
  <c r="CX602" i="1" s="1"/>
  <c r="W602" i="1" s="1"/>
  <c r="CQ602" i="1"/>
  <c r="CR602" i="1"/>
  <c r="CT602" i="1"/>
  <c r="CU602" i="1"/>
  <c r="T602" i="1" s="1"/>
  <c r="CV602" i="1"/>
  <c r="U602" i="1" s="1"/>
  <c r="CW602" i="1"/>
  <c r="GL602" i="1"/>
  <c r="GO602" i="1"/>
  <c r="GP602" i="1"/>
  <c r="GV602" i="1"/>
  <c r="HC602" i="1" s="1"/>
  <c r="C603" i="1"/>
  <c r="D603" i="1"/>
  <c r="I603" i="1"/>
  <c r="K603" i="1"/>
  <c r="Q603" i="1"/>
  <c r="T603" i="1"/>
  <c r="AC603" i="1"/>
  <c r="AE603" i="1"/>
  <c r="AF603" i="1"/>
  <c r="S603" i="1" s="1"/>
  <c r="AG603" i="1"/>
  <c r="AH603" i="1"/>
  <c r="AI603" i="1"/>
  <c r="AJ603" i="1"/>
  <c r="CX603" i="1" s="1"/>
  <c r="W603" i="1" s="1"/>
  <c r="CU603" i="1"/>
  <c r="CV603" i="1"/>
  <c r="U603" i="1" s="1"/>
  <c r="CW603" i="1"/>
  <c r="V603" i="1" s="1"/>
  <c r="CY603" i="1"/>
  <c r="GL603" i="1"/>
  <c r="GO603" i="1"/>
  <c r="GP603" i="1"/>
  <c r="GV603" i="1"/>
  <c r="HC603" i="1"/>
  <c r="GX603" i="1" s="1"/>
  <c r="C604" i="1"/>
  <c r="D604" i="1"/>
  <c r="I604" i="1"/>
  <c r="K604" i="1"/>
  <c r="T604" i="1"/>
  <c r="V604" i="1"/>
  <c r="AC604" i="1"/>
  <c r="CQ604" i="1" s="1"/>
  <c r="AD604" i="1"/>
  <c r="AE604" i="1"/>
  <c r="AF604" i="1"/>
  <c r="S604" i="1" s="1"/>
  <c r="AG604" i="1"/>
  <c r="AH604" i="1"/>
  <c r="CV604" i="1" s="1"/>
  <c r="U604" i="1" s="1"/>
  <c r="AI604" i="1"/>
  <c r="CW604" i="1" s="1"/>
  <c r="AJ604" i="1"/>
  <c r="CX604" i="1" s="1"/>
  <c r="W604" i="1" s="1"/>
  <c r="CR604" i="1"/>
  <c r="CS604" i="1"/>
  <c r="CT604" i="1"/>
  <c r="CU604" i="1"/>
  <c r="GL604" i="1"/>
  <c r="GO604" i="1"/>
  <c r="GP604" i="1"/>
  <c r="GV604" i="1"/>
  <c r="HC604" i="1" s="1"/>
  <c r="GX604" i="1" s="1"/>
  <c r="C605" i="1"/>
  <c r="D605" i="1"/>
  <c r="I605" i="1"/>
  <c r="K605" i="1"/>
  <c r="R605" i="1"/>
  <c r="AC605" i="1"/>
  <c r="AD605" i="1"/>
  <c r="AE605" i="1"/>
  <c r="AF605" i="1"/>
  <c r="AG605" i="1"/>
  <c r="AH605" i="1"/>
  <c r="CV605" i="1" s="1"/>
  <c r="U605" i="1" s="1"/>
  <c r="AI605" i="1"/>
  <c r="AJ605" i="1"/>
  <c r="CR605" i="1"/>
  <c r="CS605" i="1"/>
  <c r="CT605" i="1"/>
  <c r="CU605" i="1"/>
  <c r="CW605" i="1"/>
  <c r="V605" i="1" s="1"/>
  <c r="CX605" i="1"/>
  <c r="W605" i="1" s="1"/>
  <c r="GL605" i="1"/>
  <c r="GO605" i="1"/>
  <c r="GP605" i="1"/>
  <c r="GV605" i="1"/>
  <c r="HC605" i="1" s="1"/>
  <c r="GX605" i="1" s="1"/>
  <c r="I606" i="1"/>
  <c r="U606" i="1" s="1"/>
  <c r="AB606" i="1"/>
  <c r="AC606" i="1"/>
  <c r="AD606" i="1"/>
  <c r="AE606" i="1"/>
  <c r="CR606" i="1" s="1"/>
  <c r="AF606" i="1"/>
  <c r="AG606" i="1"/>
  <c r="AH606" i="1"/>
  <c r="AI606" i="1"/>
  <c r="CW606" i="1" s="1"/>
  <c r="AJ606" i="1"/>
  <c r="CX606" i="1" s="1"/>
  <c r="W606" i="1" s="1"/>
  <c r="CQ606" i="1"/>
  <c r="CS606" i="1"/>
  <c r="CT606" i="1"/>
  <c r="CU606" i="1"/>
  <c r="CV606" i="1"/>
  <c r="GL606" i="1"/>
  <c r="GO606" i="1"/>
  <c r="GP606" i="1"/>
  <c r="GV606" i="1"/>
  <c r="HC606" i="1"/>
  <c r="AC607" i="1"/>
  <c r="AE607" i="1"/>
  <c r="AF607" i="1"/>
  <c r="CT607" i="1" s="1"/>
  <c r="AG607" i="1"/>
  <c r="CU607" i="1" s="1"/>
  <c r="AH607" i="1"/>
  <c r="AI607" i="1"/>
  <c r="AJ607" i="1"/>
  <c r="CQ607" i="1"/>
  <c r="CV607" i="1"/>
  <c r="CW607" i="1"/>
  <c r="CX607" i="1"/>
  <c r="GL607" i="1"/>
  <c r="GO607" i="1"/>
  <c r="GP607" i="1"/>
  <c r="GV607" i="1"/>
  <c r="HC607" i="1"/>
  <c r="C608" i="1"/>
  <c r="D608" i="1"/>
  <c r="I608" i="1"/>
  <c r="I610" i="1" s="1"/>
  <c r="K608" i="1"/>
  <c r="V608" i="1"/>
  <c r="AC608" i="1"/>
  <c r="AE608" i="1"/>
  <c r="CS608" i="1" s="1"/>
  <c r="AF608" i="1"/>
  <c r="S608" i="1" s="1"/>
  <c r="X608" i="1" s="1"/>
  <c r="AG608" i="1"/>
  <c r="AH608" i="1"/>
  <c r="AI608" i="1"/>
  <c r="AJ608" i="1"/>
  <c r="CX608" i="1" s="1"/>
  <c r="W608" i="1" s="1"/>
  <c r="CQ608" i="1"/>
  <c r="CR608" i="1"/>
  <c r="CT608" i="1"/>
  <c r="CU608" i="1"/>
  <c r="T608" i="1" s="1"/>
  <c r="CV608" i="1"/>
  <c r="U608" i="1" s="1"/>
  <c r="CW608" i="1"/>
  <c r="GL608" i="1"/>
  <c r="GO608" i="1"/>
  <c r="GP608" i="1"/>
  <c r="GV608" i="1"/>
  <c r="HC608" i="1" s="1"/>
  <c r="C609" i="1"/>
  <c r="D609" i="1"/>
  <c r="I609" i="1"/>
  <c r="K609" i="1"/>
  <c r="Q609" i="1"/>
  <c r="T609" i="1"/>
  <c r="AC609" i="1"/>
  <c r="AE609" i="1"/>
  <c r="R609" i="1" s="1"/>
  <c r="AF609" i="1"/>
  <c r="S609" i="1" s="1"/>
  <c r="AG609" i="1"/>
  <c r="AH609" i="1"/>
  <c r="AI609" i="1"/>
  <c r="AJ609" i="1"/>
  <c r="CX609" i="1" s="1"/>
  <c r="W609" i="1" s="1"/>
  <c r="CU609" i="1"/>
  <c r="CV609" i="1"/>
  <c r="U609" i="1" s="1"/>
  <c r="CW609" i="1"/>
  <c r="V609" i="1" s="1"/>
  <c r="CY609" i="1"/>
  <c r="GL609" i="1"/>
  <c r="GO609" i="1"/>
  <c r="GP609" i="1"/>
  <c r="GV609" i="1"/>
  <c r="HC609" i="1"/>
  <c r="GX609" i="1" s="1"/>
  <c r="AB610" i="1"/>
  <c r="AC610" i="1"/>
  <c r="AD610" i="1"/>
  <c r="AE610" i="1"/>
  <c r="AF610" i="1"/>
  <c r="AG610" i="1"/>
  <c r="AH610" i="1"/>
  <c r="AI610" i="1"/>
  <c r="AJ610" i="1"/>
  <c r="CQ610" i="1"/>
  <c r="CR610" i="1"/>
  <c r="CS610" i="1"/>
  <c r="CU610" i="1"/>
  <c r="CV610" i="1"/>
  <c r="CW610" i="1"/>
  <c r="CX610" i="1"/>
  <c r="GL610" i="1"/>
  <c r="GO610" i="1"/>
  <c r="GP610" i="1"/>
  <c r="GV610" i="1"/>
  <c r="HC610" i="1"/>
  <c r="I611" i="1"/>
  <c r="AC611" i="1"/>
  <c r="AE611" i="1"/>
  <c r="AD611" i="1" s="1"/>
  <c r="AB611" i="1" s="1"/>
  <c r="AF611" i="1"/>
  <c r="AG611" i="1"/>
  <c r="CU611" i="1" s="1"/>
  <c r="AH611" i="1"/>
  <c r="CV611" i="1" s="1"/>
  <c r="U611" i="1" s="1"/>
  <c r="AI611" i="1"/>
  <c r="CW611" i="1" s="1"/>
  <c r="V611" i="1" s="1"/>
  <c r="AJ611" i="1"/>
  <c r="CX611" i="1" s="1"/>
  <c r="W611" i="1" s="1"/>
  <c r="CQ611" i="1"/>
  <c r="CR611" i="1"/>
  <c r="CS611" i="1"/>
  <c r="CT611" i="1"/>
  <c r="GL611" i="1"/>
  <c r="GO611" i="1"/>
  <c r="GP611" i="1"/>
  <c r="GV611" i="1"/>
  <c r="HC611" i="1" s="1"/>
  <c r="B613" i="1"/>
  <c r="B562" i="1" s="1"/>
  <c r="C613" i="1"/>
  <c r="C562" i="1" s="1"/>
  <c r="D613" i="1"/>
  <c r="D562" i="1" s="1"/>
  <c r="F613" i="1"/>
  <c r="F562" i="1" s="1"/>
  <c r="G613" i="1"/>
  <c r="G562" i="1" s="1"/>
  <c r="AO613" i="1"/>
  <c r="F617" i="1" s="1"/>
  <c r="AP613" i="1"/>
  <c r="AP562" i="1" s="1"/>
  <c r="BB613" i="1"/>
  <c r="BB562" i="1" s="1"/>
  <c r="BD613" i="1"/>
  <c r="BD562" i="1" s="1"/>
  <c r="BX613" i="1"/>
  <c r="BX562" i="1" s="1"/>
  <c r="BY613" i="1"/>
  <c r="BY562" i="1" s="1"/>
  <c r="CD613" i="1"/>
  <c r="CK613" i="1"/>
  <c r="CK562" i="1" s="1"/>
  <c r="CL613" i="1"/>
  <c r="CL562" i="1" s="1"/>
  <c r="CM613" i="1"/>
  <c r="CM562" i="1" s="1"/>
  <c r="EG613" i="1"/>
  <c r="FP613" i="1"/>
  <c r="FQ613" i="1"/>
  <c r="FQ562" i="1" s="1"/>
  <c r="FR613" i="1"/>
  <c r="GC613" i="1"/>
  <c r="GD613" i="1"/>
  <c r="GE613" i="1"/>
  <c r="F622" i="1"/>
  <c r="F626" i="1"/>
  <c r="F638" i="1"/>
  <c r="B643" i="1"/>
  <c r="B22" i="1" s="1"/>
  <c r="C643" i="1"/>
  <c r="C22" i="1" s="1"/>
  <c r="D643" i="1"/>
  <c r="D22" i="1" s="1"/>
  <c r="F643" i="1"/>
  <c r="F22" i="1" s="1"/>
  <c r="G643" i="1"/>
  <c r="G22" i="1" s="1"/>
  <c r="B676" i="1"/>
  <c r="B18" i="1" s="1"/>
  <c r="C676" i="1"/>
  <c r="C18" i="1" s="1"/>
  <c r="D676" i="1"/>
  <c r="D18" i="1" s="1"/>
  <c r="F676" i="1"/>
  <c r="F18" i="1" s="1"/>
  <c r="G676" i="1"/>
  <c r="G18" i="1" s="1"/>
  <c r="F12" i="6"/>
  <c r="G12" i="6"/>
  <c r="H266" i="7" l="1"/>
  <c r="H281" i="7"/>
  <c r="O296" i="7"/>
  <c r="J316" i="7"/>
  <c r="P406" i="7"/>
  <c r="O444" i="7"/>
  <c r="O601" i="7"/>
  <c r="J728" i="7"/>
  <c r="P754" i="7"/>
  <c r="H802" i="7"/>
  <c r="H220" i="7"/>
  <c r="O235" i="7"/>
  <c r="P257" i="7"/>
  <c r="O341" i="7"/>
  <c r="J359" i="7"/>
  <c r="J361" i="7"/>
  <c r="H418" i="7"/>
  <c r="J542" i="7"/>
  <c r="H644" i="7"/>
  <c r="O817" i="7"/>
  <c r="P817" i="7"/>
  <c r="H64" i="7"/>
  <c r="H108" i="7"/>
  <c r="P174" i="7"/>
  <c r="O186" i="7"/>
  <c r="J268" i="7"/>
  <c r="J281" i="7"/>
  <c r="J296" i="7"/>
  <c r="P330" i="7"/>
  <c r="P418" i="7"/>
  <c r="H523" i="7"/>
  <c r="H521" i="7"/>
  <c r="O542" i="7"/>
  <c r="P556" i="7"/>
  <c r="J554" i="7"/>
  <c r="J584" i="7"/>
  <c r="J599" i="7"/>
  <c r="J670" i="7"/>
  <c r="O743" i="7"/>
  <c r="H754" i="7"/>
  <c r="O793" i="7"/>
  <c r="J804" i="7"/>
  <c r="P140" i="7"/>
  <c r="H42" i="7"/>
  <c r="O54" i="7"/>
  <c r="H76" i="7"/>
  <c r="O281" i="7"/>
  <c r="O330" i="7"/>
  <c r="H484" i="7"/>
  <c r="P542" i="7"/>
  <c r="H556" i="7"/>
  <c r="O616" i="7"/>
  <c r="H633" i="7"/>
  <c r="P646" i="7"/>
  <c r="J659" i="7"/>
  <c r="J691" i="7"/>
  <c r="H766" i="7"/>
  <c r="J110" i="7"/>
  <c r="P110" i="7"/>
  <c r="P160" i="7"/>
  <c r="J160" i="7"/>
  <c r="J76" i="7"/>
  <c r="H406" i="7"/>
  <c r="H463" i="7"/>
  <c r="H571" i="7"/>
  <c r="O693" i="7"/>
  <c r="J791" i="7"/>
  <c r="O140" i="7"/>
  <c r="O316" i="7"/>
  <c r="O713" i="7"/>
  <c r="O257" i="7"/>
  <c r="P385" i="7"/>
  <c r="J421" i="7" s="1"/>
  <c r="O804" i="7"/>
  <c r="H804" i="7"/>
  <c r="J817" i="7"/>
  <c r="J508" i="7"/>
  <c r="H586" i="7"/>
  <c r="P235" i="7"/>
  <c r="O556" i="7"/>
  <c r="P633" i="7"/>
  <c r="H659" i="7"/>
  <c r="O90" i="7"/>
  <c r="O160" i="7"/>
  <c r="P268" i="7"/>
  <c r="J468" i="7"/>
  <c r="J482" i="7"/>
  <c r="J495" i="7"/>
  <c r="P601" i="7"/>
  <c r="J601" i="7"/>
  <c r="O633" i="7"/>
  <c r="P804" i="7"/>
  <c r="J802" i="7"/>
  <c r="P100" i="7"/>
  <c r="J172" i="7"/>
  <c r="P204" i="7"/>
  <c r="J220" i="7"/>
  <c r="J235" i="7"/>
  <c r="J266" i="7"/>
  <c r="P296" i="7"/>
  <c r="J299" i="7" s="1"/>
  <c r="P341" i="7"/>
  <c r="J341" i="7"/>
  <c r="J339" i="7"/>
  <c r="J418" i="7"/>
  <c r="H442" i="7"/>
  <c r="O523" i="7"/>
  <c r="J713" i="7"/>
  <c r="J40" i="7"/>
  <c r="J64" i="7"/>
  <c r="J90" i="7"/>
  <c r="H100" i="7"/>
  <c r="O100" i="7"/>
  <c r="H98" i="7"/>
  <c r="J108" i="7"/>
  <c r="O120" i="7"/>
  <c r="J158" i="7"/>
  <c r="P186" i="7"/>
  <c r="O222" i="7"/>
  <c r="H222" i="7"/>
  <c r="O385" i="7"/>
  <c r="O418" i="7"/>
  <c r="H416" i="7"/>
  <c r="H569" i="7"/>
  <c r="J644" i="7"/>
  <c r="H657" i="7"/>
  <c r="P743" i="7"/>
  <c r="P793" i="7"/>
  <c r="J54" i="7"/>
  <c r="P78" i="7"/>
  <c r="P90" i="7"/>
  <c r="H128" i="7"/>
  <c r="H279" i="7"/>
  <c r="P316" i="7"/>
  <c r="H495" i="7"/>
  <c r="P497" i="7"/>
  <c r="J696" i="7" s="1"/>
  <c r="H510" i="7"/>
  <c r="J521" i="7"/>
  <c r="O586" i="7"/>
  <c r="P616" i="7"/>
  <c r="O672" i="7"/>
  <c r="H672" i="7"/>
  <c r="P42" i="7"/>
  <c r="P54" i="7"/>
  <c r="O110" i="7"/>
  <c r="J120" i="7"/>
  <c r="H140" i="7"/>
  <c r="J257" i="7"/>
  <c r="J385" i="7"/>
  <c r="H404" i="7"/>
  <c r="O465" i="7"/>
  <c r="H468" i="7" s="1"/>
  <c r="H540" i="7"/>
  <c r="P571" i="7"/>
  <c r="H614" i="7"/>
  <c r="O659" i="7"/>
  <c r="O728" i="7"/>
  <c r="P768" i="7"/>
  <c r="H118" i="7"/>
  <c r="J128" i="7"/>
  <c r="J202" i="7"/>
  <c r="H294" i="7"/>
  <c r="O361" i="7"/>
  <c r="H383" i="7"/>
  <c r="O484" i="7"/>
  <c r="P510" i="7"/>
  <c r="O571" i="7"/>
  <c r="O42" i="7"/>
  <c r="P66" i="7"/>
  <c r="O78" i="7"/>
  <c r="O130" i="7"/>
  <c r="O174" i="7"/>
  <c r="J222" i="7"/>
  <c r="H268" i="7"/>
  <c r="J314" i="7"/>
  <c r="J463" i="7"/>
  <c r="H646" i="7"/>
  <c r="J672" i="7"/>
  <c r="H726" i="7"/>
  <c r="J775" i="7"/>
  <c r="J66" i="7"/>
  <c r="J52" i="7"/>
  <c r="J88" i="7"/>
  <c r="J100" i="7"/>
  <c r="H120" i="7"/>
  <c r="H186" i="7"/>
  <c r="J204" i="7"/>
  <c r="P222" i="7"/>
  <c r="O268" i="7"/>
  <c r="J294" i="7"/>
  <c r="J383" i="7"/>
  <c r="O406" i="7"/>
  <c r="H444" i="7"/>
  <c r="J484" i="7"/>
  <c r="H542" i="7"/>
  <c r="J556" i="7"/>
  <c r="H584" i="7"/>
  <c r="H616" i="7"/>
  <c r="O646" i="7"/>
  <c r="P672" i="7"/>
  <c r="J741" i="7"/>
  <c r="H768" i="7"/>
  <c r="J782" i="7"/>
  <c r="J98" i="7"/>
  <c r="J465" i="7"/>
  <c r="H728" i="7"/>
  <c r="J793" i="7"/>
  <c r="J815" i="7"/>
  <c r="H66" i="7"/>
  <c r="H110" i="7"/>
  <c r="J138" i="7"/>
  <c r="H202" i="7"/>
  <c r="J255" i="7"/>
  <c r="J328" i="7"/>
  <c r="H482" i="7"/>
  <c r="J497" i="7"/>
  <c r="H554" i="7"/>
  <c r="J743" i="7"/>
  <c r="H233" i="7"/>
  <c r="H314" i="7"/>
  <c r="J631" i="7"/>
  <c r="H678" i="7"/>
  <c r="J752" i="7"/>
  <c r="H791" i="7"/>
  <c r="H158" i="7"/>
  <c r="O204" i="7"/>
  <c r="H235" i="7"/>
  <c r="H316" i="7"/>
  <c r="H359" i="7"/>
  <c r="J404" i="7"/>
  <c r="H465" i="7"/>
  <c r="J571" i="7"/>
  <c r="H599" i="7"/>
  <c r="J633" i="7"/>
  <c r="P693" i="7"/>
  <c r="P713" i="7"/>
  <c r="J754" i="7"/>
  <c r="H793" i="7"/>
  <c r="H815" i="7"/>
  <c r="J42" i="7"/>
  <c r="H54" i="7"/>
  <c r="J78" i="7"/>
  <c r="H90" i="7"/>
  <c r="J118" i="7"/>
  <c r="J130" i="7"/>
  <c r="H138" i="7"/>
  <c r="J174" i="7"/>
  <c r="J184" i="7"/>
  <c r="H255" i="7"/>
  <c r="H296" i="7"/>
  <c r="H328" i="7"/>
  <c r="H339" i="7"/>
  <c r="H385" i="7"/>
  <c r="J442" i="7"/>
  <c r="H497" i="7"/>
  <c r="H508" i="7"/>
  <c r="J523" i="7"/>
  <c r="J614" i="7"/>
  <c r="H691" i="7"/>
  <c r="H711" i="7"/>
  <c r="H743" i="7"/>
  <c r="J766" i="7"/>
  <c r="J779" i="7"/>
  <c r="P130" i="7"/>
  <c r="H160" i="7"/>
  <c r="J279" i="7"/>
  <c r="H361" i="7"/>
  <c r="J406" i="7"/>
  <c r="J416" i="7"/>
  <c r="H601" i="7"/>
  <c r="H631" i="7"/>
  <c r="J646" i="7"/>
  <c r="J657" i="7"/>
  <c r="J726" i="7"/>
  <c r="H752" i="7"/>
  <c r="H772" i="7"/>
  <c r="H817" i="7"/>
  <c r="J186" i="7"/>
  <c r="H257" i="7"/>
  <c r="H330" i="7"/>
  <c r="H341" i="7"/>
  <c r="J444" i="7"/>
  <c r="J616" i="7"/>
  <c r="H693" i="7"/>
  <c r="H713" i="7"/>
  <c r="J768" i="7"/>
  <c r="H779" i="7"/>
  <c r="Q610" i="1"/>
  <c r="R610" i="1"/>
  <c r="P610" i="1"/>
  <c r="W610" i="1"/>
  <c r="GX610" i="1"/>
  <c r="FV562" i="1"/>
  <c r="EM613" i="1"/>
  <c r="FU562" i="1"/>
  <c r="EL613" i="1"/>
  <c r="FY613" i="1"/>
  <c r="P608" i="1"/>
  <c r="CP608" i="1" s="1"/>
  <c r="O608" i="1" s="1"/>
  <c r="CR607" i="1"/>
  <c r="CS607" i="1"/>
  <c r="AD607" i="1"/>
  <c r="AB607" i="1" s="1"/>
  <c r="S605" i="1"/>
  <c r="CU765" i="3"/>
  <c r="CV765" i="3"/>
  <c r="CX765" i="3"/>
  <c r="Q604" i="1"/>
  <c r="R604" i="1"/>
  <c r="CT603" i="1"/>
  <c r="CY596" i="1"/>
  <c r="CT595" i="1"/>
  <c r="CS514" i="1"/>
  <c r="CR514" i="1"/>
  <c r="AD514" i="1"/>
  <c r="AB514" i="1" s="1"/>
  <c r="W581" i="1"/>
  <c r="Y608" i="1"/>
  <c r="CZ601" i="1"/>
  <c r="X601" i="1"/>
  <c r="Y601" i="1"/>
  <c r="CY587" i="1"/>
  <c r="CZ587" i="1"/>
  <c r="X587" i="1"/>
  <c r="Y587" i="1"/>
  <c r="CQ572" i="1"/>
  <c r="AB572" i="1"/>
  <c r="S569" i="1"/>
  <c r="CT569" i="1"/>
  <c r="FP441" i="1"/>
  <c r="EG530" i="1"/>
  <c r="X522" i="1"/>
  <c r="Y522" i="1"/>
  <c r="CY522" i="1"/>
  <c r="CZ522" i="1"/>
  <c r="Q611" i="1"/>
  <c r="R611" i="1"/>
  <c r="DF754" i="3"/>
  <c r="DJ754" i="3" s="1"/>
  <c r="DG754" i="3"/>
  <c r="DH754" i="3"/>
  <c r="DI754" i="3"/>
  <c r="CQ584" i="1"/>
  <c r="AB584" i="1"/>
  <c r="CY571" i="1"/>
  <c r="GD562" i="1"/>
  <c r="EU613" i="1"/>
  <c r="Q594" i="1"/>
  <c r="R594" i="1"/>
  <c r="U580" i="1"/>
  <c r="BZ613" i="1"/>
  <c r="AB578" i="1"/>
  <c r="CR569" i="1"/>
  <c r="CS569" i="1"/>
  <c r="AD569" i="1"/>
  <c r="CP565" i="1"/>
  <c r="O565" i="1" s="1"/>
  <c r="EU441" i="1"/>
  <c r="P546" i="1"/>
  <c r="X513" i="1"/>
  <c r="Y513" i="1"/>
  <c r="CY513" i="1"/>
  <c r="CZ513" i="1"/>
  <c r="FU441" i="1"/>
  <c r="EL530" i="1"/>
  <c r="P611" i="1"/>
  <c r="CT609" i="1"/>
  <c r="T606" i="1"/>
  <c r="CQ605" i="1"/>
  <c r="AB605" i="1"/>
  <c r="X604" i="1"/>
  <c r="CZ604" i="1"/>
  <c r="CU755" i="3"/>
  <c r="CX756" i="3"/>
  <c r="CX759" i="3"/>
  <c r="Q602" i="1"/>
  <c r="R602" i="1"/>
  <c r="CX731" i="3"/>
  <c r="CX732" i="3"/>
  <c r="CU728" i="3"/>
  <c r="CV728" i="3"/>
  <c r="CX728" i="3"/>
  <c r="P589" i="1"/>
  <c r="GX589" i="1"/>
  <c r="Q589" i="1"/>
  <c r="R589" i="1"/>
  <c r="T580" i="1"/>
  <c r="P572" i="1"/>
  <c r="CP572" i="1" s="1"/>
  <c r="O572" i="1" s="1"/>
  <c r="CR513" i="1"/>
  <c r="CS513" i="1"/>
  <c r="R513" i="1"/>
  <c r="Q513" i="1"/>
  <c r="AD513" i="1"/>
  <c r="X503" i="1"/>
  <c r="Y503" i="1"/>
  <c r="CY503" i="1"/>
  <c r="CZ503" i="1"/>
  <c r="EM530" i="1"/>
  <c r="FV441" i="1"/>
  <c r="CY572" i="1"/>
  <c r="CZ572" i="1"/>
  <c r="X572" i="1"/>
  <c r="Y572" i="1"/>
  <c r="ET613" i="1"/>
  <c r="GC562" i="1"/>
  <c r="T605" i="1"/>
  <c r="GX602" i="1"/>
  <c r="AB590" i="1"/>
  <c r="CQ587" i="1"/>
  <c r="AB587" i="1"/>
  <c r="AB581" i="1"/>
  <c r="CY575" i="1"/>
  <c r="CZ575" i="1"/>
  <c r="X575" i="1"/>
  <c r="Y575" i="1"/>
  <c r="CC613" i="1"/>
  <c r="Q569" i="1"/>
  <c r="CP569" i="1" s="1"/>
  <c r="O569" i="1" s="1"/>
  <c r="CR503" i="1"/>
  <c r="CS503" i="1"/>
  <c r="AD503" i="1"/>
  <c r="R503" i="1"/>
  <c r="Q503" i="1"/>
  <c r="CY604" i="1"/>
  <c r="CZ603" i="1"/>
  <c r="X603" i="1"/>
  <c r="Y603" i="1"/>
  <c r="CY598" i="1"/>
  <c r="X598" i="1"/>
  <c r="Y598" i="1"/>
  <c r="CZ595" i="1"/>
  <c r="X595" i="1"/>
  <c r="Y595" i="1"/>
  <c r="X594" i="1"/>
  <c r="CZ594" i="1"/>
  <c r="P580" i="1"/>
  <c r="GX580" i="1"/>
  <c r="Q580" i="1"/>
  <c r="R580" i="1"/>
  <c r="S580" i="1"/>
  <c r="W580" i="1"/>
  <c r="CZ574" i="1"/>
  <c r="X574" i="1"/>
  <c r="Y574" i="1"/>
  <c r="CY570" i="1"/>
  <c r="CZ570" i="1"/>
  <c r="EV372" i="1"/>
  <c r="P434" i="1"/>
  <c r="FR562" i="1"/>
  <c r="EI613" i="1"/>
  <c r="T610" i="1"/>
  <c r="ES49" i="1"/>
  <c r="GB26" i="1"/>
  <c r="CZ571" i="1"/>
  <c r="X571" i="1"/>
  <c r="Y571" i="1"/>
  <c r="AU613" i="1"/>
  <c r="CD562" i="1"/>
  <c r="CX770" i="3"/>
  <c r="CX771" i="3"/>
  <c r="CU769" i="3"/>
  <c r="Q608" i="1"/>
  <c r="R608" i="1"/>
  <c r="P605" i="1"/>
  <c r="CR603" i="1"/>
  <c r="CS603" i="1"/>
  <c r="AD603" i="1"/>
  <c r="AB603" i="1" s="1"/>
  <c r="X600" i="1"/>
  <c r="CZ600" i="1"/>
  <c r="CR595" i="1"/>
  <c r="CS595" i="1"/>
  <c r="AD595" i="1"/>
  <c r="AB595" i="1" s="1"/>
  <c r="CY593" i="1"/>
  <c r="CZ593" i="1"/>
  <c r="X593" i="1"/>
  <c r="GM593" i="1" s="1"/>
  <c r="GN593" i="1" s="1"/>
  <c r="CR592" i="1"/>
  <c r="CS592" i="1"/>
  <c r="AD592" i="1"/>
  <c r="AB592" i="1" s="1"/>
  <c r="R592" i="1"/>
  <c r="S590" i="1"/>
  <c r="CP587" i="1"/>
  <c r="O587" i="1" s="1"/>
  <c r="P582" i="1"/>
  <c r="CQ582" i="1"/>
  <c r="S579" i="1"/>
  <c r="CT579" i="1"/>
  <c r="CU684" i="3"/>
  <c r="CV684" i="3"/>
  <c r="CX692" i="3"/>
  <c r="CX684" i="3"/>
  <c r="CX688" i="3"/>
  <c r="CW687" i="3"/>
  <c r="CX693" i="3"/>
  <c r="CX686" i="3"/>
  <c r="P577" i="1"/>
  <c r="GX577" i="1"/>
  <c r="Q577" i="1"/>
  <c r="R577" i="1"/>
  <c r="I581" i="1"/>
  <c r="V581" i="1" s="1"/>
  <c r="S577" i="1"/>
  <c r="I579" i="1"/>
  <c r="U579" i="1" s="1"/>
  <c r="W577" i="1"/>
  <c r="AO562" i="1"/>
  <c r="CQ519" i="1"/>
  <c r="AB519" i="1"/>
  <c r="P519" i="1"/>
  <c r="S480" i="1"/>
  <c r="CT480" i="1"/>
  <c r="AB480" i="1"/>
  <c r="CZ592" i="1"/>
  <c r="X592" i="1"/>
  <c r="Y592" i="1"/>
  <c r="CY509" i="1"/>
  <c r="CZ509" i="1"/>
  <c r="X509" i="1"/>
  <c r="Y509" i="1"/>
  <c r="CT610" i="1"/>
  <c r="S610" i="1"/>
  <c r="GX608" i="1"/>
  <c r="Y604" i="1"/>
  <c r="CQ603" i="1"/>
  <c r="P603" i="1"/>
  <c r="CP603" i="1" s="1"/>
  <c r="O603" i="1" s="1"/>
  <c r="GM603" i="1" s="1"/>
  <c r="GN603" i="1" s="1"/>
  <c r="S602" i="1"/>
  <c r="Q599" i="1"/>
  <c r="R599" i="1"/>
  <c r="CQ595" i="1"/>
  <c r="P595" i="1"/>
  <c r="CP595" i="1" s="1"/>
  <c r="O595" i="1" s="1"/>
  <c r="CY594" i="1"/>
  <c r="AB582" i="1"/>
  <c r="CR579" i="1"/>
  <c r="CS579" i="1"/>
  <c r="AD579" i="1"/>
  <c r="CQ575" i="1"/>
  <c r="AB575" i="1"/>
  <c r="FP562" i="1"/>
  <c r="CY608" i="1"/>
  <c r="CZ608" i="1"/>
  <c r="CZ583" i="1"/>
  <c r="X583" i="1"/>
  <c r="Y583" i="1"/>
  <c r="CT380" i="1"/>
  <c r="EH613" i="1"/>
  <c r="GA613" i="1"/>
  <c r="EV613" i="1"/>
  <c r="GE562" i="1"/>
  <c r="V610" i="1"/>
  <c r="CZ609" i="1"/>
  <c r="X609" i="1"/>
  <c r="Y609" i="1"/>
  <c r="P606" i="1"/>
  <c r="GX606" i="1"/>
  <c r="Q606" i="1"/>
  <c r="R606" i="1"/>
  <c r="S606" i="1"/>
  <c r="AD596" i="1"/>
  <c r="AB596" i="1" s="1"/>
  <c r="R596" i="1"/>
  <c r="Y596" i="1"/>
  <c r="CR596" i="1"/>
  <c r="CY592" i="1"/>
  <c r="CP590" i="1"/>
  <c r="O590" i="1" s="1"/>
  <c r="CY584" i="1"/>
  <c r="CZ584" i="1"/>
  <c r="X584" i="1"/>
  <c r="GM584" i="1" s="1"/>
  <c r="GN584" i="1" s="1"/>
  <c r="Y584" i="1"/>
  <c r="CQ609" i="1"/>
  <c r="AB609" i="1"/>
  <c r="P609" i="1"/>
  <c r="CP609" i="1" s="1"/>
  <c r="O609" i="1" s="1"/>
  <c r="GM609" i="1" s="1"/>
  <c r="GN609" i="1" s="1"/>
  <c r="AB588" i="1"/>
  <c r="CT588" i="1"/>
  <c r="S588" i="1"/>
  <c r="AJ26" i="1"/>
  <c r="W49" i="1"/>
  <c r="Y494" i="1"/>
  <c r="CY494" i="1"/>
  <c r="CZ494" i="1"/>
  <c r="X494" i="1"/>
  <c r="T611" i="1"/>
  <c r="EG562" i="1"/>
  <c r="P617" i="1"/>
  <c r="GX611" i="1"/>
  <c r="S611" i="1"/>
  <c r="U610" i="1"/>
  <c r="CR609" i="1"/>
  <c r="CS609" i="1"/>
  <c r="AD609" i="1"/>
  <c r="V606" i="1"/>
  <c r="CU767" i="3"/>
  <c r="CV767" i="3"/>
  <c r="CX767" i="3"/>
  <c r="Q605" i="1"/>
  <c r="I607" i="1"/>
  <c r="R603" i="1"/>
  <c r="P602" i="1"/>
  <c r="CR601" i="1"/>
  <c r="CS601" i="1"/>
  <c r="AD601" i="1"/>
  <c r="AB601" i="1" s="1"/>
  <c r="R601" i="1"/>
  <c r="CP596" i="1"/>
  <c r="O596" i="1" s="1"/>
  <c r="GM596" i="1" s="1"/>
  <c r="GN596" i="1" s="1"/>
  <c r="R595" i="1"/>
  <c r="Y594" i="1"/>
  <c r="CQ593" i="1"/>
  <c r="AB593" i="1"/>
  <c r="U589" i="1"/>
  <c r="CY583" i="1"/>
  <c r="CP575" i="1"/>
  <c r="O575" i="1" s="1"/>
  <c r="GM575" i="1" s="1"/>
  <c r="GN575" i="1" s="1"/>
  <c r="X570" i="1"/>
  <c r="X565" i="1"/>
  <c r="Y565" i="1"/>
  <c r="Q517" i="1"/>
  <c r="R517" i="1"/>
  <c r="S517" i="1"/>
  <c r="U517" i="1"/>
  <c r="W517" i="1"/>
  <c r="Q510" i="1"/>
  <c r="R510" i="1"/>
  <c r="S510" i="1"/>
  <c r="V510" i="1"/>
  <c r="Q598" i="1"/>
  <c r="CP598" i="1" s="1"/>
  <c r="O598" i="1" s="1"/>
  <c r="GM598" i="1" s="1"/>
  <c r="GN598" i="1" s="1"/>
  <c r="Q590" i="1"/>
  <c r="R583" i="1"/>
  <c r="CR582" i="1"/>
  <c r="CV695" i="3"/>
  <c r="CX702" i="3"/>
  <c r="CX700" i="3"/>
  <c r="CW697" i="3"/>
  <c r="CX699" i="3"/>
  <c r="CU695" i="3"/>
  <c r="CX697" i="3"/>
  <c r="CX695" i="3"/>
  <c r="CX707" i="3"/>
  <c r="CX708" i="3"/>
  <c r="CX706" i="3"/>
  <c r="CX705" i="3"/>
  <c r="CX704" i="3"/>
  <c r="P579" i="1"/>
  <c r="CY578" i="1"/>
  <c r="S576" i="1"/>
  <c r="R574" i="1"/>
  <c r="R571" i="1"/>
  <c r="ET441" i="1"/>
  <c r="P543" i="1"/>
  <c r="CP528" i="1"/>
  <c r="O528" i="1" s="1"/>
  <c r="X520" i="1"/>
  <c r="X518" i="1"/>
  <c r="Y518" i="1"/>
  <c r="CY518" i="1"/>
  <c r="CZ518" i="1"/>
  <c r="Y515" i="1"/>
  <c r="CZ515" i="1"/>
  <c r="CD530" i="1"/>
  <c r="Q583" i="1"/>
  <c r="Q574" i="1"/>
  <c r="Q571" i="1"/>
  <c r="R569" i="1"/>
  <c r="GX495" i="1"/>
  <c r="P494" i="1"/>
  <c r="CP494" i="1" s="1"/>
  <c r="O494" i="1" s="1"/>
  <c r="GM494" i="1" s="1"/>
  <c r="GN494" i="1" s="1"/>
  <c r="CQ494" i="1"/>
  <c r="AB494" i="1"/>
  <c r="CX550" i="3"/>
  <c r="CX552" i="3"/>
  <c r="CX553" i="3"/>
  <c r="CU547" i="3"/>
  <c r="CV547" i="3"/>
  <c r="CX547" i="3"/>
  <c r="CX555" i="3"/>
  <c r="CW549" i="3"/>
  <c r="Q491" i="1"/>
  <c r="R491" i="1"/>
  <c r="U491" i="1"/>
  <c r="W491" i="1"/>
  <c r="I493" i="1"/>
  <c r="I495" i="1"/>
  <c r="CT468" i="1"/>
  <c r="S468" i="1"/>
  <c r="AB468" i="1"/>
  <c r="FR530" i="1"/>
  <c r="BZ530" i="1"/>
  <c r="CG530" i="1" s="1"/>
  <c r="CT329" i="1"/>
  <c r="S329" i="1"/>
  <c r="P607" i="1"/>
  <c r="P601" i="1"/>
  <c r="CP601" i="1" s="1"/>
  <c r="O601" i="1" s="1"/>
  <c r="GM601" i="1" s="1"/>
  <c r="GN601" i="1" s="1"/>
  <c r="CY597" i="1"/>
  <c r="P592" i="1"/>
  <c r="CP592" i="1" s="1"/>
  <c r="O592" i="1" s="1"/>
  <c r="CY591" i="1"/>
  <c r="Q588" i="1"/>
  <c r="CP588" i="1" s="1"/>
  <c r="O588" i="1" s="1"/>
  <c r="AD586" i="1"/>
  <c r="AB586" i="1" s="1"/>
  <c r="AD583" i="1"/>
  <c r="AB583" i="1" s="1"/>
  <c r="P583" i="1"/>
  <c r="CP583" i="1" s="1"/>
  <c r="O583" i="1" s="1"/>
  <c r="AB579" i="1"/>
  <c r="R578" i="1"/>
  <c r="Q576" i="1"/>
  <c r="CP576" i="1" s="1"/>
  <c r="O576" i="1" s="1"/>
  <c r="AD574" i="1"/>
  <c r="P574" i="1"/>
  <c r="CP574" i="1" s="1"/>
  <c r="O574" i="1" s="1"/>
  <c r="GM574" i="1" s="1"/>
  <c r="GN574" i="1" s="1"/>
  <c r="AD571" i="1"/>
  <c r="P571" i="1"/>
  <c r="AB569" i="1"/>
  <c r="AD568" i="1"/>
  <c r="AB568" i="1" s="1"/>
  <c r="AB567" i="1"/>
  <c r="AD565" i="1"/>
  <c r="AB565" i="1" s="1"/>
  <c r="CY523" i="1"/>
  <c r="CZ523" i="1"/>
  <c r="Y523" i="1"/>
  <c r="CY520" i="1"/>
  <c r="CZ519" i="1"/>
  <c r="X519" i="1"/>
  <c r="Y519" i="1"/>
  <c r="GX510" i="1"/>
  <c r="T510" i="1"/>
  <c r="CY507" i="1"/>
  <c r="CZ507" i="1"/>
  <c r="Y507" i="1"/>
  <c r="AD504" i="1"/>
  <c r="AB504" i="1" s="1"/>
  <c r="S488" i="1"/>
  <c r="CT488" i="1"/>
  <c r="AB488" i="1"/>
  <c r="CC530" i="1"/>
  <c r="CU774" i="3"/>
  <c r="CV774" i="3"/>
  <c r="CX776" i="3"/>
  <c r="CX774" i="3"/>
  <c r="CU760" i="3"/>
  <c r="CV760" i="3"/>
  <c r="CX760" i="3"/>
  <c r="CX762" i="3"/>
  <c r="CX761" i="3"/>
  <c r="CS598" i="1"/>
  <c r="CS590" i="1"/>
  <c r="GX588" i="1"/>
  <c r="S585" i="1"/>
  <c r="W575" i="1"/>
  <c r="S573" i="1"/>
  <c r="W572" i="1"/>
  <c r="CS566" i="1"/>
  <c r="CX651" i="3"/>
  <c r="CW652" i="3"/>
  <c r="CU648" i="3"/>
  <c r="CW650" i="3"/>
  <c r="CX649" i="3"/>
  <c r="CX653" i="3"/>
  <c r="CV648" i="3"/>
  <c r="CX655" i="3"/>
  <c r="I567" i="1"/>
  <c r="CX644" i="3"/>
  <c r="CU639" i="3"/>
  <c r="CX645" i="3"/>
  <c r="CX639" i="3"/>
  <c r="CW642" i="3"/>
  <c r="CX647" i="3"/>
  <c r="CX642" i="3"/>
  <c r="CX640" i="3"/>
  <c r="Q564" i="1"/>
  <c r="CP564" i="1" s="1"/>
  <c r="O564" i="1" s="1"/>
  <c r="GM564" i="1" s="1"/>
  <c r="GN564" i="1" s="1"/>
  <c r="I568" i="1"/>
  <c r="T568" i="1" s="1"/>
  <c r="BX441" i="1"/>
  <c r="AO530" i="1"/>
  <c r="CP524" i="1"/>
  <c r="O524" i="1" s="1"/>
  <c r="GX517" i="1"/>
  <c r="T517" i="1"/>
  <c r="CP501" i="1"/>
  <c r="O501" i="1" s="1"/>
  <c r="GM501" i="1" s="1"/>
  <c r="GN501" i="1" s="1"/>
  <c r="CR498" i="1"/>
  <c r="CS498" i="1"/>
  <c r="Q476" i="1"/>
  <c r="R476" i="1"/>
  <c r="Q471" i="1"/>
  <c r="R471" i="1"/>
  <c r="T471" i="1"/>
  <c r="W471" i="1"/>
  <c r="R597" i="1"/>
  <c r="CZ596" i="1"/>
  <c r="R591" i="1"/>
  <c r="CX738" i="3"/>
  <c r="CX739" i="3"/>
  <c r="CU733" i="3"/>
  <c r="CX742" i="3"/>
  <c r="CW734" i="3"/>
  <c r="CX743" i="3"/>
  <c r="CX734" i="3"/>
  <c r="CW735" i="3"/>
  <c r="CX735" i="3"/>
  <c r="CS586" i="1"/>
  <c r="I586" i="1"/>
  <c r="P586" i="1" s="1"/>
  <c r="R585" i="1"/>
  <c r="CS583" i="1"/>
  <c r="P581" i="1"/>
  <c r="P578" i="1"/>
  <c r="CP578" i="1" s="1"/>
  <c r="O578" i="1" s="1"/>
  <c r="CT576" i="1"/>
  <c r="CS574" i="1"/>
  <c r="AB574" i="1"/>
  <c r="R573" i="1"/>
  <c r="CS571" i="1"/>
  <c r="AB571" i="1"/>
  <c r="CT568" i="1"/>
  <c r="CR567" i="1"/>
  <c r="CT565" i="1"/>
  <c r="CT564" i="1"/>
  <c r="BD530" i="1"/>
  <c r="CP520" i="1"/>
  <c r="O520" i="1" s="1"/>
  <c r="GM520" i="1" s="1"/>
  <c r="GN520" i="1" s="1"/>
  <c r="CQ511" i="1"/>
  <c r="AB511" i="1"/>
  <c r="CQ509" i="1"/>
  <c r="P509" i="1"/>
  <c r="CR506" i="1"/>
  <c r="CS506" i="1"/>
  <c r="AD506" i="1"/>
  <c r="R501" i="1"/>
  <c r="S495" i="1"/>
  <c r="CT495" i="1"/>
  <c r="CQ492" i="1"/>
  <c r="P492" i="1"/>
  <c r="AB492" i="1"/>
  <c r="CT483" i="1"/>
  <c r="Q388" i="1"/>
  <c r="R388" i="1"/>
  <c r="GX388" i="1"/>
  <c r="P388" i="1"/>
  <c r="P604" i="1"/>
  <c r="CP604" i="1" s="1"/>
  <c r="O604" i="1" s="1"/>
  <c r="GM604" i="1" s="1"/>
  <c r="GN604" i="1" s="1"/>
  <c r="P600" i="1"/>
  <c r="CP600" i="1" s="1"/>
  <c r="O600" i="1" s="1"/>
  <c r="GM600" i="1" s="1"/>
  <c r="GN600" i="1" s="1"/>
  <c r="S599" i="1"/>
  <c r="Q597" i="1"/>
  <c r="CP597" i="1" s="1"/>
  <c r="O597" i="1" s="1"/>
  <c r="GM597" i="1" s="1"/>
  <c r="GN597" i="1" s="1"/>
  <c r="P594" i="1"/>
  <c r="CP594" i="1" s="1"/>
  <c r="O594" i="1" s="1"/>
  <c r="GM594" i="1" s="1"/>
  <c r="GN594" i="1" s="1"/>
  <c r="Q591" i="1"/>
  <c r="CP591" i="1" s="1"/>
  <c r="O591" i="1" s="1"/>
  <c r="GM591" i="1" s="1"/>
  <c r="GN591" i="1" s="1"/>
  <c r="S589" i="1"/>
  <c r="Q585" i="1"/>
  <c r="CW712" i="3"/>
  <c r="CX712" i="3"/>
  <c r="CX715" i="3"/>
  <c r="CU709" i="3"/>
  <c r="CX716" i="3"/>
  <c r="CV709" i="3"/>
  <c r="CX717" i="3"/>
  <c r="CX709" i="3"/>
  <c r="CX718" i="3"/>
  <c r="CX719" i="3"/>
  <c r="CW710" i="3"/>
  <c r="CX710" i="3"/>
  <c r="CX720" i="3"/>
  <c r="Q573" i="1"/>
  <c r="CP573" i="1" s="1"/>
  <c r="O573" i="1" s="1"/>
  <c r="R570" i="1"/>
  <c r="CR568" i="1"/>
  <c r="CR565" i="1"/>
  <c r="CQ516" i="1"/>
  <c r="P516" i="1"/>
  <c r="CP516" i="1" s="1"/>
  <c r="O516" i="1" s="1"/>
  <c r="P510" i="1"/>
  <c r="CP510" i="1" s="1"/>
  <c r="O510" i="1" s="1"/>
  <c r="CQ510" i="1"/>
  <c r="AB509" i="1"/>
  <c r="Q504" i="1"/>
  <c r="CP503" i="1"/>
  <c r="O503" i="1" s="1"/>
  <c r="GM503" i="1" s="1"/>
  <c r="GN503" i="1" s="1"/>
  <c r="S454" i="1"/>
  <c r="CT454" i="1"/>
  <c r="AB454" i="1"/>
  <c r="Q397" i="1"/>
  <c r="CP397" i="1" s="1"/>
  <c r="O397" i="1" s="1"/>
  <c r="R397" i="1"/>
  <c r="V397" i="1"/>
  <c r="GX397" i="1"/>
  <c r="CU723" i="3"/>
  <c r="CV723" i="3"/>
  <c r="CX723" i="3"/>
  <c r="CX725" i="3"/>
  <c r="CX726" i="3"/>
  <c r="CX727" i="3"/>
  <c r="GX585" i="1"/>
  <c r="S582" i="1"/>
  <c r="CW675" i="3"/>
  <c r="CU673" i="3"/>
  <c r="CX675" i="3"/>
  <c r="CV673" i="3"/>
  <c r="CX679" i="3"/>
  <c r="CX673" i="3"/>
  <c r="CX678" i="3"/>
  <c r="CX682" i="3"/>
  <c r="CX681" i="3"/>
  <c r="AD573" i="1"/>
  <c r="AB573" i="1" s="1"/>
  <c r="Q570" i="1"/>
  <c r="CQ568" i="1"/>
  <c r="CQ565" i="1"/>
  <c r="Y564" i="1"/>
  <c r="AD528" i="1"/>
  <c r="AB528" i="1" s="1"/>
  <c r="X523" i="1"/>
  <c r="P517" i="1"/>
  <c r="CP517" i="1" s="1"/>
  <c r="O517" i="1" s="1"/>
  <c r="CQ517" i="1"/>
  <c r="AB516" i="1"/>
  <c r="CP513" i="1"/>
  <c r="O513" i="1" s="1"/>
  <c r="GM513" i="1" s="1"/>
  <c r="GN513" i="1" s="1"/>
  <c r="AB510" i="1"/>
  <c r="CT509" i="1"/>
  <c r="S508" i="1"/>
  <c r="X507" i="1"/>
  <c r="GM507" i="1" s="1"/>
  <c r="GN507" i="1" s="1"/>
  <c r="CR504" i="1"/>
  <c r="S496" i="1"/>
  <c r="CP496" i="1" s="1"/>
  <c r="O496" i="1" s="1"/>
  <c r="CT496" i="1"/>
  <c r="V491" i="1"/>
  <c r="AD489" i="1"/>
  <c r="AB489" i="1" s="1"/>
  <c r="CR489" i="1"/>
  <c r="CS489" i="1"/>
  <c r="CY467" i="1"/>
  <c r="X467" i="1"/>
  <c r="Y467" i="1"/>
  <c r="CZ467" i="1"/>
  <c r="AD608" i="1"/>
  <c r="AB608" i="1" s="1"/>
  <c r="AB604" i="1"/>
  <c r="AD602" i="1"/>
  <c r="AB602" i="1" s="1"/>
  <c r="AB600" i="1"/>
  <c r="AB594" i="1"/>
  <c r="R582" i="1"/>
  <c r="Y578" i="1"/>
  <c r="AD570" i="1"/>
  <c r="AB570" i="1" s="1"/>
  <c r="P570" i="1"/>
  <c r="X564" i="1"/>
  <c r="CR527" i="1"/>
  <c r="CS527" i="1"/>
  <c r="AD525" i="1"/>
  <c r="AB525" i="1" s="1"/>
  <c r="X524" i="1"/>
  <c r="Y524" i="1"/>
  <c r="AB517" i="1"/>
  <c r="CY515" i="1"/>
  <c r="CX614" i="3"/>
  <c r="CX615" i="3"/>
  <c r="CU612" i="3"/>
  <c r="CV612" i="3"/>
  <c r="CX612" i="3"/>
  <c r="Q512" i="1"/>
  <c r="R512" i="1"/>
  <c r="S512" i="1"/>
  <c r="I514" i="1"/>
  <c r="V514" i="1" s="1"/>
  <c r="CZ511" i="1"/>
  <c r="X511" i="1"/>
  <c r="Y511" i="1"/>
  <c r="U510" i="1"/>
  <c r="W495" i="1"/>
  <c r="Y482" i="1"/>
  <c r="CZ482" i="1"/>
  <c r="X482" i="1"/>
  <c r="CY482" i="1"/>
  <c r="Q582" i="1"/>
  <c r="T569" i="1"/>
  <c r="V566" i="1"/>
  <c r="CR524" i="1"/>
  <c r="CS524" i="1"/>
  <c r="R524" i="1"/>
  <c r="R520" i="1"/>
  <c r="CS520" i="1"/>
  <c r="CY516" i="1"/>
  <c r="CZ516" i="1"/>
  <c r="X516" i="1"/>
  <c r="Y516" i="1"/>
  <c r="CP511" i="1"/>
  <c r="O511" i="1" s="1"/>
  <c r="GM511" i="1" s="1"/>
  <c r="GN511" i="1" s="1"/>
  <c r="X501" i="1"/>
  <c r="CS501" i="1"/>
  <c r="BC613" i="1"/>
  <c r="CX746" i="3"/>
  <c r="CW747" i="3"/>
  <c r="CX749" i="3"/>
  <c r="CX750" i="3"/>
  <c r="CU744" i="3"/>
  <c r="CX751" i="3"/>
  <c r="CV744" i="3"/>
  <c r="CX753" i="3"/>
  <c r="CX744" i="3"/>
  <c r="CX752" i="3"/>
  <c r="S566" i="1"/>
  <c r="GA530" i="1"/>
  <c r="CK441" i="1"/>
  <c r="BB530" i="1"/>
  <c r="X528" i="1"/>
  <c r="Y525" i="1"/>
  <c r="GM525" i="1" s="1"/>
  <c r="GN525" i="1" s="1"/>
  <c r="CZ524" i="1"/>
  <c r="AD524" i="1"/>
  <c r="P523" i="1"/>
  <c r="AD520" i="1"/>
  <c r="AB520" i="1" s="1"/>
  <c r="X515" i="1"/>
  <c r="U509" i="1"/>
  <c r="Q509" i="1"/>
  <c r="CQ507" i="1"/>
  <c r="AD501" i="1"/>
  <c r="AB501" i="1" s="1"/>
  <c r="R504" i="1"/>
  <c r="S504" i="1"/>
  <c r="W504" i="1"/>
  <c r="Y470" i="1"/>
  <c r="CZ470" i="1"/>
  <c r="X470" i="1"/>
  <c r="CY470" i="1"/>
  <c r="CY451" i="1"/>
  <c r="CZ451" i="1"/>
  <c r="X451" i="1"/>
  <c r="Y451" i="1"/>
  <c r="F546" i="1"/>
  <c r="R519" i="1"/>
  <c r="CR517" i="1"/>
  <c r="R511" i="1"/>
  <c r="CR510" i="1"/>
  <c r="U496" i="1"/>
  <c r="CT494" i="1"/>
  <c r="T491" i="1"/>
  <c r="GX479" i="1"/>
  <c r="AD477" i="1"/>
  <c r="AB477" i="1" s="1"/>
  <c r="CR477" i="1"/>
  <c r="CY461" i="1"/>
  <c r="X461" i="1"/>
  <c r="CR459" i="1"/>
  <c r="CS459" i="1"/>
  <c r="AD459" i="1"/>
  <c r="AB459" i="1" s="1"/>
  <c r="R459" i="1"/>
  <c r="Q451" i="1"/>
  <c r="Q449" i="1"/>
  <c r="CP449" i="1" s="1"/>
  <c r="O449" i="1" s="1"/>
  <c r="R449" i="1"/>
  <c r="S449" i="1"/>
  <c r="CY447" i="1"/>
  <c r="X447" i="1"/>
  <c r="T446" i="1"/>
  <c r="T400" i="1"/>
  <c r="FV409" i="1"/>
  <c r="CX629" i="3"/>
  <c r="CX630" i="3"/>
  <c r="CU627" i="3"/>
  <c r="CX632" i="3"/>
  <c r="CV627" i="3"/>
  <c r="CX627" i="3"/>
  <c r="Q519" i="1"/>
  <c r="Q511" i="1"/>
  <c r="CZ497" i="1"/>
  <c r="U495" i="1"/>
  <c r="CT492" i="1"/>
  <c r="S491" i="1"/>
  <c r="CR485" i="1"/>
  <c r="CS485" i="1"/>
  <c r="R485" i="1"/>
  <c r="CX512" i="3"/>
  <c r="CW514" i="3"/>
  <c r="CX515" i="3"/>
  <c r="CX516" i="3"/>
  <c r="CU511" i="3"/>
  <c r="CX517" i="3"/>
  <c r="CX519" i="3"/>
  <c r="CV511" i="3"/>
  <c r="Q479" i="1"/>
  <c r="S476" i="1"/>
  <c r="CT476" i="1"/>
  <c r="CP475" i="1"/>
  <c r="O475" i="1" s="1"/>
  <c r="R473" i="1"/>
  <c r="T472" i="1"/>
  <c r="S471" i="1"/>
  <c r="S460" i="1"/>
  <c r="CT460" i="1"/>
  <c r="CQ459" i="1"/>
  <c r="P459" i="1"/>
  <c r="CP459" i="1" s="1"/>
  <c r="O459" i="1" s="1"/>
  <c r="Q400" i="1"/>
  <c r="CP400" i="1" s="1"/>
  <c r="O400" i="1" s="1"/>
  <c r="GM400" i="1" s="1"/>
  <c r="GN400" i="1" s="1"/>
  <c r="R400" i="1"/>
  <c r="W397" i="1"/>
  <c r="CZ394" i="1"/>
  <c r="X394" i="1"/>
  <c r="Y394" i="1"/>
  <c r="CY394" i="1"/>
  <c r="W388" i="1"/>
  <c r="CX582" i="3"/>
  <c r="CU576" i="3"/>
  <c r="CX583" i="3"/>
  <c r="CX576" i="3"/>
  <c r="CX580" i="3"/>
  <c r="CW578" i="3"/>
  <c r="CX578" i="3"/>
  <c r="CX585" i="3"/>
  <c r="CT487" i="1"/>
  <c r="S487" i="1"/>
  <c r="CT462" i="1"/>
  <c r="S462" i="1"/>
  <c r="Q457" i="1"/>
  <c r="CP457" i="1" s="1"/>
  <c r="O457" i="1" s="1"/>
  <c r="R457" i="1"/>
  <c r="S457" i="1"/>
  <c r="CY455" i="1"/>
  <c r="X455" i="1"/>
  <c r="FQ441" i="1"/>
  <c r="AP372" i="1"/>
  <c r="F418" i="1"/>
  <c r="V388" i="1"/>
  <c r="Q320" i="1"/>
  <c r="R320" i="1"/>
  <c r="GX320" i="1"/>
  <c r="P320" i="1"/>
  <c r="S320" i="1"/>
  <c r="AD500" i="1"/>
  <c r="AB496" i="1"/>
  <c r="AB495" i="1"/>
  <c r="U493" i="1"/>
  <c r="P491" i="1"/>
  <c r="CP491" i="1" s="1"/>
  <c r="O491" i="1" s="1"/>
  <c r="CQ491" i="1"/>
  <c r="AB491" i="1"/>
  <c r="AB485" i="1"/>
  <c r="AB483" i="1"/>
  <c r="CY479" i="1"/>
  <c r="X479" i="1"/>
  <c r="CR473" i="1"/>
  <c r="CS473" i="1"/>
  <c r="CY469" i="1"/>
  <c r="CZ469" i="1"/>
  <c r="Y469" i="1"/>
  <c r="U466" i="1"/>
  <c r="Q466" i="1"/>
  <c r="CP466" i="1" s="1"/>
  <c r="O466" i="1" s="1"/>
  <c r="P461" i="1"/>
  <c r="CP461" i="1" s="1"/>
  <c r="O461" i="1" s="1"/>
  <c r="CQ461" i="1"/>
  <c r="AB461" i="1"/>
  <c r="X459" i="1"/>
  <c r="Y459" i="1"/>
  <c r="CY459" i="1"/>
  <c r="CT448" i="1"/>
  <c r="S448" i="1"/>
  <c r="CP446" i="1"/>
  <c r="O446" i="1" s="1"/>
  <c r="CT407" i="1"/>
  <c r="S407" i="1"/>
  <c r="Q403" i="1"/>
  <c r="CP403" i="1" s="1"/>
  <c r="O403" i="1" s="1"/>
  <c r="R403" i="1"/>
  <c r="U397" i="1"/>
  <c r="CT395" i="1"/>
  <c r="S395" i="1"/>
  <c r="Q387" i="1"/>
  <c r="R387" i="1"/>
  <c r="T387" i="1"/>
  <c r="CR383" i="1"/>
  <c r="CS383" i="1"/>
  <c r="AD383" i="1"/>
  <c r="AB383" i="1" s="1"/>
  <c r="FV285" i="1"/>
  <c r="EM340" i="1"/>
  <c r="P246" i="1"/>
  <c r="Q246" i="1"/>
  <c r="R246" i="1"/>
  <c r="Q522" i="1"/>
  <c r="Q518" i="1"/>
  <c r="Q508" i="1"/>
  <c r="W498" i="1"/>
  <c r="AD487" i="1"/>
  <c r="AB487" i="1" s="1"/>
  <c r="CY484" i="1"/>
  <c r="CZ484" i="1"/>
  <c r="Y484" i="1"/>
  <c r="CT475" i="1"/>
  <c r="S475" i="1"/>
  <c r="CZ473" i="1"/>
  <c r="AD473" i="1"/>
  <c r="V471" i="1"/>
  <c r="CP469" i="1"/>
  <c r="O469" i="1" s="1"/>
  <c r="GM469" i="1" s="1"/>
  <c r="GN469" i="1" s="1"/>
  <c r="CS463" i="1"/>
  <c r="AD463" i="1"/>
  <c r="R463" i="1"/>
  <c r="GX457" i="1"/>
  <c r="U457" i="1"/>
  <c r="CT450" i="1"/>
  <c r="S450" i="1"/>
  <c r="U446" i="1"/>
  <c r="Q446" i="1"/>
  <c r="P393" i="1"/>
  <c r="GX393" i="1"/>
  <c r="Q393" i="1"/>
  <c r="R393" i="1"/>
  <c r="CZ391" i="1"/>
  <c r="X391" i="1"/>
  <c r="Y391" i="1"/>
  <c r="CY391" i="1"/>
  <c r="CR304" i="1"/>
  <c r="CS304" i="1"/>
  <c r="AD304" i="1"/>
  <c r="AB304" i="1" s="1"/>
  <c r="Q304" i="1"/>
  <c r="X304" i="1"/>
  <c r="AP530" i="1"/>
  <c r="AB527" i="1"/>
  <c r="I527" i="1"/>
  <c r="U527" i="1" s="1"/>
  <c r="AB524" i="1"/>
  <c r="AD522" i="1"/>
  <c r="P522" i="1"/>
  <c r="CP522" i="1" s="1"/>
  <c r="O522" i="1" s="1"/>
  <c r="GM522" i="1" s="1"/>
  <c r="GN522" i="1" s="1"/>
  <c r="S521" i="1"/>
  <c r="AD518" i="1"/>
  <c r="P518" i="1"/>
  <c r="CP518" i="1" s="1"/>
  <c r="O518" i="1" s="1"/>
  <c r="GM518" i="1" s="1"/>
  <c r="GN518" i="1" s="1"/>
  <c r="Q515" i="1"/>
  <c r="CP515" i="1" s="1"/>
  <c r="O515" i="1" s="1"/>
  <c r="GM515" i="1" s="1"/>
  <c r="GN515" i="1" s="1"/>
  <c r="AB513" i="1"/>
  <c r="CU607" i="3"/>
  <c r="CV607" i="3"/>
  <c r="CX607" i="3"/>
  <c r="CX608" i="3"/>
  <c r="CX610" i="3"/>
  <c r="AD508" i="1"/>
  <c r="P508" i="1"/>
  <c r="CP508" i="1" s="1"/>
  <c r="O508" i="1" s="1"/>
  <c r="AB506" i="1"/>
  <c r="I506" i="1"/>
  <c r="R505" i="1"/>
  <c r="AB503" i="1"/>
  <c r="CS500" i="1"/>
  <c r="AB500" i="1"/>
  <c r="I500" i="1"/>
  <c r="R499" i="1"/>
  <c r="Q497" i="1"/>
  <c r="CP497" i="1" s="1"/>
  <c r="O497" i="1" s="1"/>
  <c r="GM497" i="1" s="1"/>
  <c r="GN497" i="1" s="1"/>
  <c r="GX489" i="1"/>
  <c r="W489" i="1"/>
  <c r="AB482" i="1"/>
  <c r="P482" i="1"/>
  <c r="CP482" i="1" s="1"/>
  <c r="O482" i="1" s="1"/>
  <c r="GM482" i="1" s="1"/>
  <c r="GN482" i="1" s="1"/>
  <c r="I481" i="1"/>
  <c r="W481" i="1" s="1"/>
  <c r="CZ479" i="1"/>
  <c r="P479" i="1"/>
  <c r="CQ479" i="1"/>
  <c r="AB479" i="1"/>
  <c r="CS477" i="1"/>
  <c r="T476" i="1"/>
  <c r="AB473" i="1"/>
  <c r="V472" i="1"/>
  <c r="AB471" i="1"/>
  <c r="Q469" i="1"/>
  <c r="R469" i="1"/>
  <c r="CQ463" i="1"/>
  <c r="AB463" i="1"/>
  <c r="P463" i="1"/>
  <c r="AB462" i="1"/>
  <c r="CT456" i="1"/>
  <c r="S456" i="1"/>
  <c r="AB407" i="1"/>
  <c r="W403" i="1"/>
  <c r="GX400" i="1"/>
  <c r="U400" i="1"/>
  <c r="S397" i="1"/>
  <c r="AB395" i="1"/>
  <c r="CZ528" i="1"/>
  <c r="CZ525" i="1"/>
  <c r="CX638" i="3"/>
  <c r="CU633" i="3"/>
  <c r="CX634" i="3"/>
  <c r="CX635" i="3"/>
  <c r="CZ520" i="1"/>
  <c r="Q505" i="1"/>
  <c r="CZ501" i="1"/>
  <c r="Q499" i="1"/>
  <c r="CT491" i="1"/>
  <c r="CT490" i="1"/>
  <c r="S490" i="1"/>
  <c r="P489" i="1"/>
  <c r="R489" i="1"/>
  <c r="AD486" i="1"/>
  <c r="AB486" i="1" s="1"/>
  <c r="R486" i="1"/>
  <c r="CR486" i="1"/>
  <c r="Y485" i="1"/>
  <c r="CY485" i="1"/>
  <c r="Q484" i="1"/>
  <c r="CP484" i="1" s="1"/>
  <c r="O484" i="1" s="1"/>
  <c r="GM484" i="1" s="1"/>
  <c r="GN484" i="1" s="1"/>
  <c r="R484" i="1"/>
  <c r="CT482" i="1"/>
  <c r="P480" i="1"/>
  <c r="Y479" i="1"/>
  <c r="T477" i="1"/>
  <c r="AB475" i="1"/>
  <c r="S472" i="1"/>
  <c r="CT471" i="1"/>
  <c r="CT465" i="1"/>
  <c r="S465" i="1"/>
  <c r="CT458" i="1"/>
  <c r="S458" i="1"/>
  <c r="U454" i="1"/>
  <c r="Q454" i="1"/>
  <c r="CP454" i="1" s="1"/>
  <c r="O454" i="1" s="1"/>
  <c r="CR443" i="1"/>
  <c r="CS443" i="1"/>
  <c r="AD443" i="1"/>
  <c r="R443" i="1"/>
  <c r="CR386" i="1"/>
  <c r="CS386" i="1"/>
  <c r="AD386" i="1"/>
  <c r="AB386" i="1" s="1"/>
  <c r="Q386" i="1"/>
  <c r="R386" i="1"/>
  <c r="AD526" i="1"/>
  <c r="AB526" i="1" s="1"/>
  <c r="AB522" i="1"/>
  <c r="CS518" i="1"/>
  <c r="AB518" i="1"/>
  <c r="CT515" i="1"/>
  <c r="AD512" i="1"/>
  <c r="AB512" i="1" s="1"/>
  <c r="P512" i="1"/>
  <c r="CP512" i="1" s="1"/>
  <c r="O512" i="1" s="1"/>
  <c r="AB508" i="1"/>
  <c r="AD505" i="1"/>
  <c r="AB505" i="1" s="1"/>
  <c r="P505" i="1"/>
  <c r="AD502" i="1"/>
  <c r="AB502" i="1" s="1"/>
  <c r="AD499" i="1"/>
  <c r="AB499" i="1" s="1"/>
  <c r="P499" i="1"/>
  <c r="CT497" i="1"/>
  <c r="CQ485" i="1"/>
  <c r="Q485" i="1"/>
  <c r="P483" i="1"/>
  <c r="GX477" i="1"/>
  <c r="W477" i="1"/>
  <c r="AB470" i="1"/>
  <c r="P470" i="1"/>
  <c r="CP470" i="1" s="1"/>
  <c r="O470" i="1" s="1"/>
  <c r="GM470" i="1" s="1"/>
  <c r="GN470" i="1" s="1"/>
  <c r="S466" i="1"/>
  <c r="CT466" i="1"/>
  <c r="CS451" i="1"/>
  <c r="AD451" i="1"/>
  <c r="AB451" i="1" s="1"/>
  <c r="R451" i="1"/>
  <c r="AB450" i="1"/>
  <c r="AB448" i="1"/>
  <c r="CT445" i="1"/>
  <c r="S445" i="1"/>
  <c r="P443" i="1"/>
  <c r="CQ443" i="1"/>
  <c r="AB443" i="1"/>
  <c r="EL409" i="1"/>
  <c r="AT409" i="1"/>
  <c r="CC372" i="1"/>
  <c r="GX403" i="1"/>
  <c r="U403" i="1"/>
  <c r="CZ400" i="1"/>
  <c r="Y400" i="1"/>
  <c r="X400" i="1"/>
  <c r="CY400" i="1"/>
  <c r="CT392" i="1"/>
  <c r="S392" i="1"/>
  <c r="S498" i="1"/>
  <c r="CP498" i="1" s="1"/>
  <c r="O498" i="1" s="1"/>
  <c r="CZ492" i="1"/>
  <c r="X492" i="1"/>
  <c r="Y492" i="1"/>
  <c r="CP488" i="1"/>
  <c r="O488" i="1" s="1"/>
  <c r="CR487" i="1"/>
  <c r="P485" i="1"/>
  <c r="CP485" i="1" s="1"/>
  <c r="O485" i="1" s="1"/>
  <c r="GM485" i="1" s="1"/>
  <c r="GN485" i="1" s="1"/>
  <c r="CT479" i="1"/>
  <c r="CT478" i="1"/>
  <c r="S478" i="1"/>
  <c r="CP478" i="1" s="1"/>
  <c r="O478" i="1" s="1"/>
  <c r="P477" i="1"/>
  <c r="R477" i="1"/>
  <c r="AD474" i="1"/>
  <c r="AB474" i="1" s="1"/>
  <c r="R474" i="1"/>
  <c r="CR474" i="1"/>
  <c r="Y473" i="1"/>
  <c r="CY473" i="1"/>
  <c r="Q472" i="1"/>
  <c r="CP472" i="1" s="1"/>
  <c r="O472" i="1" s="1"/>
  <c r="R472" i="1"/>
  <c r="CY463" i="1"/>
  <c r="CZ463" i="1"/>
  <c r="X463" i="1"/>
  <c r="CQ451" i="1"/>
  <c r="P451" i="1"/>
  <c r="CP451" i="1" s="1"/>
  <c r="O451" i="1" s="1"/>
  <c r="GM451" i="1" s="1"/>
  <c r="GN451" i="1" s="1"/>
  <c r="S446" i="1"/>
  <c r="CT446" i="1"/>
  <c r="EH372" i="1"/>
  <c r="P418" i="1"/>
  <c r="CP407" i="1"/>
  <c r="O407" i="1" s="1"/>
  <c r="EV530" i="1"/>
  <c r="I526" i="1"/>
  <c r="P526" i="1" s="1"/>
  <c r="Q523" i="1"/>
  <c r="I502" i="1"/>
  <c r="R498" i="1"/>
  <c r="CX575" i="3"/>
  <c r="CX566" i="3"/>
  <c r="CW568" i="3"/>
  <c r="CX571" i="3"/>
  <c r="CX570" i="3"/>
  <c r="CU565" i="3"/>
  <c r="CX569" i="3"/>
  <c r="CX572" i="3"/>
  <c r="CV565" i="3"/>
  <c r="R487" i="1"/>
  <c r="U483" i="1"/>
  <c r="I483" i="1"/>
  <c r="CQ482" i="1"/>
  <c r="U479" i="1"/>
  <c r="W476" i="1"/>
  <c r="CQ473" i="1"/>
  <c r="Q473" i="1"/>
  <c r="CP473" i="1" s="1"/>
  <c r="O473" i="1" s="1"/>
  <c r="GM473" i="1" s="1"/>
  <c r="GN473" i="1" s="1"/>
  <c r="P471" i="1"/>
  <c r="CP471" i="1" s="1"/>
  <c r="O471" i="1" s="1"/>
  <c r="Q463" i="1"/>
  <c r="CP460" i="1"/>
  <c r="O460" i="1" s="1"/>
  <c r="AB458" i="1"/>
  <c r="CT453" i="1"/>
  <c r="S453" i="1"/>
  <c r="CZ447" i="1"/>
  <c r="Y447" i="1"/>
  <c r="AB445" i="1"/>
  <c r="CZ443" i="1"/>
  <c r="X443" i="1"/>
  <c r="Y443" i="1"/>
  <c r="CY443" i="1"/>
  <c r="S403" i="1"/>
  <c r="CP391" i="1"/>
  <c r="O391" i="1" s="1"/>
  <c r="GM391" i="1" s="1"/>
  <c r="GN391" i="1" s="1"/>
  <c r="Q381" i="1"/>
  <c r="R381" i="1"/>
  <c r="CS491" i="1"/>
  <c r="CX543" i="3"/>
  <c r="CU538" i="3"/>
  <c r="CX545" i="3"/>
  <c r="CV538" i="3"/>
  <c r="CX546" i="3"/>
  <c r="CX538" i="3"/>
  <c r="CW539" i="3"/>
  <c r="CX539" i="3"/>
  <c r="CS479" i="1"/>
  <c r="CW504" i="3"/>
  <c r="CX505" i="3"/>
  <c r="CX506" i="3"/>
  <c r="CU501" i="3"/>
  <c r="CX508" i="3"/>
  <c r="CV501" i="3"/>
  <c r="CX509" i="3"/>
  <c r="CX501" i="3"/>
  <c r="CX510" i="3"/>
  <c r="CX502" i="3"/>
  <c r="CR464" i="1"/>
  <c r="CQ455" i="1"/>
  <c r="CR452" i="1"/>
  <c r="CQ447" i="1"/>
  <c r="CR444" i="1"/>
  <c r="CU419" i="3"/>
  <c r="CV419" i="3"/>
  <c r="CX419" i="3"/>
  <c r="CX420" i="3"/>
  <c r="CX422" i="3"/>
  <c r="CX423" i="3"/>
  <c r="CW420" i="3"/>
  <c r="V406" i="1"/>
  <c r="W405" i="1"/>
  <c r="CQ403" i="1"/>
  <c r="W402" i="1"/>
  <c r="CQ400" i="1"/>
  <c r="W399" i="1"/>
  <c r="CQ397" i="1"/>
  <c r="W396" i="1"/>
  <c r="U393" i="1"/>
  <c r="W387" i="1"/>
  <c r="CT384" i="1"/>
  <c r="S384" i="1"/>
  <c r="GE372" i="1"/>
  <c r="P338" i="1"/>
  <c r="CQ338" i="1"/>
  <c r="AB338" i="1"/>
  <c r="CT334" i="1"/>
  <c r="S334" i="1"/>
  <c r="X292" i="1"/>
  <c r="Y292" i="1"/>
  <c r="CY292" i="1"/>
  <c r="CZ292" i="1"/>
  <c r="Q492" i="1"/>
  <c r="Q480" i="1"/>
  <c r="Q468" i="1"/>
  <c r="CP468" i="1" s="1"/>
  <c r="O468" i="1" s="1"/>
  <c r="Q456" i="1"/>
  <c r="CP456" i="1" s="1"/>
  <c r="O456" i="1" s="1"/>
  <c r="Q448" i="1"/>
  <c r="CP448" i="1" s="1"/>
  <c r="O448" i="1" s="1"/>
  <c r="W406" i="1"/>
  <c r="CT404" i="1"/>
  <c r="S404" i="1"/>
  <c r="CT401" i="1"/>
  <c r="S401" i="1"/>
  <c r="CT398" i="1"/>
  <c r="S398" i="1"/>
  <c r="GX387" i="1"/>
  <c r="U387" i="1"/>
  <c r="S386" i="1"/>
  <c r="CT386" i="1"/>
  <c r="W381" i="1"/>
  <c r="FR409" i="1"/>
  <c r="Q378" i="1"/>
  <c r="R378" i="1"/>
  <c r="CD409" i="1"/>
  <c r="V375" i="1"/>
  <c r="CY333" i="1"/>
  <c r="X333" i="1"/>
  <c r="GM333" i="1" s="1"/>
  <c r="GN333" i="1" s="1"/>
  <c r="CS328" i="1"/>
  <c r="AD328" i="1"/>
  <c r="AB328" i="1" s="1"/>
  <c r="CR328" i="1"/>
  <c r="W320" i="1"/>
  <c r="Q465" i="1"/>
  <c r="CP465" i="1" s="1"/>
  <c r="O465" i="1" s="1"/>
  <c r="Q453" i="1"/>
  <c r="CP453" i="1" s="1"/>
  <c r="O453" i="1" s="1"/>
  <c r="Q445" i="1"/>
  <c r="Q406" i="1"/>
  <c r="CP406" i="1" s="1"/>
  <c r="O406" i="1" s="1"/>
  <c r="R406" i="1"/>
  <c r="CZ405" i="1"/>
  <c r="Y405" i="1"/>
  <c r="CZ402" i="1"/>
  <c r="Y402" i="1"/>
  <c r="CZ399" i="1"/>
  <c r="Y399" i="1"/>
  <c r="CZ396" i="1"/>
  <c r="Y396" i="1"/>
  <c r="CT387" i="1"/>
  <c r="S387" i="1"/>
  <c r="GX381" i="1"/>
  <c r="U381" i="1"/>
  <c r="CR380" i="1"/>
  <c r="CS380" i="1"/>
  <c r="AD380" i="1"/>
  <c r="AB380" i="1" s="1"/>
  <c r="T379" i="1"/>
  <c r="BZ409" i="1"/>
  <c r="CK285" i="1"/>
  <c r="BB340" i="1"/>
  <c r="CQ335" i="1"/>
  <c r="AB335" i="1"/>
  <c r="P335" i="1"/>
  <c r="CP335" i="1" s="1"/>
  <c r="O335" i="1" s="1"/>
  <c r="CT332" i="1"/>
  <c r="S332" i="1"/>
  <c r="AB332" i="1"/>
  <c r="P302" i="1"/>
  <c r="CP302" i="1" s="1"/>
  <c r="O302" i="1" s="1"/>
  <c r="GM302" i="1" s="1"/>
  <c r="GN302" i="1" s="1"/>
  <c r="CQ302" i="1"/>
  <c r="AB302" i="1"/>
  <c r="V246" i="1"/>
  <c r="CT377" i="1"/>
  <c r="CX375" i="3"/>
  <c r="CX378" i="3"/>
  <c r="CX379" i="3"/>
  <c r="CU372" i="3"/>
  <c r="CX384" i="3"/>
  <c r="CX381" i="3"/>
  <c r="CV372" i="3"/>
  <c r="CW374" i="3"/>
  <c r="Q375" i="1"/>
  <c r="R375" i="1"/>
  <c r="I379" i="1"/>
  <c r="I377" i="1"/>
  <c r="I383" i="1"/>
  <c r="I389" i="1"/>
  <c r="AB329" i="1"/>
  <c r="CC285" i="1"/>
  <c r="AT340" i="1"/>
  <c r="AD295" i="1"/>
  <c r="AB295" i="1" s="1"/>
  <c r="R295" i="1"/>
  <c r="CR295" i="1"/>
  <c r="CS295" i="1"/>
  <c r="CX558" i="3"/>
  <c r="CX560" i="3"/>
  <c r="CU556" i="3"/>
  <c r="CV556" i="3"/>
  <c r="CX556" i="3"/>
  <c r="CX562" i="3"/>
  <c r="S489" i="1"/>
  <c r="S486" i="1"/>
  <c r="CP486" i="1" s="1"/>
  <c r="O486" i="1" s="1"/>
  <c r="CU520" i="3"/>
  <c r="CW523" i="3"/>
  <c r="CX523" i="3"/>
  <c r="CX524" i="3"/>
  <c r="CX526" i="3"/>
  <c r="S477" i="1"/>
  <c r="S474" i="1"/>
  <c r="R467" i="1"/>
  <c r="S464" i="1"/>
  <c r="Q462" i="1"/>
  <c r="Q458" i="1"/>
  <c r="R455" i="1"/>
  <c r="S452" i="1"/>
  <c r="Q450" i="1"/>
  <c r="R447" i="1"/>
  <c r="S444" i="1"/>
  <c r="CU413" i="3"/>
  <c r="CW414" i="3"/>
  <c r="CX414" i="3"/>
  <c r="CX415" i="3"/>
  <c r="S406" i="1"/>
  <c r="P405" i="1"/>
  <c r="CP405" i="1" s="1"/>
  <c r="O405" i="1" s="1"/>
  <c r="P402" i="1"/>
  <c r="CP402" i="1" s="1"/>
  <c r="O402" i="1" s="1"/>
  <c r="GM402" i="1" s="1"/>
  <c r="GN402" i="1" s="1"/>
  <c r="P399" i="1"/>
  <c r="CP399" i="1" s="1"/>
  <c r="O399" i="1" s="1"/>
  <c r="GM399" i="1" s="1"/>
  <c r="GN399" i="1" s="1"/>
  <c r="P396" i="1"/>
  <c r="CP396" i="1" s="1"/>
  <c r="O396" i="1" s="1"/>
  <c r="W393" i="1"/>
  <c r="AB393" i="1"/>
  <c r="P387" i="1"/>
  <c r="T385" i="1"/>
  <c r="W383" i="1"/>
  <c r="GX378" i="1"/>
  <c r="U378" i="1"/>
  <c r="CR377" i="1"/>
  <c r="CS377" i="1"/>
  <c r="AD377" i="1"/>
  <c r="AB377" i="1" s="1"/>
  <c r="CP334" i="1"/>
  <c r="O334" i="1" s="1"/>
  <c r="P327" i="1"/>
  <c r="CQ327" i="1"/>
  <c r="CD340" i="1"/>
  <c r="CU529" i="3"/>
  <c r="CX536" i="3"/>
  <c r="CX529" i="3"/>
  <c r="CW531" i="3"/>
  <c r="CX532" i="3"/>
  <c r="CX531" i="3"/>
  <c r="CX495" i="3"/>
  <c r="CX496" i="3"/>
  <c r="CX497" i="3"/>
  <c r="CX498" i="3"/>
  <c r="CX499" i="3"/>
  <c r="CX493" i="3"/>
  <c r="CU491" i="3"/>
  <c r="CX492" i="3"/>
  <c r="CV491" i="3"/>
  <c r="Q467" i="1"/>
  <c r="CP467" i="1" s="1"/>
  <c r="O467" i="1" s="1"/>
  <c r="GM467" i="1" s="1"/>
  <c r="GN467" i="1" s="1"/>
  <c r="R464" i="1"/>
  <c r="P462" i="1"/>
  <c r="CP462" i="1" s="1"/>
  <c r="O462" i="1" s="1"/>
  <c r="P458" i="1"/>
  <c r="CP458" i="1" s="1"/>
  <c r="O458" i="1" s="1"/>
  <c r="Q455" i="1"/>
  <c r="CP455" i="1" s="1"/>
  <c r="O455" i="1" s="1"/>
  <c r="GM455" i="1" s="1"/>
  <c r="GN455" i="1" s="1"/>
  <c r="R452" i="1"/>
  <c r="P450" i="1"/>
  <c r="Q447" i="1"/>
  <c r="CP447" i="1" s="1"/>
  <c r="O447" i="1" s="1"/>
  <c r="GM447" i="1" s="1"/>
  <c r="GN447" i="1" s="1"/>
  <c r="R444" i="1"/>
  <c r="ET409" i="1"/>
  <c r="BD409" i="1"/>
  <c r="V393" i="1"/>
  <c r="AB392" i="1"/>
  <c r="CR390" i="1"/>
  <c r="CS390" i="1"/>
  <c r="AD390" i="1"/>
  <c r="AB390" i="1" s="1"/>
  <c r="R390" i="1"/>
  <c r="CZ390" i="1"/>
  <c r="V387" i="1"/>
  <c r="W379" i="1"/>
  <c r="W375" i="1"/>
  <c r="CG340" i="1"/>
  <c r="X330" i="1"/>
  <c r="FR340" i="1"/>
  <c r="CR196" i="1"/>
  <c r="CS196" i="1"/>
  <c r="AD196" i="1"/>
  <c r="AB196" i="1" s="1"/>
  <c r="Q196" i="1"/>
  <c r="R196" i="1"/>
  <c r="Q464" i="1"/>
  <c r="CP464" i="1" s="1"/>
  <c r="O464" i="1" s="1"/>
  <c r="Q452" i="1"/>
  <c r="CP452" i="1" s="1"/>
  <c r="O452" i="1" s="1"/>
  <c r="Q444" i="1"/>
  <c r="F425" i="1"/>
  <c r="BC372" i="1"/>
  <c r="CQ391" i="1"/>
  <c r="AB391" i="1"/>
  <c r="CQ390" i="1"/>
  <c r="P390" i="1"/>
  <c r="CP390" i="1" s="1"/>
  <c r="O390" i="1" s="1"/>
  <c r="GM390" i="1" s="1"/>
  <c r="GN390" i="1" s="1"/>
  <c r="S389" i="1"/>
  <c r="CT389" i="1"/>
  <c r="GX383" i="1"/>
  <c r="P381" i="1"/>
  <c r="BD285" i="1"/>
  <c r="F365" i="1"/>
  <c r="CR330" i="1"/>
  <c r="Q330" i="1"/>
  <c r="CP330" i="1" s="1"/>
  <c r="O330" i="1" s="1"/>
  <c r="GM330" i="1" s="1"/>
  <c r="GN330" i="1" s="1"/>
  <c r="AD330" i="1"/>
  <c r="AB330" i="1" s="1"/>
  <c r="BZ285" i="1"/>
  <c r="AQ340" i="1"/>
  <c r="FU238" i="1"/>
  <c r="EL253" i="1"/>
  <c r="AI253" i="1"/>
  <c r="CS458" i="1"/>
  <c r="CS450" i="1"/>
  <c r="P444" i="1"/>
  <c r="BB372" i="1"/>
  <c r="F422" i="1"/>
  <c r="S393" i="1"/>
  <c r="CR389" i="1"/>
  <c r="CS389" i="1"/>
  <c r="AD389" i="1"/>
  <c r="AB389" i="1" s="1"/>
  <c r="CP386" i="1"/>
  <c r="O386" i="1" s="1"/>
  <c r="W385" i="1"/>
  <c r="I385" i="1"/>
  <c r="V381" i="1"/>
  <c r="GX375" i="1"/>
  <c r="U375" i="1"/>
  <c r="Q332" i="1"/>
  <c r="P332" i="1"/>
  <c r="R332" i="1"/>
  <c r="U332" i="1"/>
  <c r="GX332" i="1"/>
  <c r="W328" i="1"/>
  <c r="U320" i="1"/>
  <c r="CQ248" i="1"/>
  <c r="P248" i="1"/>
  <c r="CP248" i="1" s="1"/>
  <c r="O248" i="1" s="1"/>
  <c r="Q394" i="1"/>
  <c r="CP394" i="1" s="1"/>
  <c r="O394" i="1" s="1"/>
  <c r="GM394" i="1" s="1"/>
  <c r="GN394" i="1" s="1"/>
  <c r="R394" i="1"/>
  <c r="T388" i="1"/>
  <c r="GX384" i="1"/>
  <c r="U384" i="1"/>
  <c r="S383" i="1"/>
  <c r="CT383" i="1"/>
  <c r="P378" i="1"/>
  <c r="CQ374" i="1"/>
  <c r="AB374" i="1"/>
  <c r="P374" i="1"/>
  <c r="AP285" i="1"/>
  <c r="F349" i="1"/>
  <c r="X317" i="1"/>
  <c r="Y317" i="1"/>
  <c r="CY317" i="1"/>
  <c r="CZ317" i="1"/>
  <c r="S374" i="1"/>
  <c r="BC340" i="1"/>
  <c r="GX338" i="1"/>
  <c r="CZ330" i="1"/>
  <c r="S323" i="1"/>
  <c r="T320" i="1"/>
  <c r="V319" i="1"/>
  <c r="CP317" i="1"/>
  <c r="O317" i="1" s="1"/>
  <c r="CT315" i="1"/>
  <c r="CR310" i="1"/>
  <c r="CS310" i="1"/>
  <c r="AD310" i="1"/>
  <c r="AB310" i="1" s="1"/>
  <c r="R307" i="1"/>
  <c r="X300" i="1"/>
  <c r="Y300" i="1"/>
  <c r="CY300" i="1"/>
  <c r="CY298" i="1"/>
  <c r="CZ298" i="1"/>
  <c r="X298" i="1"/>
  <c r="Y298" i="1"/>
  <c r="EM206" i="1"/>
  <c r="FV183" i="1"/>
  <c r="AO409" i="1"/>
  <c r="CR391" i="1"/>
  <c r="CW401" i="3"/>
  <c r="CU399" i="3"/>
  <c r="CX401" i="3"/>
  <c r="CX399" i="3"/>
  <c r="CX409" i="3"/>
  <c r="CX405" i="3"/>
  <c r="CX404" i="3"/>
  <c r="CX403" i="3"/>
  <c r="CY390" i="1"/>
  <c r="S388" i="1"/>
  <c r="S385" i="1"/>
  <c r="S382" i="1"/>
  <c r="S379" i="1"/>
  <c r="S376" i="1"/>
  <c r="CP376" i="1" s="1"/>
  <c r="O376" i="1" s="1"/>
  <c r="R374" i="1"/>
  <c r="EH340" i="1"/>
  <c r="CI340" i="1"/>
  <c r="CY335" i="1"/>
  <c r="AD334" i="1"/>
  <c r="AB334" i="1" s="1"/>
  <c r="CU353" i="3"/>
  <c r="CV353" i="3"/>
  <c r="CX353" i="3"/>
  <c r="CX355" i="3"/>
  <c r="W332" i="1"/>
  <c r="R329" i="1"/>
  <c r="U328" i="1"/>
  <c r="S327" i="1"/>
  <c r="U326" i="1"/>
  <c r="CT325" i="1"/>
  <c r="R323" i="1"/>
  <c r="Q321" i="1"/>
  <c r="Q317" i="1"/>
  <c r="R317" i="1"/>
  <c r="CX331" i="3"/>
  <c r="CX334" i="3"/>
  <c r="CX335" i="3"/>
  <c r="CX337" i="3"/>
  <c r="CU325" i="3"/>
  <c r="CW326" i="3"/>
  <c r="CW327" i="3"/>
  <c r="CX328" i="3"/>
  <c r="CX327" i="3"/>
  <c r="CX329" i="3"/>
  <c r="I319" i="1"/>
  <c r="I325" i="1"/>
  <c r="U325" i="1" s="1"/>
  <c r="I331" i="1"/>
  <c r="GX331" i="1" s="1"/>
  <c r="Q315" i="1"/>
  <c r="P251" i="1"/>
  <c r="CQ251" i="1"/>
  <c r="AB251" i="1"/>
  <c r="T246" i="1"/>
  <c r="AG253" i="1" s="1"/>
  <c r="FY183" i="1"/>
  <c r="EP206" i="1"/>
  <c r="R382" i="1"/>
  <c r="I380" i="1"/>
  <c r="GX380" i="1" s="1"/>
  <c r="R376" i="1"/>
  <c r="EV340" i="1"/>
  <c r="T336" i="1"/>
  <c r="CP329" i="1"/>
  <c r="O329" i="1" s="1"/>
  <c r="GX326" i="1"/>
  <c r="CS325" i="1"/>
  <c r="AD325" i="1"/>
  <c r="AB325" i="1" s="1"/>
  <c r="S324" i="1"/>
  <c r="CP323" i="1"/>
  <c r="O323" i="1" s="1"/>
  <c r="W318" i="1"/>
  <c r="CX351" i="3"/>
  <c r="CX342" i="3"/>
  <c r="CX343" i="3"/>
  <c r="CX345" i="3"/>
  <c r="CU339" i="3"/>
  <c r="CX348" i="3"/>
  <c r="CX349" i="3"/>
  <c r="CX339" i="3"/>
  <c r="I322" i="1"/>
  <c r="I328" i="1"/>
  <c r="GX328" i="1" s="1"/>
  <c r="P316" i="1"/>
  <c r="Q316" i="1"/>
  <c r="I318" i="1"/>
  <c r="T318" i="1" s="1"/>
  <c r="X310" i="1"/>
  <c r="CZ300" i="1"/>
  <c r="P299" i="1"/>
  <c r="CP299" i="1" s="1"/>
  <c r="O299" i="1" s="1"/>
  <c r="GM299" i="1" s="1"/>
  <c r="GN299" i="1" s="1"/>
  <c r="CQ299" i="1"/>
  <c r="AB299" i="1"/>
  <c r="CP298" i="1"/>
  <c r="O298" i="1" s="1"/>
  <c r="Q289" i="1"/>
  <c r="R289" i="1"/>
  <c r="S289" i="1"/>
  <c r="P289" i="1"/>
  <c r="U289" i="1"/>
  <c r="AD374" i="1"/>
  <c r="ET340" i="1"/>
  <c r="R336" i="1"/>
  <c r="CT333" i="1"/>
  <c r="AB333" i="1"/>
  <c r="AD327" i="1"/>
  <c r="AB327" i="1" s="1"/>
  <c r="S326" i="1"/>
  <c r="P311" i="1"/>
  <c r="CQ311" i="1"/>
  <c r="AB311" i="1"/>
  <c r="CY310" i="1"/>
  <c r="CZ310" i="1"/>
  <c r="Y310" i="1"/>
  <c r="CR301" i="1"/>
  <c r="CS301" i="1"/>
  <c r="AD301" i="1"/>
  <c r="AB301" i="1" s="1"/>
  <c r="CU283" i="3"/>
  <c r="CX290" i="3"/>
  <c r="CW286" i="3"/>
  <c r="CX286" i="3"/>
  <c r="CX283" i="3"/>
  <c r="CX288" i="3"/>
  <c r="CW287" i="3"/>
  <c r="CX287" i="3"/>
  <c r="CW285" i="3"/>
  <c r="CX284" i="3"/>
  <c r="I290" i="1"/>
  <c r="U290" i="1" s="1"/>
  <c r="Q288" i="1"/>
  <c r="R288" i="1"/>
  <c r="CC238" i="1"/>
  <c r="AT253" i="1"/>
  <c r="P240" i="1"/>
  <c r="CQ240" i="1"/>
  <c r="AB240" i="1"/>
  <c r="CT190" i="1"/>
  <c r="EU409" i="1"/>
  <c r="S381" i="1"/>
  <c r="S378" i="1"/>
  <c r="S375" i="1"/>
  <c r="P358" i="1"/>
  <c r="FY340" i="1"/>
  <c r="S337" i="1"/>
  <c r="S336" i="1"/>
  <c r="CP336" i="1" s="1"/>
  <c r="O336" i="1" s="1"/>
  <c r="CR333" i="1"/>
  <c r="CQ330" i="1"/>
  <c r="T327" i="1"/>
  <c r="P326" i="1"/>
  <c r="CP326" i="1" s="1"/>
  <c r="O326" i="1" s="1"/>
  <c r="U324" i="1"/>
  <c r="V320" i="1"/>
  <c r="GX319" i="1"/>
  <c r="GX315" i="1"/>
  <c r="CR313" i="1"/>
  <c r="CS313" i="1"/>
  <c r="AD313" i="1"/>
  <c r="AB313" i="1" s="1"/>
  <c r="CP310" i="1"/>
  <c r="O310" i="1" s="1"/>
  <c r="GM310" i="1" s="1"/>
  <c r="GN310" i="1" s="1"/>
  <c r="P305" i="1"/>
  <c r="CP305" i="1" s="1"/>
  <c r="O305" i="1" s="1"/>
  <c r="GM305" i="1" s="1"/>
  <c r="GN305" i="1" s="1"/>
  <c r="CQ305" i="1"/>
  <c r="AB305" i="1"/>
  <c r="CY301" i="1"/>
  <c r="CZ301" i="1"/>
  <c r="X301" i="1"/>
  <c r="Y301" i="1"/>
  <c r="CU359" i="3"/>
  <c r="CX367" i="3"/>
  <c r="CV359" i="3"/>
  <c r="CX359" i="3"/>
  <c r="CW360" i="3"/>
  <c r="CX370" i="3"/>
  <c r="CX360" i="3"/>
  <c r="CX371" i="3"/>
  <c r="CX361" i="3"/>
  <c r="CX364" i="3"/>
  <c r="CX365" i="3"/>
  <c r="U338" i="1"/>
  <c r="S338" i="1"/>
  <c r="Y335" i="1"/>
  <c r="U322" i="1"/>
  <c r="S318" i="1"/>
  <c r="CT316" i="1"/>
  <c r="S316" i="1"/>
  <c r="CZ315" i="1"/>
  <c r="X315" i="1"/>
  <c r="CR307" i="1"/>
  <c r="CS307" i="1"/>
  <c r="AD307" i="1"/>
  <c r="AB307" i="1" s="1"/>
  <c r="T290" i="1"/>
  <c r="EG409" i="1"/>
  <c r="R338" i="1"/>
  <c r="GX335" i="1"/>
  <c r="X335" i="1"/>
  <c r="CT331" i="1"/>
  <c r="S331" i="1"/>
  <c r="CS327" i="1"/>
  <c r="GX325" i="1"/>
  <c r="S321" i="1"/>
  <c r="U319" i="1"/>
  <c r="CR318" i="1"/>
  <c r="CS318" i="1"/>
  <c r="AD318" i="1"/>
  <c r="X313" i="1"/>
  <c r="CY304" i="1"/>
  <c r="CZ304" i="1"/>
  <c r="Y304" i="1"/>
  <c r="CP301" i="1"/>
  <c r="O301" i="1" s="1"/>
  <c r="CP300" i="1"/>
  <c r="O300" i="1" s="1"/>
  <c r="X297" i="1"/>
  <c r="GM297" i="1" s="1"/>
  <c r="GN297" i="1" s="1"/>
  <c r="Y297" i="1"/>
  <c r="CY297" i="1"/>
  <c r="Y295" i="1"/>
  <c r="FR149" i="1"/>
  <c r="FQ151" i="1" s="1"/>
  <c r="R391" i="1"/>
  <c r="Y390" i="1"/>
  <c r="CX385" i="3"/>
  <c r="CW387" i="3"/>
  <c r="CX392" i="3"/>
  <c r="CX387" i="3"/>
  <c r="CX393" i="3"/>
  <c r="CX389" i="3"/>
  <c r="CX398" i="3"/>
  <c r="CU385" i="3"/>
  <c r="CX395" i="3"/>
  <c r="P356" i="1"/>
  <c r="AB331" i="1"/>
  <c r="CS324" i="1"/>
  <c r="W323" i="1"/>
  <c r="CT322" i="1"/>
  <c r="CR321" i="1"/>
  <c r="AD321" i="1"/>
  <c r="AB321" i="1" s="1"/>
  <c r="AB318" i="1"/>
  <c r="P318" i="1"/>
  <c r="W317" i="1"/>
  <c r="P314" i="1"/>
  <c r="CQ314" i="1"/>
  <c r="AB314" i="1"/>
  <c r="CY313" i="1"/>
  <c r="CZ313" i="1"/>
  <c r="Y313" i="1"/>
  <c r="R301" i="1"/>
  <c r="Q295" i="1"/>
  <c r="W289" i="1"/>
  <c r="R334" i="1"/>
  <c r="R333" i="1"/>
  <c r="R330" i="1"/>
  <c r="W327" i="1"/>
  <c r="Q327" i="1"/>
  <c r="W326" i="1"/>
  <c r="Q324" i="1"/>
  <c r="CP324" i="1" s="1"/>
  <c r="O324" i="1" s="1"/>
  <c r="P321" i="1"/>
  <c r="CP321" i="1" s="1"/>
  <c r="O321" i="1" s="1"/>
  <c r="CT319" i="1"/>
  <c r="S319" i="1"/>
  <c r="V316" i="1"/>
  <c r="CY315" i="1"/>
  <c r="Y315" i="1"/>
  <c r="Q313" i="1"/>
  <c r="P308" i="1"/>
  <c r="CQ308" i="1"/>
  <c r="AB308" i="1"/>
  <c r="CY307" i="1"/>
  <c r="CZ307" i="1"/>
  <c r="Y307" i="1"/>
  <c r="GM307" i="1" s="1"/>
  <c r="GN307" i="1" s="1"/>
  <c r="CP304" i="1"/>
  <c r="O304" i="1" s="1"/>
  <c r="CZ297" i="1"/>
  <c r="P296" i="1"/>
  <c r="CP296" i="1" s="1"/>
  <c r="O296" i="1" s="1"/>
  <c r="GM296" i="1" s="1"/>
  <c r="GN296" i="1" s="1"/>
  <c r="CQ296" i="1"/>
  <c r="AB296" i="1"/>
  <c r="GX288" i="1"/>
  <c r="T288" i="1"/>
  <c r="AQ238" i="1"/>
  <c r="F263" i="1"/>
  <c r="CT245" i="1"/>
  <c r="S245" i="1"/>
  <c r="BX285" i="1"/>
  <c r="AO340" i="1"/>
  <c r="CY330" i="1"/>
  <c r="Y330" i="1"/>
  <c r="CT328" i="1"/>
  <c r="S328" i="1"/>
  <c r="U318" i="1"/>
  <c r="CP313" i="1"/>
  <c r="O313" i="1" s="1"/>
  <c r="R304" i="1"/>
  <c r="CR298" i="1"/>
  <c r="CS298" i="1"/>
  <c r="AD298" i="1"/>
  <c r="AB298" i="1" s="1"/>
  <c r="R298" i="1"/>
  <c r="S288" i="1"/>
  <c r="CT288" i="1"/>
  <c r="GA253" i="1"/>
  <c r="BZ183" i="1"/>
  <c r="AQ206" i="1"/>
  <c r="CI206" i="1"/>
  <c r="R313" i="1"/>
  <c r="R310" i="1"/>
  <c r="CQ295" i="1"/>
  <c r="P295" i="1"/>
  <c r="P293" i="1"/>
  <c r="CP293" i="1" s="1"/>
  <c r="O293" i="1" s="1"/>
  <c r="S250" i="1"/>
  <c r="CY248" i="1"/>
  <c r="CZ248" i="1"/>
  <c r="X248" i="1"/>
  <c r="Y248" i="1"/>
  <c r="U246" i="1"/>
  <c r="CY242" i="1"/>
  <c r="CZ242" i="1"/>
  <c r="Y242" i="1"/>
  <c r="Q191" i="1"/>
  <c r="R191" i="1"/>
  <c r="S191" i="1"/>
  <c r="U191" i="1"/>
  <c r="P187" i="1"/>
  <c r="CQ187" i="1"/>
  <c r="AB187" i="1"/>
  <c r="FV130" i="1"/>
  <c r="EM151" i="1"/>
  <c r="AB144" i="1"/>
  <c r="CQ144" i="1"/>
  <c r="U294" i="1"/>
  <c r="CY293" i="1"/>
  <c r="X293" i="1"/>
  <c r="CR290" i="1"/>
  <c r="CS290" i="1"/>
  <c r="AD290" i="1"/>
  <c r="AB290" i="1" s="1"/>
  <c r="V288" i="1"/>
  <c r="CQ288" i="1"/>
  <c r="AB288" i="1"/>
  <c r="GX287" i="1"/>
  <c r="V287" i="1"/>
  <c r="AP253" i="1"/>
  <c r="BY238" i="1"/>
  <c r="CZ241" i="1"/>
  <c r="X241" i="1"/>
  <c r="Y241" i="1"/>
  <c r="ET238" i="1"/>
  <c r="CX207" i="3"/>
  <c r="CX203" i="3"/>
  <c r="CX208" i="3"/>
  <c r="CX204" i="3"/>
  <c r="CU203" i="3"/>
  <c r="CV203" i="3"/>
  <c r="CX210" i="3"/>
  <c r="Q195" i="1"/>
  <c r="R195" i="1"/>
  <c r="T195" i="1"/>
  <c r="CR190" i="1"/>
  <c r="CS190" i="1"/>
  <c r="AD190" i="1"/>
  <c r="AB190" i="1" s="1"/>
  <c r="EL206" i="1"/>
  <c r="FU183" i="1"/>
  <c r="Q187" i="1"/>
  <c r="R187" i="1"/>
  <c r="S187" i="1"/>
  <c r="U187" i="1"/>
  <c r="W187" i="1"/>
  <c r="S185" i="1"/>
  <c r="CT185" i="1"/>
  <c r="AD315" i="1"/>
  <c r="P315" i="1"/>
  <c r="CP315" i="1" s="1"/>
  <c r="O315" i="1" s="1"/>
  <c r="GM315" i="1" s="1"/>
  <c r="GN315" i="1" s="1"/>
  <c r="S312" i="1"/>
  <c r="S309" i="1"/>
  <c r="S306" i="1"/>
  <c r="CP306" i="1" s="1"/>
  <c r="O306" i="1" s="1"/>
  <c r="S303" i="1"/>
  <c r="S294" i="1"/>
  <c r="V289" i="1"/>
  <c r="U288" i="1"/>
  <c r="W246" i="1"/>
  <c r="AD244" i="1"/>
  <c r="AB242" i="1"/>
  <c r="ET183" i="1"/>
  <c r="P219" i="1"/>
  <c r="P199" i="1"/>
  <c r="CQ199" i="1"/>
  <c r="T197" i="1"/>
  <c r="CR185" i="1"/>
  <c r="CS185" i="1"/>
  <c r="Q185" i="1"/>
  <c r="R185" i="1"/>
  <c r="AD185" i="1"/>
  <c r="P145" i="1"/>
  <c r="CP145" i="1" s="1"/>
  <c r="O145" i="1" s="1"/>
  <c r="CQ145" i="1"/>
  <c r="AB145" i="1"/>
  <c r="V299" i="1"/>
  <c r="V296" i="1"/>
  <c r="R294" i="1"/>
  <c r="U293" i="1"/>
  <c r="CX298" i="3"/>
  <c r="CV291" i="3"/>
  <c r="CW293" i="3"/>
  <c r="CX293" i="3"/>
  <c r="CX295" i="3"/>
  <c r="CX301" i="3"/>
  <c r="CX294" i="3"/>
  <c r="CX307" i="3"/>
  <c r="CX299" i="3"/>
  <c r="CU291" i="3"/>
  <c r="CW292" i="3"/>
  <c r="CX304" i="3"/>
  <c r="CX291" i="3"/>
  <c r="CX296" i="3"/>
  <c r="R291" i="1"/>
  <c r="S291" i="1"/>
  <c r="EV238" i="1"/>
  <c r="P278" i="1"/>
  <c r="BD253" i="1"/>
  <c r="AB243" i="1"/>
  <c r="EH238" i="1"/>
  <c r="AB199" i="1"/>
  <c r="W195" i="1"/>
  <c r="CU356" i="3"/>
  <c r="CX357" i="3"/>
  <c r="AB315" i="1"/>
  <c r="T294" i="1"/>
  <c r="T293" i="1"/>
  <c r="U287" i="1"/>
  <c r="GD285" i="1"/>
  <c r="BC253" i="1"/>
  <c r="Q251" i="1"/>
  <c r="R251" i="1"/>
  <c r="S251" i="1"/>
  <c r="P247" i="1"/>
  <c r="CP247" i="1" s="1"/>
  <c r="O247" i="1" s="1"/>
  <c r="Q247" i="1"/>
  <c r="R247" i="1"/>
  <c r="S247" i="1"/>
  <c r="U247" i="1"/>
  <c r="U244" i="1"/>
  <c r="AH253" i="1" s="1"/>
  <c r="P242" i="1"/>
  <c r="CP242" i="1" s="1"/>
  <c r="O242" i="1" s="1"/>
  <c r="GM242" i="1" s="1"/>
  <c r="GN242" i="1" s="1"/>
  <c r="EH183" i="1"/>
  <c r="P215" i="1"/>
  <c r="CY201" i="1"/>
  <c r="CZ201" i="1"/>
  <c r="X201" i="1"/>
  <c r="Y201" i="1"/>
  <c r="V195" i="1"/>
  <c r="X295" i="1"/>
  <c r="CW276" i="3"/>
  <c r="CW279" i="3"/>
  <c r="CX279" i="3"/>
  <c r="CX280" i="3"/>
  <c r="CX282" i="3"/>
  <c r="CX276" i="3"/>
  <c r="CU275" i="3"/>
  <c r="Q287" i="1"/>
  <c r="R287" i="1"/>
  <c r="S287" i="1"/>
  <c r="GX246" i="1"/>
  <c r="FR253" i="1"/>
  <c r="CZ200" i="1"/>
  <c r="X200" i="1"/>
  <c r="Y200" i="1"/>
  <c r="P193" i="1"/>
  <c r="CQ193" i="1"/>
  <c r="FR183" i="1"/>
  <c r="EI206" i="1"/>
  <c r="S314" i="1"/>
  <c r="S311" i="1"/>
  <c r="S308" i="1"/>
  <c r="Y293" i="1"/>
  <c r="GX290" i="1"/>
  <c r="S246" i="1"/>
  <c r="CT246" i="1"/>
  <c r="CP244" i="1"/>
  <c r="O244" i="1" s="1"/>
  <c r="GX202" i="1"/>
  <c r="AB193" i="1"/>
  <c r="U190" i="1"/>
  <c r="CQ186" i="1"/>
  <c r="P186" i="1"/>
  <c r="AB186" i="1"/>
  <c r="BY130" i="1"/>
  <c r="CI151" i="1"/>
  <c r="AP151" i="1"/>
  <c r="CT85" i="1"/>
  <c r="S85" i="1"/>
  <c r="AD322" i="1"/>
  <c r="AB322" i="1" s="1"/>
  <c r="AD319" i="1"/>
  <c r="AB319" i="1" s="1"/>
  <c r="AD316" i="1"/>
  <c r="AB316" i="1" s="1"/>
  <c r="R314" i="1"/>
  <c r="AB312" i="1"/>
  <c r="R311" i="1"/>
  <c r="AB309" i="1"/>
  <c r="R308" i="1"/>
  <c r="AB306" i="1"/>
  <c r="R305" i="1"/>
  <c r="AB303" i="1"/>
  <c r="R302" i="1"/>
  <c r="AB300" i="1"/>
  <c r="R299" i="1"/>
  <c r="AB297" i="1"/>
  <c r="R296" i="1"/>
  <c r="P294" i="1"/>
  <c r="CP294" i="1" s="1"/>
  <c r="O294" i="1" s="1"/>
  <c r="CR292" i="1"/>
  <c r="AD292" i="1"/>
  <c r="AB292" i="1" s="1"/>
  <c r="T289" i="1"/>
  <c r="P288" i="1"/>
  <c r="CR246" i="1"/>
  <c r="AD246" i="1"/>
  <c r="AB246" i="1" s="1"/>
  <c r="CR244" i="1"/>
  <c r="EV183" i="1"/>
  <c r="P231" i="1"/>
  <c r="CQ204" i="1"/>
  <c r="AB204" i="1"/>
  <c r="CQ201" i="1"/>
  <c r="AB201" i="1"/>
  <c r="CD206" i="1"/>
  <c r="Q143" i="1"/>
  <c r="R143" i="1"/>
  <c r="P143" i="1"/>
  <c r="CP143" i="1" s="1"/>
  <c r="O143" i="1" s="1"/>
  <c r="S143" i="1"/>
  <c r="CP134" i="1"/>
  <c r="O134" i="1" s="1"/>
  <c r="CC98" i="1"/>
  <c r="CZ295" i="1"/>
  <c r="CQ292" i="1"/>
  <c r="P292" i="1"/>
  <c r="CP292" i="1" s="1"/>
  <c r="O292" i="1" s="1"/>
  <c r="GM292" i="1" s="1"/>
  <c r="GN292" i="1" s="1"/>
  <c r="P287" i="1"/>
  <c r="BB253" i="1"/>
  <c r="CK238" i="1"/>
  <c r="CW256" i="3"/>
  <c r="CW259" i="3"/>
  <c r="CX259" i="3"/>
  <c r="CX257" i="3"/>
  <c r="CX261" i="3"/>
  <c r="CX256" i="3"/>
  <c r="CU255" i="3"/>
  <c r="CV255" i="3"/>
  <c r="CX260" i="3"/>
  <c r="CX262" i="3"/>
  <c r="R244" i="1"/>
  <c r="S244" i="1"/>
  <c r="CJ253" i="1"/>
  <c r="CM183" i="1"/>
  <c r="BD206" i="1"/>
  <c r="T198" i="1"/>
  <c r="I197" i="1"/>
  <c r="W197" i="1" s="1"/>
  <c r="W192" i="1"/>
  <c r="P191" i="1"/>
  <c r="CP191" i="1" s="1"/>
  <c r="O191" i="1" s="1"/>
  <c r="W190" i="1"/>
  <c r="CC206" i="1"/>
  <c r="CX192" i="3"/>
  <c r="CX185" i="3"/>
  <c r="CX187" i="3"/>
  <c r="CW185" i="3"/>
  <c r="CW184" i="3"/>
  <c r="CX188" i="3"/>
  <c r="CU182" i="3"/>
  <c r="CV182" i="3"/>
  <c r="CX190" i="3"/>
  <c r="CX182" i="3"/>
  <c r="I188" i="1"/>
  <c r="Q186" i="1"/>
  <c r="R186" i="1"/>
  <c r="I192" i="1"/>
  <c r="S192" i="1" s="1"/>
  <c r="W186" i="1"/>
  <c r="I190" i="1"/>
  <c r="S190" i="1" s="1"/>
  <c r="CY295" i="1"/>
  <c r="CS294" i="1"/>
  <c r="FV238" i="1"/>
  <c r="EM253" i="1"/>
  <c r="CI253" i="1"/>
  <c r="CR248" i="1"/>
  <c r="CS248" i="1"/>
  <c r="AD248" i="1"/>
  <c r="AB248" i="1" s="1"/>
  <c r="CL183" i="1"/>
  <c r="BC206" i="1"/>
  <c r="CP201" i="1"/>
  <c r="O201" i="1" s="1"/>
  <c r="S196" i="1"/>
  <c r="CT196" i="1"/>
  <c r="CZ194" i="1"/>
  <c r="X194" i="1"/>
  <c r="Y194" i="1"/>
  <c r="GB151" i="1"/>
  <c r="EM98" i="1"/>
  <c r="FV81" i="1"/>
  <c r="CW240" i="3"/>
  <c r="CU239" i="3"/>
  <c r="CX243" i="3"/>
  <c r="CX240" i="3"/>
  <c r="CX245" i="3"/>
  <c r="CX244" i="3"/>
  <c r="CW243" i="3"/>
  <c r="FQ238" i="1"/>
  <c r="CW224" i="3"/>
  <c r="CX225" i="3"/>
  <c r="CU223" i="3"/>
  <c r="CX224" i="3"/>
  <c r="CX229" i="3"/>
  <c r="P196" i="1"/>
  <c r="R194" i="1"/>
  <c r="CX197" i="3"/>
  <c r="CU193" i="3"/>
  <c r="CX193" i="3"/>
  <c r="P190" i="1"/>
  <c r="FR130" i="1"/>
  <c r="EI151" i="1"/>
  <c r="R149" i="1"/>
  <c r="Y135" i="1"/>
  <c r="CY135" i="1"/>
  <c r="CZ135" i="1"/>
  <c r="X135" i="1"/>
  <c r="Q250" i="1"/>
  <c r="CP250" i="1" s="1"/>
  <c r="O250" i="1" s="1"/>
  <c r="CZ249" i="1"/>
  <c r="AB244" i="1"/>
  <c r="Q241" i="1"/>
  <c r="BX238" i="1"/>
  <c r="Q200" i="1"/>
  <c r="CP200" i="1" s="1"/>
  <c r="O200" i="1" s="1"/>
  <c r="GM200" i="1" s="1"/>
  <c r="GN200" i="1" s="1"/>
  <c r="Q194" i="1"/>
  <c r="CP194" i="1" s="1"/>
  <c r="O194" i="1" s="1"/>
  <c r="GM194" i="1" s="1"/>
  <c r="GN194" i="1" s="1"/>
  <c r="S189" i="1"/>
  <c r="AB185" i="1"/>
  <c r="CL130" i="1"/>
  <c r="BC151" i="1"/>
  <c r="CP148" i="1"/>
  <c r="O148" i="1" s="1"/>
  <c r="GM148" i="1" s="1"/>
  <c r="W143" i="1"/>
  <c r="EB151" i="1" s="1"/>
  <c r="CY139" i="1"/>
  <c r="CD151" i="1"/>
  <c r="Q89" i="1"/>
  <c r="R89" i="1"/>
  <c r="T89" i="1"/>
  <c r="CK130" i="1"/>
  <c r="BB151" i="1"/>
  <c r="CR139" i="1"/>
  <c r="R139" i="1"/>
  <c r="X139" i="1"/>
  <c r="CS139" i="1"/>
  <c r="AD139" i="1"/>
  <c r="AB139" i="1" s="1"/>
  <c r="FQ81" i="1"/>
  <c r="EH98" i="1"/>
  <c r="R96" i="1"/>
  <c r="P96" i="1"/>
  <c r="Q96" i="1"/>
  <c r="T96" i="1"/>
  <c r="V96" i="1"/>
  <c r="CP90" i="1"/>
  <c r="O90" i="1" s="1"/>
  <c r="Q245" i="1"/>
  <c r="W242" i="1"/>
  <c r="AJ253" i="1" s="1"/>
  <c r="CU213" i="3"/>
  <c r="CX221" i="3"/>
  <c r="CV213" i="3"/>
  <c r="CX213" i="3"/>
  <c r="CX217" i="3"/>
  <c r="CW216" i="3"/>
  <c r="CX222" i="3"/>
  <c r="CX214" i="3"/>
  <c r="Q189" i="1"/>
  <c r="EV151" i="1"/>
  <c r="GX143" i="1"/>
  <c r="P139" i="1"/>
  <c r="CP139" i="1" s="1"/>
  <c r="O139" i="1" s="1"/>
  <c r="CQ139" i="1"/>
  <c r="AB135" i="1"/>
  <c r="P135" i="1"/>
  <c r="CP135" i="1" s="1"/>
  <c r="O135" i="1" s="1"/>
  <c r="GM135" i="1" s="1"/>
  <c r="GN135" i="1" s="1"/>
  <c r="CQ135" i="1"/>
  <c r="CG253" i="1"/>
  <c r="CS250" i="1"/>
  <c r="AB250" i="1"/>
  <c r="R249" i="1"/>
  <c r="CV271" i="3"/>
  <c r="CU271" i="3"/>
  <c r="CX271" i="3"/>
  <c r="AD245" i="1"/>
  <c r="P245" i="1"/>
  <c r="CS241" i="1"/>
  <c r="AB241" i="1"/>
  <c r="CG206" i="1"/>
  <c r="BB206" i="1"/>
  <c r="AP206" i="1"/>
  <c r="CS203" i="1"/>
  <c r="AB203" i="1"/>
  <c r="I203" i="1"/>
  <c r="W203" i="1" s="1"/>
  <c r="CS200" i="1"/>
  <c r="AB200" i="1"/>
  <c r="AD198" i="1"/>
  <c r="S195" i="1"/>
  <c r="CS194" i="1"/>
  <c r="AB194" i="1"/>
  <c r="AD192" i="1"/>
  <c r="AB192" i="1" s="1"/>
  <c r="P192" i="1"/>
  <c r="AD189" i="1"/>
  <c r="P189" i="1"/>
  <c r="CP189" i="1" s="1"/>
  <c r="O189" i="1" s="1"/>
  <c r="CQ185" i="1"/>
  <c r="BX183" i="1"/>
  <c r="F169" i="1"/>
  <c r="F161" i="1"/>
  <c r="GD130" i="1"/>
  <c r="EU151" i="1"/>
  <c r="Q139" i="1"/>
  <c r="DY151" i="1"/>
  <c r="CY132" i="1"/>
  <c r="X132" i="1"/>
  <c r="Y132" i="1"/>
  <c r="CZ132" i="1"/>
  <c r="Q249" i="1"/>
  <c r="CP249" i="1" s="1"/>
  <c r="O249" i="1" s="1"/>
  <c r="GM249" i="1" s="1"/>
  <c r="GN249" i="1" s="1"/>
  <c r="CU247" i="3"/>
  <c r="CX252" i="3"/>
  <c r="CX254" i="3"/>
  <c r="CW232" i="3"/>
  <c r="CU231" i="3"/>
  <c r="CX232" i="3"/>
  <c r="CX238" i="3"/>
  <c r="CX237" i="3"/>
  <c r="CX234" i="3"/>
  <c r="CX200" i="3"/>
  <c r="CV198" i="3"/>
  <c r="CX198" i="3"/>
  <c r="CX201" i="3"/>
  <c r="CU198" i="3"/>
  <c r="GC130" i="1"/>
  <c r="ET151" i="1"/>
  <c r="X149" i="1"/>
  <c r="AD249" i="1"/>
  <c r="AB249" i="1" s="1"/>
  <c r="CS245" i="1"/>
  <c r="AB245" i="1"/>
  <c r="AD243" i="1"/>
  <c r="S240" i="1"/>
  <c r="AD202" i="1"/>
  <c r="AB202" i="1" s="1"/>
  <c r="S199" i="1"/>
  <c r="CS198" i="1"/>
  <c r="AB198" i="1"/>
  <c r="I198" i="1"/>
  <c r="S198" i="1" s="1"/>
  <c r="S193" i="1"/>
  <c r="CS192" i="1"/>
  <c r="CS189" i="1"/>
  <c r="AB189" i="1"/>
  <c r="CR148" i="1"/>
  <c r="AD148" i="1"/>
  <c r="AB148" i="1" s="1"/>
  <c r="CR136" i="1"/>
  <c r="CS136" i="1"/>
  <c r="AD136" i="1"/>
  <c r="CZ84" i="1"/>
  <c r="X84" i="1"/>
  <c r="Y84" i="1"/>
  <c r="CY84" i="1"/>
  <c r="CX312" i="3"/>
  <c r="CU308" i="3"/>
  <c r="CW310" i="3"/>
  <c r="CW309" i="3"/>
  <c r="CX310" i="3"/>
  <c r="CX324" i="3"/>
  <c r="CX318" i="3"/>
  <c r="CX313" i="3"/>
  <c r="CU263" i="3"/>
  <c r="CX270" i="3"/>
  <c r="CW266" i="3"/>
  <c r="CX266" i="3"/>
  <c r="CX264" i="3"/>
  <c r="CW267" i="3"/>
  <c r="CX267" i="3"/>
  <c r="CP241" i="1"/>
  <c r="O241" i="1" s="1"/>
  <c r="R240" i="1"/>
  <c r="AE253" i="1" s="1"/>
  <c r="S204" i="1"/>
  <c r="R199" i="1"/>
  <c r="AD195" i="1"/>
  <c r="AB195" i="1" s="1"/>
  <c r="P195" i="1"/>
  <c r="R193" i="1"/>
  <c r="FY151" i="1"/>
  <c r="CR149" i="1"/>
  <c r="CZ148" i="1"/>
  <c r="CT147" i="1"/>
  <c r="S147" i="1"/>
  <c r="CP147" i="1" s="1"/>
  <c r="O147" i="1" s="1"/>
  <c r="CS146" i="1"/>
  <c r="AD146" i="1"/>
  <c r="AB146" i="1" s="1"/>
  <c r="Q146" i="1"/>
  <c r="P142" i="1"/>
  <c r="CP142" i="1" s="1"/>
  <c r="O142" i="1" s="1"/>
  <c r="CQ142" i="1"/>
  <c r="AB142" i="1"/>
  <c r="CP136" i="1"/>
  <c r="O136" i="1" s="1"/>
  <c r="FP130" i="1"/>
  <c r="CG130" i="1"/>
  <c r="CS249" i="1"/>
  <c r="CS243" i="1"/>
  <c r="I243" i="1"/>
  <c r="GX243" i="1" s="1"/>
  <c r="GB253" i="1" s="1"/>
  <c r="R242" i="1"/>
  <c r="Q240" i="1"/>
  <c r="AD253" i="1" s="1"/>
  <c r="GA206" i="1"/>
  <c r="R204" i="1"/>
  <c r="CS202" i="1"/>
  <c r="I202" i="1"/>
  <c r="R201" i="1"/>
  <c r="Q199" i="1"/>
  <c r="Q193" i="1"/>
  <c r="S186" i="1"/>
  <c r="F158" i="1"/>
  <c r="Y149" i="1"/>
  <c r="CY148" i="1"/>
  <c r="R147" i="1"/>
  <c r="CR147" i="1"/>
  <c r="CS147" i="1"/>
  <c r="AD147" i="1"/>
  <c r="AB147" i="1" s="1"/>
  <c r="P146" i="1"/>
  <c r="CQ146" i="1"/>
  <c r="AB141" i="1"/>
  <c r="P141" i="1"/>
  <c r="CP141" i="1" s="1"/>
  <c r="O141" i="1" s="1"/>
  <c r="CY136" i="1"/>
  <c r="U96" i="1"/>
  <c r="CU273" i="3"/>
  <c r="CX274" i="3"/>
  <c r="EU206" i="1"/>
  <c r="P188" i="1"/>
  <c r="P185" i="1"/>
  <c r="EL151" i="1"/>
  <c r="BD151" i="1"/>
  <c r="Q149" i="1"/>
  <c r="CP149" i="1" s="1"/>
  <c r="O149" i="1" s="1"/>
  <c r="GM149" i="1" s="1"/>
  <c r="Y148" i="1"/>
  <c r="T143" i="1"/>
  <c r="GX96" i="1"/>
  <c r="AD87" i="1"/>
  <c r="AB87" i="1" s="1"/>
  <c r="CR87" i="1"/>
  <c r="CS87" i="1"/>
  <c r="Q140" i="1"/>
  <c r="R140" i="1"/>
  <c r="CZ136" i="1"/>
  <c r="Y136" i="1"/>
  <c r="P114" i="1"/>
  <c r="GX95" i="1"/>
  <c r="CR92" i="1"/>
  <c r="AD92" i="1"/>
  <c r="AB92" i="1" s="1"/>
  <c r="R92" i="1"/>
  <c r="CQ89" i="1"/>
  <c r="P89" i="1"/>
  <c r="CP89" i="1" s="1"/>
  <c r="O89" i="1" s="1"/>
  <c r="FU98" i="1"/>
  <c r="CR84" i="1"/>
  <c r="CS84" i="1"/>
  <c r="F60" i="1"/>
  <c r="AZ26" i="1"/>
  <c r="EB49" i="1"/>
  <c r="S96" i="1"/>
  <c r="V89" i="1"/>
  <c r="AI98" i="1" s="1"/>
  <c r="BZ81" i="1"/>
  <c r="AQ98" i="1"/>
  <c r="AB85" i="1"/>
  <c r="FR98" i="1"/>
  <c r="GA98" i="1" s="1"/>
  <c r="EH26" i="1"/>
  <c r="P58" i="1"/>
  <c r="X37" i="1"/>
  <c r="CY37" i="1"/>
  <c r="CZ37" i="1"/>
  <c r="Y37" i="1"/>
  <c r="X30" i="1"/>
  <c r="Y30" i="1"/>
  <c r="CY30" i="1"/>
  <c r="CZ30" i="1"/>
  <c r="CX768" i="3"/>
  <c r="Q137" i="1"/>
  <c r="DV151" i="1" s="1"/>
  <c r="R137" i="1"/>
  <c r="U136" i="1"/>
  <c r="P132" i="1"/>
  <c r="CG98" i="1"/>
  <c r="T90" i="1"/>
  <c r="CZ88" i="1"/>
  <c r="Y88" i="1"/>
  <c r="CY88" i="1"/>
  <c r="P86" i="1"/>
  <c r="GA26" i="1"/>
  <c r="ER49" i="1"/>
  <c r="CC26" i="1"/>
  <c r="AT49" i="1"/>
  <c r="CY43" i="1"/>
  <c r="CZ43" i="1"/>
  <c r="X43" i="1"/>
  <c r="Y43" i="1"/>
  <c r="CX703" i="3"/>
  <c r="CY134" i="1"/>
  <c r="CZ134" i="1"/>
  <c r="X134" i="1"/>
  <c r="R133" i="1"/>
  <c r="CY87" i="1"/>
  <c r="CZ87" i="1"/>
  <c r="X87" i="1"/>
  <c r="CY83" i="1"/>
  <c r="CZ83" i="1"/>
  <c r="Y83" i="1"/>
  <c r="BX81" i="1"/>
  <c r="FY26" i="1"/>
  <c r="EP49" i="1"/>
  <c r="CY38" i="1"/>
  <c r="CZ38" i="1"/>
  <c r="X38" i="1"/>
  <c r="Y38" i="1"/>
  <c r="CW775" i="3"/>
  <c r="AB149" i="1"/>
  <c r="CY141" i="1"/>
  <c r="CT136" i="1"/>
  <c r="AB136" i="1"/>
  <c r="ET98" i="1"/>
  <c r="Q93" i="1"/>
  <c r="CP93" i="1" s="1"/>
  <c r="O93" i="1" s="1"/>
  <c r="GM93" i="1" s="1"/>
  <c r="GN93" i="1" s="1"/>
  <c r="Q87" i="1"/>
  <c r="CP87" i="1" s="1"/>
  <c r="O87" i="1" s="1"/>
  <c r="GM87" i="1" s="1"/>
  <c r="GN87" i="1" s="1"/>
  <c r="DY98" i="1"/>
  <c r="CS83" i="1"/>
  <c r="AD83" i="1"/>
  <c r="CR83" i="1"/>
  <c r="FV26" i="1"/>
  <c r="EM49" i="1"/>
  <c r="CZ34" i="1"/>
  <c r="X34" i="1"/>
  <c r="CY34" i="1"/>
  <c r="Y34" i="1"/>
  <c r="X136" i="1"/>
  <c r="CU117" i="3"/>
  <c r="CX117" i="3"/>
  <c r="CW118" i="3"/>
  <c r="CW119" i="3"/>
  <c r="CW120" i="3"/>
  <c r="CX119" i="3"/>
  <c r="CT95" i="1"/>
  <c r="S95" i="1"/>
  <c r="CS92" i="1"/>
  <c r="V90" i="1"/>
  <c r="W89" i="1"/>
  <c r="AJ98" i="1" s="1"/>
  <c r="U86" i="1"/>
  <c r="DZ98" i="1" s="1"/>
  <c r="Q84" i="1"/>
  <c r="AB83" i="1"/>
  <c r="P83" i="1"/>
  <c r="CY146" i="1"/>
  <c r="CQ136" i="1"/>
  <c r="W136" i="1"/>
  <c r="CT133" i="1"/>
  <c r="S133" i="1"/>
  <c r="CI98" i="1"/>
  <c r="BY81" i="1"/>
  <c r="CR95" i="1"/>
  <c r="AD95" i="1"/>
  <c r="AB95" i="1" s="1"/>
  <c r="Q92" i="1"/>
  <c r="CP92" i="1" s="1"/>
  <c r="O92" i="1" s="1"/>
  <c r="GX90" i="1"/>
  <c r="CX98" i="3"/>
  <c r="CX102" i="3"/>
  <c r="CX101" i="3"/>
  <c r="CU95" i="3"/>
  <c r="CW98" i="3"/>
  <c r="CV95" i="3"/>
  <c r="CX100" i="3"/>
  <c r="CW96" i="3"/>
  <c r="CX99" i="3"/>
  <c r="CX96" i="3"/>
  <c r="R87" i="1"/>
  <c r="CP85" i="1"/>
  <c r="O85" i="1" s="1"/>
  <c r="CP84" i="1"/>
  <c r="O84" i="1" s="1"/>
  <c r="X83" i="1"/>
  <c r="BX26" i="1"/>
  <c r="AO49" i="1"/>
  <c r="CG49" i="1"/>
  <c r="CY47" i="1"/>
  <c r="CZ47" i="1"/>
  <c r="X47" i="1"/>
  <c r="Y47" i="1"/>
  <c r="CR133" i="1"/>
  <c r="AD133" i="1"/>
  <c r="AB133" i="1" s="1"/>
  <c r="F102" i="1"/>
  <c r="AO81" i="1"/>
  <c r="CP95" i="1"/>
  <c r="O95" i="1" s="1"/>
  <c r="CT94" i="1"/>
  <c r="S94" i="1"/>
  <c r="CP94" i="1" s="1"/>
  <c r="O94" i="1" s="1"/>
  <c r="Q90" i="1"/>
  <c r="R90" i="1"/>
  <c r="S90" i="1"/>
  <c r="U89" i="1"/>
  <c r="AH98" i="1" s="1"/>
  <c r="Q86" i="1"/>
  <c r="R86" i="1"/>
  <c r="CY40" i="1"/>
  <c r="CZ40" i="1"/>
  <c r="X40" i="1"/>
  <c r="Y40" i="1"/>
  <c r="DY49" i="1"/>
  <c r="CV769" i="3"/>
  <c r="CZ145" i="1"/>
  <c r="Y145" i="1"/>
  <c r="CZ142" i="1"/>
  <c r="Y142" i="1"/>
  <c r="X141" i="1"/>
  <c r="V140" i="1"/>
  <c r="X137" i="1"/>
  <c r="R136" i="1"/>
  <c r="CU125" i="3"/>
  <c r="CV125" i="3"/>
  <c r="CX132" i="3"/>
  <c r="CW126" i="3"/>
  <c r="CX126" i="3"/>
  <c r="CX134" i="3"/>
  <c r="CX137" i="3"/>
  <c r="CX127" i="3"/>
  <c r="CX129" i="3"/>
  <c r="R134" i="1"/>
  <c r="I138" i="1"/>
  <c r="W138" i="1" s="1"/>
  <c r="I144" i="1"/>
  <c r="V144" i="1" s="1"/>
  <c r="GX89" i="1"/>
  <c r="GX87" i="1"/>
  <c r="CJ98" i="1" s="1"/>
  <c r="W86" i="1"/>
  <c r="EB98" i="1" s="1"/>
  <c r="R84" i="1"/>
  <c r="CM26" i="1"/>
  <c r="BD49" i="1"/>
  <c r="CP46" i="1"/>
  <c r="O46" i="1" s="1"/>
  <c r="V145" i="1"/>
  <c r="U143" i="1"/>
  <c r="DZ151" i="1" s="1"/>
  <c r="V142" i="1"/>
  <c r="AB138" i="1"/>
  <c r="U134" i="1"/>
  <c r="F107" i="1"/>
  <c r="BB98" i="1"/>
  <c r="W96" i="1"/>
  <c r="AB94" i="1"/>
  <c r="CZ93" i="1"/>
  <c r="X93" i="1"/>
  <c r="U90" i="1"/>
  <c r="S89" i="1"/>
  <c r="T87" i="1"/>
  <c r="AG98" i="1" s="1"/>
  <c r="GX86" i="1"/>
  <c r="GB98" i="1" s="1"/>
  <c r="V86" i="1"/>
  <c r="EA98" i="1" s="1"/>
  <c r="CQ83" i="1"/>
  <c r="GE81" i="1"/>
  <c r="CM81" i="1"/>
  <c r="EV26" i="1"/>
  <c r="P74" i="1"/>
  <c r="CZ41" i="1"/>
  <c r="X41" i="1"/>
  <c r="Y41" i="1"/>
  <c r="CY41" i="1"/>
  <c r="CW175" i="3"/>
  <c r="CU171" i="3"/>
  <c r="CX172" i="3"/>
  <c r="CX181" i="3"/>
  <c r="CX175" i="3"/>
  <c r="CW174" i="3"/>
  <c r="CW173" i="3"/>
  <c r="CX173" i="3"/>
  <c r="CX177" i="3"/>
  <c r="CZ146" i="1"/>
  <c r="U140" i="1"/>
  <c r="S140" i="1"/>
  <c r="CZ139" i="1"/>
  <c r="Y139" i="1"/>
  <c r="V137" i="1"/>
  <c r="EA151" i="1" s="1"/>
  <c r="CR132" i="1"/>
  <c r="BD81" i="1"/>
  <c r="F123" i="1"/>
  <c r="CY91" i="1"/>
  <c r="Y91" i="1"/>
  <c r="GM91" i="1" s="1"/>
  <c r="GN91" i="1" s="1"/>
  <c r="CD98" i="1"/>
  <c r="ET26" i="1"/>
  <c r="P62" i="1"/>
  <c r="CP39" i="1"/>
  <c r="O39" i="1" s="1"/>
  <c r="X32" i="1"/>
  <c r="Y32" i="1"/>
  <c r="CY32" i="1"/>
  <c r="CZ32" i="1"/>
  <c r="CW745" i="3"/>
  <c r="CX84" i="3"/>
  <c r="CW82" i="3"/>
  <c r="CX85" i="3"/>
  <c r="CW81" i="3"/>
  <c r="CX82" i="3"/>
  <c r="CW83" i="3"/>
  <c r="CU79" i="3"/>
  <c r="CX79" i="3"/>
  <c r="CU69" i="3"/>
  <c r="CV69" i="3"/>
  <c r="CX69" i="3"/>
  <c r="CU61" i="3"/>
  <c r="Q38" i="1"/>
  <c r="CX777" i="3"/>
  <c r="CX758" i="3"/>
  <c r="CX736" i="3"/>
  <c r="CW711" i="3"/>
  <c r="CX711" i="3"/>
  <c r="CW676" i="3"/>
  <c r="CV1" i="3"/>
  <c r="CX1" i="3"/>
  <c r="CR47" i="1"/>
  <c r="AB40" i="1"/>
  <c r="P37" i="1"/>
  <c r="CT34" i="1"/>
  <c r="AB34" i="1"/>
  <c r="Y33" i="1"/>
  <c r="CX722" i="3"/>
  <c r="CV639" i="3"/>
  <c r="CQ47" i="1"/>
  <c r="S46" i="1"/>
  <c r="P43" i="1"/>
  <c r="CP43" i="1" s="1"/>
  <c r="O43" i="1" s="1"/>
  <c r="GM43" i="1" s="1"/>
  <c r="GN43" i="1" s="1"/>
  <c r="R41" i="1"/>
  <c r="CU65" i="3"/>
  <c r="CX66" i="3"/>
  <c r="S39" i="1"/>
  <c r="X33" i="1"/>
  <c r="CR32" i="1"/>
  <c r="CQ30" i="1"/>
  <c r="P30" i="1"/>
  <c r="CP30" i="1" s="1"/>
  <c r="O30" i="1" s="1"/>
  <c r="GM30" i="1" s="1"/>
  <c r="GN30" i="1" s="1"/>
  <c r="CX766" i="3"/>
  <c r="CX740" i="3"/>
  <c r="CW696" i="3"/>
  <c r="CT96" i="1"/>
  <c r="CT93" i="1"/>
  <c r="S92" i="1"/>
  <c r="CQ87" i="1"/>
  <c r="S86" i="1"/>
  <c r="CT84" i="1"/>
  <c r="BC49" i="1"/>
  <c r="AQ49" i="1"/>
  <c r="CU75" i="3"/>
  <c r="CX76" i="3"/>
  <c r="CV75" i="3"/>
  <c r="CX75" i="3"/>
  <c r="CT43" i="1"/>
  <c r="Q41" i="1"/>
  <c r="CQ40" i="1"/>
  <c r="CX778" i="3"/>
  <c r="CW746" i="3"/>
  <c r="CU111" i="3"/>
  <c r="CX113" i="3"/>
  <c r="CX112" i="3"/>
  <c r="CV111" i="3"/>
  <c r="P88" i="1"/>
  <c r="CP88" i="1" s="1"/>
  <c r="O88" i="1" s="1"/>
  <c r="GM88" i="1" s="1"/>
  <c r="GN88" i="1" s="1"/>
  <c r="Q46" i="1"/>
  <c r="S44" i="1"/>
  <c r="AB43" i="1"/>
  <c r="AD41" i="1"/>
  <c r="P41" i="1"/>
  <c r="CP41" i="1" s="1"/>
  <c r="O41" i="1" s="1"/>
  <c r="GM41" i="1" s="1"/>
  <c r="GN41" i="1" s="1"/>
  <c r="Q39" i="1"/>
  <c r="CT37" i="1"/>
  <c r="AB37" i="1"/>
  <c r="CU55" i="3"/>
  <c r="CX55" i="3"/>
  <c r="CX59" i="3"/>
  <c r="CX60" i="3"/>
  <c r="CX58" i="3"/>
  <c r="CW57" i="3"/>
  <c r="CW56" i="3"/>
  <c r="CY36" i="1"/>
  <c r="CX769" i="3"/>
  <c r="CX737" i="3"/>
  <c r="CX689" i="3"/>
  <c r="CW651" i="3"/>
  <c r="DF601" i="3"/>
  <c r="DJ601" i="3" s="1"/>
  <c r="DG601" i="3"/>
  <c r="DH601" i="3"/>
  <c r="DI601" i="3"/>
  <c r="CW91" i="3"/>
  <c r="CX93" i="3"/>
  <c r="CW89" i="3"/>
  <c r="CU87" i="3"/>
  <c r="CX89" i="3"/>
  <c r="CX91" i="3"/>
  <c r="CV87" i="3"/>
  <c r="CX87" i="3"/>
  <c r="CU71" i="3"/>
  <c r="CV71" i="3"/>
  <c r="U38" i="1"/>
  <c r="AH49" i="1" s="1"/>
  <c r="CP32" i="1"/>
  <c r="O32" i="1" s="1"/>
  <c r="CY29" i="1"/>
  <c r="CZ29" i="1"/>
  <c r="X29" i="1"/>
  <c r="GM29" i="1" s="1"/>
  <c r="Y29" i="1"/>
  <c r="CI26" i="1"/>
  <c r="CW770" i="3"/>
  <c r="CV755" i="3"/>
  <c r="CX755" i="3"/>
  <c r="CX741" i="3"/>
  <c r="AD86" i="1"/>
  <c r="AB86" i="1" s="1"/>
  <c r="EL49" i="1"/>
  <c r="Q44" i="1"/>
  <c r="CP44" i="1" s="1"/>
  <c r="O44" i="1" s="1"/>
  <c r="S42" i="1"/>
  <c r="CS41" i="1"/>
  <c r="AB41" i="1"/>
  <c r="AD39" i="1"/>
  <c r="AB39" i="1" s="1"/>
  <c r="CZ35" i="1"/>
  <c r="R34" i="1"/>
  <c r="CU16" i="3"/>
  <c r="CX18" i="3"/>
  <c r="CX19" i="3"/>
  <c r="CX16" i="3"/>
  <c r="CW17" i="3"/>
  <c r="Q31" i="1"/>
  <c r="CP31" i="1" s="1"/>
  <c r="O31" i="1" s="1"/>
  <c r="R31" i="1"/>
  <c r="V31" i="1"/>
  <c r="EA49" i="1" s="1"/>
  <c r="CT30" i="1"/>
  <c r="CU1" i="3"/>
  <c r="CX3" i="3"/>
  <c r="CX4" i="3"/>
  <c r="P28" i="1"/>
  <c r="Q28" i="1"/>
  <c r="R28" i="1"/>
  <c r="T28" i="1"/>
  <c r="AG49" i="1" s="1"/>
  <c r="CX775" i="3"/>
  <c r="CX763" i="3"/>
  <c r="CX747" i="3"/>
  <c r="DF672" i="3"/>
  <c r="DJ672" i="3" s="1"/>
  <c r="DH672" i="3"/>
  <c r="CX149" i="3"/>
  <c r="CX140" i="3"/>
  <c r="CX150" i="3"/>
  <c r="CX147" i="3"/>
  <c r="CX141" i="3"/>
  <c r="CU138" i="3"/>
  <c r="CW139" i="3"/>
  <c r="CV138" i="3"/>
  <c r="CX143" i="3"/>
  <c r="CU103" i="3"/>
  <c r="CV103" i="3"/>
  <c r="CW106" i="3"/>
  <c r="CX103" i="3"/>
  <c r="CX106" i="3"/>
  <c r="CW105" i="3"/>
  <c r="CX105" i="3"/>
  <c r="CX110" i="3"/>
  <c r="CW107" i="3"/>
  <c r="CW104" i="3"/>
  <c r="CX107" i="3"/>
  <c r="R83" i="1"/>
  <c r="AE98" i="1" s="1"/>
  <c r="CS46" i="1"/>
  <c r="R42" i="1"/>
  <c r="CY35" i="1"/>
  <c r="CX729" i="3"/>
  <c r="CX713" i="3"/>
  <c r="CX685" i="3"/>
  <c r="CX680" i="3"/>
  <c r="CV633" i="3"/>
  <c r="R47" i="1"/>
  <c r="Q42" i="1"/>
  <c r="CU63" i="3"/>
  <c r="CX64" i="3"/>
  <c r="CV63" i="3"/>
  <c r="CX63" i="3"/>
  <c r="R38" i="1"/>
  <c r="U37" i="1"/>
  <c r="DZ49" i="1" s="1"/>
  <c r="CT36" i="1"/>
  <c r="CX54" i="3"/>
  <c r="CW51" i="3"/>
  <c r="CU49" i="3"/>
  <c r="CX51" i="3"/>
  <c r="CV49" i="3"/>
  <c r="CX49" i="3"/>
  <c r="P34" i="1"/>
  <c r="CP34" i="1" s="1"/>
  <c r="O34" i="1" s="1"/>
  <c r="GM34" i="1" s="1"/>
  <c r="GN34" i="1" s="1"/>
  <c r="CW25" i="3"/>
  <c r="CW23" i="3"/>
  <c r="CU21" i="3"/>
  <c r="CX23" i="3"/>
  <c r="CX25" i="3"/>
  <c r="CV21" i="3"/>
  <c r="CX21" i="3"/>
  <c r="CX28" i="3"/>
  <c r="CX27" i="3"/>
  <c r="CQ29" i="1"/>
  <c r="AB29" i="1"/>
  <c r="CX772" i="3"/>
  <c r="CX724" i="3"/>
  <c r="CX721" i="3"/>
  <c r="CX631" i="3"/>
  <c r="DG620" i="3"/>
  <c r="DH620" i="3"/>
  <c r="DI620" i="3"/>
  <c r="DF620" i="3"/>
  <c r="DJ620" i="3" s="1"/>
  <c r="CU121" i="3"/>
  <c r="CV121" i="3"/>
  <c r="CX121" i="3"/>
  <c r="CW122" i="3"/>
  <c r="CW124" i="3"/>
  <c r="CW123" i="3"/>
  <c r="CX122" i="3"/>
  <c r="EU49" i="1"/>
  <c r="EI49" i="1"/>
  <c r="Q47" i="1"/>
  <c r="CP47" i="1" s="1"/>
  <c r="O47" i="1" s="1"/>
  <c r="GM47" i="1" s="1"/>
  <c r="GN47" i="1" s="1"/>
  <c r="S45" i="1"/>
  <c r="GX42" i="1"/>
  <c r="CJ49" i="1" s="1"/>
  <c r="P42" i="1"/>
  <c r="CP42" i="1" s="1"/>
  <c r="O42" i="1" s="1"/>
  <c r="P38" i="1"/>
  <c r="CP38" i="1" s="1"/>
  <c r="O38" i="1" s="1"/>
  <c r="GM38" i="1" s="1"/>
  <c r="GN38" i="1" s="1"/>
  <c r="CX764" i="3"/>
  <c r="CX757" i="3"/>
  <c r="CX748" i="3"/>
  <c r="CV733" i="3"/>
  <c r="DF670" i="3"/>
  <c r="DJ670" i="3" s="1"/>
  <c r="DG670" i="3"/>
  <c r="DH670" i="3"/>
  <c r="DI670" i="3"/>
  <c r="CX548" i="3"/>
  <c r="CW548" i="3"/>
  <c r="R45" i="1"/>
  <c r="CU73" i="3"/>
  <c r="CX73" i="3"/>
  <c r="Q40" i="1"/>
  <c r="CP40" i="1" s="1"/>
  <c r="O40" i="1" s="1"/>
  <c r="GM40" i="1" s="1"/>
  <c r="GN40" i="1" s="1"/>
  <c r="Y36" i="1"/>
  <c r="GM36" i="1" s="1"/>
  <c r="GN36" i="1" s="1"/>
  <c r="AB35" i="1"/>
  <c r="CX46" i="3"/>
  <c r="CU43" i="3"/>
  <c r="CW44" i="3"/>
  <c r="CX47" i="3"/>
  <c r="CV43" i="3"/>
  <c r="CX44" i="3"/>
  <c r="Q35" i="1"/>
  <c r="CP35" i="1" s="1"/>
  <c r="O35" i="1" s="1"/>
  <c r="GM35" i="1" s="1"/>
  <c r="GN35" i="1" s="1"/>
  <c r="V34" i="1"/>
  <c r="AI49" i="1" s="1"/>
  <c r="CW32" i="3"/>
  <c r="CX36" i="3"/>
  <c r="CU29" i="3"/>
  <c r="CW30" i="3"/>
  <c r="CX30" i="3"/>
  <c r="CW31" i="3"/>
  <c r="CX32" i="3"/>
  <c r="Q33" i="1"/>
  <c r="CP33" i="1" s="1"/>
  <c r="O33" i="1" s="1"/>
  <c r="GM33" i="1" s="1"/>
  <c r="GN33" i="1" s="1"/>
  <c r="CQ32" i="1"/>
  <c r="AB32" i="1"/>
  <c r="CX714" i="3"/>
  <c r="R91" i="1"/>
  <c r="Q45" i="1"/>
  <c r="CP45" i="1" s="1"/>
  <c r="O45" i="1" s="1"/>
  <c r="R37" i="1"/>
  <c r="CU37" i="3"/>
  <c r="CW39" i="3"/>
  <c r="CW38" i="3"/>
  <c r="CX39" i="3"/>
  <c r="CX42" i="3"/>
  <c r="CX41" i="3"/>
  <c r="CT29" i="1"/>
  <c r="CX773" i="3"/>
  <c r="CX745" i="3"/>
  <c r="CW736" i="3"/>
  <c r="CX730" i="3"/>
  <c r="CX676" i="3"/>
  <c r="CW643" i="3"/>
  <c r="CX643" i="3"/>
  <c r="DF624" i="3"/>
  <c r="DJ624" i="3" s="1"/>
  <c r="DG624" i="3"/>
  <c r="DH624" i="3"/>
  <c r="DI624" i="3"/>
  <c r="CW613" i="3"/>
  <c r="CX613" i="3"/>
  <c r="CW608" i="3"/>
  <c r="CW579" i="3"/>
  <c r="CW686" i="3"/>
  <c r="DF664" i="3"/>
  <c r="DJ664" i="3" s="1"/>
  <c r="DH664" i="3"/>
  <c r="DH660" i="3"/>
  <c r="DI660" i="3"/>
  <c r="CW558" i="3"/>
  <c r="CW541" i="3"/>
  <c r="CX652" i="3"/>
  <c r="CX648" i="3"/>
  <c r="CX636" i="3"/>
  <c r="DF621" i="3"/>
  <c r="DJ621" i="3" s="1"/>
  <c r="DG621" i="3"/>
  <c r="DH621" i="3"/>
  <c r="DI621" i="3"/>
  <c r="DF599" i="3"/>
  <c r="DJ599" i="3" s="1"/>
  <c r="DG599" i="3"/>
  <c r="DH599" i="3"/>
  <c r="DI599" i="3"/>
  <c r="DI593" i="3"/>
  <c r="DF593" i="3"/>
  <c r="DJ593" i="3" s="1"/>
  <c r="DG593" i="3"/>
  <c r="DH593" i="3"/>
  <c r="CX563" i="3"/>
  <c r="CW532" i="3"/>
  <c r="CX694" i="3"/>
  <c r="CX687" i="3"/>
  <c r="CX677" i="3"/>
  <c r="DF671" i="3"/>
  <c r="DJ671" i="3" s="1"/>
  <c r="DG671" i="3"/>
  <c r="DI671" i="3"/>
  <c r="DI667" i="3"/>
  <c r="DF667" i="3"/>
  <c r="DG661" i="3"/>
  <c r="DH661" i="3"/>
  <c r="DI661" i="3"/>
  <c r="CW640" i="3"/>
  <c r="CW628" i="3"/>
  <c r="CX628" i="3"/>
  <c r="CX611" i="3"/>
  <c r="DF589" i="3"/>
  <c r="DJ589" i="3" s="1"/>
  <c r="DG589" i="3"/>
  <c r="DH589" i="3"/>
  <c r="DI589" i="3"/>
  <c r="DI476" i="3"/>
  <c r="DF476" i="3"/>
  <c r="DJ476" i="3" s="1"/>
  <c r="DG476" i="3"/>
  <c r="DH476" i="3"/>
  <c r="CX8" i="3"/>
  <c r="CU6" i="3"/>
  <c r="CV6" i="3"/>
  <c r="CX6" i="3"/>
  <c r="CX733" i="3"/>
  <c r="CW666" i="3"/>
  <c r="CX666" i="3"/>
  <c r="CX535" i="3"/>
  <c r="CW493" i="3"/>
  <c r="Q30" i="1"/>
  <c r="S28" i="1"/>
  <c r="CX683" i="3"/>
  <c r="CX656" i="3"/>
  <c r="CX609" i="3"/>
  <c r="CX528" i="3"/>
  <c r="AD30" i="1"/>
  <c r="AB30" i="1" s="1"/>
  <c r="CW698" i="3"/>
  <c r="CX698" i="3"/>
  <c r="CX696" i="3"/>
  <c r="DH668" i="3"/>
  <c r="DI668" i="3"/>
  <c r="DI665" i="3"/>
  <c r="DJ665" i="3" s="1"/>
  <c r="DG660" i="3"/>
  <c r="CW649" i="3"/>
  <c r="CW641" i="3"/>
  <c r="CX641" i="3"/>
  <c r="CX637" i="3"/>
  <c r="CX633" i="3"/>
  <c r="CX690" i="3"/>
  <c r="DH665" i="3"/>
  <c r="DI664" i="3"/>
  <c r="DF662" i="3"/>
  <c r="DJ662" i="3" s="1"/>
  <c r="DG662" i="3"/>
  <c r="DH662" i="3"/>
  <c r="DF660" i="3"/>
  <c r="DJ660" i="3" s="1"/>
  <c r="DG657" i="3"/>
  <c r="DI657" i="3"/>
  <c r="DJ657" i="3" s="1"/>
  <c r="CX646" i="3"/>
  <c r="DG623" i="3"/>
  <c r="DJ623" i="3" s="1"/>
  <c r="DH623" i="3"/>
  <c r="DI623" i="3"/>
  <c r="DF619" i="3"/>
  <c r="DJ619" i="3" s="1"/>
  <c r="DH619" i="3"/>
  <c r="DI619" i="3"/>
  <c r="DF600" i="3"/>
  <c r="DJ600" i="3" s="1"/>
  <c r="DG600" i="3"/>
  <c r="DH600" i="3"/>
  <c r="DI600" i="3"/>
  <c r="CX573" i="3"/>
  <c r="CW557" i="3"/>
  <c r="CX533" i="3"/>
  <c r="CS30" i="1"/>
  <c r="AD28" i="1"/>
  <c r="AB28" i="1" s="1"/>
  <c r="DG669" i="3"/>
  <c r="DH669" i="3"/>
  <c r="DI669" i="3"/>
  <c r="DH667" i="3"/>
  <c r="DF665" i="3"/>
  <c r="DG664" i="3"/>
  <c r="CX650" i="3"/>
  <c r="DF626" i="3"/>
  <c r="DJ626" i="3" s="1"/>
  <c r="DG626" i="3"/>
  <c r="DH626" i="3"/>
  <c r="CW598" i="3"/>
  <c r="CX598" i="3"/>
  <c r="DF590" i="3"/>
  <c r="DJ590" i="3" s="1"/>
  <c r="DG590" i="3"/>
  <c r="DH590" i="3"/>
  <c r="DI590" i="3"/>
  <c r="CX564" i="3"/>
  <c r="CW540" i="3"/>
  <c r="CV520" i="3"/>
  <c r="CX520" i="3"/>
  <c r="CU11" i="3"/>
  <c r="CX11" i="3"/>
  <c r="CX15" i="3"/>
  <c r="CX14" i="3"/>
  <c r="CX13" i="3"/>
  <c r="CX701" i="3"/>
  <c r="CW674" i="3"/>
  <c r="CX674" i="3"/>
  <c r="DH671" i="3"/>
  <c r="DG667" i="3"/>
  <c r="DJ667" i="3" s="1"/>
  <c r="CX654" i="3"/>
  <c r="CX584" i="3"/>
  <c r="CX691" i="3"/>
  <c r="CW685" i="3"/>
  <c r="DF663" i="3"/>
  <c r="DJ663" i="3" s="1"/>
  <c r="DG663" i="3"/>
  <c r="DI663" i="3"/>
  <c r="DF661" i="3"/>
  <c r="DJ661" i="3" s="1"/>
  <c r="DI659" i="3"/>
  <c r="DF659" i="3"/>
  <c r="CW658" i="3"/>
  <c r="CX658" i="3"/>
  <c r="CW634" i="3"/>
  <c r="CX616" i="3"/>
  <c r="CW503" i="3"/>
  <c r="CX503" i="3"/>
  <c r="DF622" i="3"/>
  <c r="CX618" i="3"/>
  <c r="DH594" i="3"/>
  <c r="DI594" i="3"/>
  <c r="CW559" i="3"/>
  <c r="CX554" i="3"/>
  <c r="CX549" i="3"/>
  <c r="CX540" i="3"/>
  <c r="CX525" i="3"/>
  <c r="CW513" i="3"/>
  <c r="DG482" i="3"/>
  <c r="DF482" i="3"/>
  <c r="DJ482" i="3" s="1"/>
  <c r="DH482" i="3"/>
  <c r="DI482" i="3"/>
  <c r="DF472" i="3"/>
  <c r="DJ472" i="3" s="1"/>
  <c r="DG472" i="3"/>
  <c r="DH472" i="3"/>
  <c r="DI472" i="3"/>
  <c r="DH603" i="3"/>
  <c r="DI603" i="3"/>
  <c r="CW566" i="3"/>
  <c r="CX565" i="3"/>
  <c r="CW550" i="3"/>
  <c r="CV529" i="3"/>
  <c r="DF463" i="3"/>
  <c r="DJ463" i="3" s="1"/>
  <c r="DG463" i="3"/>
  <c r="DH463" i="3"/>
  <c r="DI463" i="3"/>
  <c r="DG604" i="3"/>
  <c r="DH604" i="3"/>
  <c r="CX537" i="3"/>
  <c r="CX518" i="3"/>
  <c r="CX511" i="3"/>
  <c r="DG595" i="3"/>
  <c r="DH595" i="3"/>
  <c r="DI595" i="3"/>
  <c r="CX586" i="3"/>
  <c r="CW567" i="3"/>
  <c r="CX551" i="3"/>
  <c r="CW521" i="3"/>
  <c r="CX507" i="3"/>
  <c r="CX504" i="3"/>
  <c r="DF587" i="3"/>
  <c r="DG587" i="3"/>
  <c r="DI587" i="3"/>
  <c r="DJ587" i="3" s="1"/>
  <c r="CX579" i="3"/>
  <c r="CX574" i="3"/>
  <c r="CX541" i="3"/>
  <c r="CX514" i="3"/>
  <c r="CW494" i="3"/>
  <c r="DI625" i="3"/>
  <c r="DI617" i="3"/>
  <c r="DJ617" i="3" s="1"/>
  <c r="DF605" i="3"/>
  <c r="DJ605" i="3" s="1"/>
  <c r="DG605" i="3"/>
  <c r="DI605" i="3"/>
  <c r="DG602" i="3"/>
  <c r="DG594" i="3"/>
  <c r="CW530" i="3"/>
  <c r="DH625" i="3"/>
  <c r="DH617" i="3"/>
  <c r="CV576" i="3"/>
  <c r="CX568" i="3"/>
  <c r="CX542" i="3"/>
  <c r="CW502" i="3"/>
  <c r="CX500" i="3"/>
  <c r="CX411" i="3"/>
  <c r="DG625" i="3"/>
  <c r="DG617" i="3"/>
  <c r="DF606" i="3"/>
  <c r="DJ606" i="3" s="1"/>
  <c r="DH606" i="3"/>
  <c r="DI604" i="3"/>
  <c r="DF603" i="3"/>
  <c r="DJ603" i="3" s="1"/>
  <c r="DF597" i="3"/>
  <c r="DI597" i="3"/>
  <c r="DJ597" i="3" s="1"/>
  <c r="DF596" i="3"/>
  <c r="DJ596" i="3" s="1"/>
  <c r="DG596" i="3"/>
  <c r="DI596" i="3"/>
  <c r="DG588" i="3"/>
  <c r="DJ588" i="3" s="1"/>
  <c r="DH588" i="3"/>
  <c r="CX561" i="3"/>
  <c r="CX527" i="3"/>
  <c r="CW522" i="3"/>
  <c r="CW512" i="3"/>
  <c r="CX376" i="3"/>
  <c r="DF604" i="3"/>
  <c r="DJ604" i="3" s="1"/>
  <c r="CX581" i="3"/>
  <c r="CX534" i="3"/>
  <c r="DF595" i="3"/>
  <c r="DJ595" i="3" s="1"/>
  <c r="CW577" i="3"/>
  <c r="CX557" i="3"/>
  <c r="CX544" i="3"/>
  <c r="DF457" i="3"/>
  <c r="DJ457" i="3" s="1"/>
  <c r="DG457" i="3"/>
  <c r="DH457" i="3"/>
  <c r="DI457" i="3"/>
  <c r="DH490" i="3"/>
  <c r="DI490" i="3"/>
  <c r="DF432" i="3"/>
  <c r="DJ432" i="3" s="1"/>
  <c r="DG432" i="3"/>
  <c r="DH432" i="3"/>
  <c r="DI478" i="3"/>
  <c r="DJ478" i="3" s="1"/>
  <c r="DF478" i="3"/>
  <c r="DH477" i="3"/>
  <c r="DI477" i="3"/>
  <c r="DF437" i="3"/>
  <c r="DJ437" i="3" s="1"/>
  <c r="DH437" i="3"/>
  <c r="DI437" i="3"/>
  <c r="DH469" i="3"/>
  <c r="DI469" i="3"/>
  <c r="CX417" i="3"/>
  <c r="CX407" i="3"/>
  <c r="CX394" i="3"/>
  <c r="CX347" i="3"/>
  <c r="CX235" i="3"/>
  <c r="CW492" i="3"/>
  <c r="CX491" i="3"/>
  <c r="DH485" i="3"/>
  <c r="DI485" i="3"/>
  <c r="DG479" i="3"/>
  <c r="DJ479" i="3" s="1"/>
  <c r="DH479" i="3"/>
  <c r="DI479" i="3"/>
  <c r="DF464" i="3"/>
  <c r="DJ464" i="3" s="1"/>
  <c r="DG464" i="3"/>
  <c r="DH464" i="3"/>
  <c r="DI464" i="3"/>
  <c r="CW450" i="3"/>
  <c r="CX450" i="3"/>
  <c r="CX577" i="3"/>
  <c r="CX530" i="3"/>
  <c r="CX522" i="3"/>
  <c r="DF427" i="3"/>
  <c r="DJ427" i="3" s="1"/>
  <c r="DG427" i="3"/>
  <c r="DH427" i="3"/>
  <c r="DI427" i="3"/>
  <c r="CX412" i="3"/>
  <c r="CX494" i="3"/>
  <c r="DG486" i="3"/>
  <c r="DH486" i="3"/>
  <c r="DI483" i="3"/>
  <c r="DF480" i="3"/>
  <c r="DG480" i="3"/>
  <c r="DJ480" i="3" s="1"/>
  <c r="DI480" i="3"/>
  <c r="DF473" i="3"/>
  <c r="DJ473" i="3" s="1"/>
  <c r="DG473" i="3"/>
  <c r="DH473" i="3"/>
  <c r="DG470" i="3"/>
  <c r="DH470" i="3"/>
  <c r="DI470" i="3"/>
  <c r="DF442" i="3"/>
  <c r="DJ442" i="3" s="1"/>
  <c r="DG442" i="3"/>
  <c r="DH442" i="3"/>
  <c r="DI442" i="3"/>
  <c r="CX410" i="3"/>
  <c r="CW400" i="3"/>
  <c r="CX377" i="3"/>
  <c r="CX567" i="3"/>
  <c r="CX559" i="3"/>
  <c r="CX521" i="3"/>
  <c r="CX513" i="3"/>
  <c r="DG490" i="3"/>
  <c r="DH484" i="3"/>
  <c r="DH483" i="3"/>
  <c r="DH478" i="3"/>
  <c r="DG477" i="3"/>
  <c r="DF451" i="3"/>
  <c r="DJ451" i="3" s="1"/>
  <c r="DH451" i="3"/>
  <c r="DG438" i="3"/>
  <c r="DH438" i="3"/>
  <c r="DI438" i="3"/>
  <c r="DI432" i="3"/>
  <c r="CX418" i="3"/>
  <c r="CW415" i="3"/>
  <c r="CX306" i="3"/>
  <c r="CX302" i="3"/>
  <c r="DF490" i="3"/>
  <c r="DJ490" i="3" s="1"/>
  <c r="DF487" i="3"/>
  <c r="DJ487" i="3" s="1"/>
  <c r="DG487" i="3"/>
  <c r="DG484" i="3"/>
  <c r="DG483" i="3"/>
  <c r="DG478" i="3"/>
  <c r="DF477" i="3"/>
  <c r="DJ477" i="3" s="1"/>
  <c r="CW466" i="3"/>
  <c r="DG462" i="3"/>
  <c r="DH462" i="3"/>
  <c r="DI462" i="3"/>
  <c r="DF456" i="3"/>
  <c r="DJ456" i="3" s="1"/>
  <c r="DG456" i="3"/>
  <c r="DH456" i="3"/>
  <c r="DI456" i="3"/>
  <c r="CW421" i="3"/>
  <c r="DG485" i="3"/>
  <c r="DF484" i="3"/>
  <c r="DJ484" i="3" s="1"/>
  <c r="DF481" i="3"/>
  <c r="DJ481" i="3" s="1"/>
  <c r="DH481" i="3"/>
  <c r="DG469" i="3"/>
  <c r="DH466" i="3"/>
  <c r="DI466" i="3"/>
  <c r="DG437" i="3"/>
  <c r="DF431" i="3"/>
  <c r="DJ431" i="3" s="1"/>
  <c r="DG431" i="3"/>
  <c r="DH431" i="3"/>
  <c r="DI431" i="3"/>
  <c r="DF485" i="3"/>
  <c r="DJ485" i="3" s="1"/>
  <c r="DF471" i="3"/>
  <c r="DJ471" i="3" s="1"/>
  <c r="DG471" i="3"/>
  <c r="DH471" i="3"/>
  <c r="DI471" i="3"/>
  <c r="DF469" i="3"/>
  <c r="DJ469" i="3" s="1"/>
  <c r="DG448" i="3"/>
  <c r="DH448" i="3"/>
  <c r="DI448" i="3"/>
  <c r="DF428" i="3"/>
  <c r="DJ428" i="3" s="1"/>
  <c r="DG428" i="3"/>
  <c r="DH428" i="3"/>
  <c r="DI428" i="3"/>
  <c r="CX424" i="3"/>
  <c r="CV413" i="3"/>
  <c r="CX413" i="3"/>
  <c r="CX406" i="3"/>
  <c r="CX344" i="3"/>
  <c r="DI486" i="3"/>
  <c r="DF479" i="3"/>
  <c r="DI465" i="3"/>
  <c r="DJ465" i="3" s="1"/>
  <c r="DG452" i="3"/>
  <c r="DI452" i="3"/>
  <c r="CX416" i="3"/>
  <c r="DF468" i="3"/>
  <c r="DJ468" i="3" s="1"/>
  <c r="DI459" i="3"/>
  <c r="DJ459" i="3" s="1"/>
  <c r="DF447" i="3"/>
  <c r="DJ447" i="3" s="1"/>
  <c r="DI445" i="3"/>
  <c r="DJ445" i="3" s="1"/>
  <c r="CX429" i="3"/>
  <c r="CX358" i="3"/>
  <c r="CX322" i="3"/>
  <c r="DH445" i="3"/>
  <c r="CX435" i="3"/>
  <c r="DI430" i="3"/>
  <c r="CX421" i="3"/>
  <c r="CX388" i="3"/>
  <c r="CW373" i="3"/>
  <c r="CX363" i="3"/>
  <c r="CV339" i="3"/>
  <c r="CX320" i="3"/>
  <c r="CX316" i="3"/>
  <c r="DH430" i="3"/>
  <c r="CX396" i="3"/>
  <c r="CX368" i="3"/>
  <c r="CW361" i="3"/>
  <c r="CV356" i="3"/>
  <c r="CX332" i="3"/>
  <c r="CX314" i="3"/>
  <c r="CW258" i="3"/>
  <c r="CX258" i="3"/>
  <c r="CV247" i="3"/>
  <c r="CX247" i="3"/>
  <c r="CX231" i="3"/>
  <c r="CV231" i="3"/>
  <c r="CX408" i="3"/>
  <c r="CX391" i="3"/>
  <c r="CV385" i="3"/>
  <c r="CX382" i="3"/>
  <c r="CX354" i="3"/>
  <c r="CX281" i="3"/>
  <c r="CV325" i="3"/>
  <c r="DI449" i="3"/>
  <c r="DJ449" i="3" s="1"/>
  <c r="DH443" i="3"/>
  <c r="CX397" i="3"/>
  <c r="CW386" i="3"/>
  <c r="CX380" i="3"/>
  <c r="CX374" i="3"/>
  <c r="CX366" i="3"/>
  <c r="CX352" i="3"/>
  <c r="CX330" i="3"/>
  <c r="CX305" i="3"/>
  <c r="CX303" i="3"/>
  <c r="CX277" i="3"/>
  <c r="CW250" i="3"/>
  <c r="CV223" i="3"/>
  <c r="DI455" i="3"/>
  <c r="DH449" i="3"/>
  <c r="DI441" i="3"/>
  <c r="DI434" i="3"/>
  <c r="CW340" i="3"/>
  <c r="CX340" i="3"/>
  <c r="CX263" i="3"/>
  <c r="CX467" i="3"/>
  <c r="CX460" i="3"/>
  <c r="DH455" i="3"/>
  <c r="CX453" i="3"/>
  <c r="DG449" i="3"/>
  <c r="CX446" i="3"/>
  <c r="DH441" i="3"/>
  <c r="CX439" i="3"/>
  <c r="DH434" i="3"/>
  <c r="CX425" i="3"/>
  <c r="CX369" i="3"/>
  <c r="CX362" i="3"/>
  <c r="CX338" i="3"/>
  <c r="CX333" i="3"/>
  <c r="CX321" i="3"/>
  <c r="CX319" i="3"/>
  <c r="CX268" i="3"/>
  <c r="DG455" i="3"/>
  <c r="DJ455" i="3" s="1"/>
  <c r="DG441" i="3"/>
  <c r="DJ441" i="3" s="1"/>
  <c r="DG434" i="3"/>
  <c r="DJ434" i="3" s="1"/>
  <c r="CX400" i="3"/>
  <c r="CV399" i="3"/>
  <c r="CX383" i="3"/>
  <c r="CX372" i="3"/>
  <c r="CX350" i="3"/>
  <c r="CX336" i="3"/>
  <c r="CX315" i="3"/>
  <c r="CX402" i="3"/>
  <c r="CX390" i="3"/>
  <c r="CX346" i="3"/>
  <c r="CW341" i="3"/>
  <c r="CX373" i="3"/>
  <c r="CX356" i="3"/>
  <c r="CX325" i="3"/>
  <c r="CW284" i="3"/>
  <c r="CX275" i="3"/>
  <c r="CW214" i="3"/>
  <c r="CX326" i="3"/>
  <c r="CX285" i="3"/>
  <c r="CX272" i="3"/>
  <c r="CX219" i="3"/>
  <c r="CW205" i="3"/>
  <c r="CX205" i="3"/>
  <c r="CX317" i="3"/>
  <c r="CX297" i="3"/>
  <c r="CX292" i="3"/>
  <c r="CW172" i="3"/>
  <c r="CX323" i="3"/>
  <c r="CW277" i="3"/>
  <c r="CX248" i="3"/>
  <c r="CW163" i="3"/>
  <c r="CX163" i="3"/>
  <c r="CW278" i="3"/>
  <c r="CX278" i="3"/>
  <c r="CV273" i="3"/>
  <c r="CW251" i="3"/>
  <c r="CV263" i="3"/>
  <c r="CX241" i="3"/>
  <c r="CX236" i="3"/>
  <c r="CW233" i="3"/>
  <c r="CX233" i="3"/>
  <c r="CX206" i="3"/>
  <c r="CW206" i="3"/>
  <c r="CX194" i="3"/>
  <c r="CX309" i="3"/>
  <c r="CX300" i="3"/>
  <c r="CX230" i="3"/>
  <c r="CX220" i="3"/>
  <c r="CX199" i="3"/>
  <c r="CX189" i="3"/>
  <c r="CX386" i="3"/>
  <c r="CX341" i="3"/>
  <c r="CV308" i="3"/>
  <c r="CX308" i="3"/>
  <c r="CW264" i="3"/>
  <c r="CX255" i="3"/>
  <c r="CW249" i="3"/>
  <c r="CX228" i="3"/>
  <c r="CX311" i="3"/>
  <c r="CX269" i="3"/>
  <c r="CW265" i="3"/>
  <c r="CX265" i="3"/>
  <c r="CX246" i="3"/>
  <c r="CX142" i="3"/>
  <c r="CW142" i="3"/>
  <c r="CX289" i="3"/>
  <c r="CW242" i="3"/>
  <c r="CV239" i="3"/>
  <c r="CX218" i="3"/>
  <c r="CX211" i="3"/>
  <c r="CV283" i="3"/>
  <c r="CV275" i="3"/>
  <c r="CW257" i="3"/>
  <c r="CX226" i="3"/>
  <c r="CX273" i="3"/>
  <c r="CX253" i="3"/>
  <c r="CW215" i="3"/>
  <c r="CX215" i="3"/>
  <c r="CX209" i="3"/>
  <c r="CX195" i="3"/>
  <c r="CX251" i="3"/>
  <c r="CX250" i="3"/>
  <c r="CX249" i="3"/>
  <c r="CX216" i="3"/>
  <c r="CX178" i="3"/>
  <c r="DH169" i="3"/>
  <c r="DG169" i="3"/>
  <c r="DI169" i="3"/>
  <c r="CX242" i="3"/>
  <c r="DF157" i="3"/>
  <c r="DJ157" i="3" s="1"/>
  <c r="DG157" i="3"/>
  <c r="DH157" i="3"/>
  <c r="DI157" i="3"/>
  <c r="CW248" i="3"/>
  <c r="CW241" i="3"/>
  <c r="CX202" i="3"/>
  <c r="CX196" i="3"/>
  <c r="DG160" i="3"/>
  <c r="DH160" i="3"/>
  <c r="DI160" i="3"/>
  <c r="CX145" i="3"/>
  <c r="CX239" i="3"/>
  <c r="CX223" i="3"/>
  <c r="CX191" i="3"/>
  <c r="CW183" i="3"/>
  <c r="CX183" i="3"/>
  <c r="CX179" i="3"/>
  <c r="DG170" i="3"/>
  <c r="DH170" i="3"/>
  <c r="DI170" i="3"/>
  <c r="DG161" i="3"/>
  <c r="DH161" i="3"/>
  <c r="DI161" i="3"/>
  <c r="DJ161" i="3" s="1"/>
  <c r="CX109" i="3"/>
  <c r="CX94" i="3"/>
  <c r="CW225" i="3"/>
  <c r="CX174" i="3"/>
  <c r="DH166" i="3"/>
  <c r="DI166" i="3"/>
  <c r="DH164" i="3"/>
  <c r="CW128" i="3"/>
  <c r="CX128" i="3"/>
  <c r="CX212" i="3"/>
  <c r="CX184" i="3"/>
  <c r="CW204" i="3"/>
  <c r="CX180" i="3"/>
  <c r="CV171" i="3"/>
  <c r="CX171" i="3"/>
  <c r="DF169" i="3"/>
  <c r="DJ169" i="3" s="1"/>
  <c r="DG167" i="3"/>
  <c r="DH167" i="3"/>
  <c r="CX162" i="3"/>
  <c r="DG151" i="3"/>
  <c r="DH151" i="3"/>
  <c r="DF151" i="3"/>
  <c r="DI151" i="3"/>
  <c r="DJ151" i="3" s="1"/>
  <c r="CW141" i="3"/>
  <c r="CX136" i="3"/>
  <c r="CX70" i="3"/>
  <c r="CX34" i="3"/>
  <c r="CX227" i="3"/>
  <c r="CW97" i="3"/>
  <c r="CV193" i="3"/>
  <c r="CX176" i="3"/>
  <c r="DF155" i="3"/>
  <c r="DJ155" i="3" s="1"/>
  <c r="DG155" i="3"/>
  <c r="DH155" i="3"/>
  <c r="DI155" i="3"/>
  <c r="CX114" i="3"/>
  <c r="CV114" i="3"/>
  <c r="CW186" i="3"/>
  <c r="DI168" i="3"/>
  <c r="DG168" i="3"/>
  <c r="DH168" i="3"/>
  <c r="CX144" i="3"/>
  <c r="CX108" i="3"/>
  <c r="CW129" i="3"/>
  <c r="CV77" i="3"/>
  <c r="CX52" i="3"/>
  <c r="CX186" i="3"/>
  <c r="CX115" i="3"/>
  <c r="CW99" i="3"/>
  <c r="CV55" i="3"/>
  <c r="CV37" i="3"/>
  <c r="CX37" i="3"/>
  <c r="CX9" i="3"/>
  <c r="DI159" i="3"/>
  <c r="DH158" i="3"/>
  <c r="DI154" i="3"/>
  <c r="CX139" i="3"/>
  <c r="CX138" i="3"/>
  <c r="CX135" i="3"/>
  <c r="CX130" i="3"/>
  <c r="CW88" i="3"/>
  <c r="CX40" i="3"/>
  <c r="CW12" i="3"/>
  <c r="CX12" i="3"/>
  <c r="DG159" i="3"/>
  <c r="DG158" i="3"/>
  <c r="DH154" i="3"/>
  <c r="DI153" i="3"/>
  <c r="CW140" i="3"/>
  <c r="CX120" i="3"/>
  <c r="CV73" i="3"/>
  <c r="CV65" i="3"/>
  <c r="CX35" i="3"/>
  <c r="CX131" i="3"/>
  <c r="CX116" i="3"/>
  <c r="CX97" i="3"/>
  <c r="CW80" i="3"/>
  <c r="DG153" i="3"/>
  <c r="DJ153" i="3" s="1"/>
  <c r="CW127" i="3"/>
  <c r="CX123" i="3"/>
  <c r="CX71" i="3"/>
  <c r="CW50" i="3"/>
  <c r="CX33" i="3"/>
  <c r="CW7" i="3"/>
  <c r="CW45" i="3"/>
  <c r="CV29" i="3"/>
  <c r="CW24" i="3"/>
  <c r="CV117" i="3"/>
  <c r="CX56" i="3"/>
  <c r="CX146" i="3"/>
  <c r="CX133" i="3"/>
  <c r="CX124" i="3"/>
  <c r="CX72" i="3"/>
  <c r="CX61" i="3"/>
  <c r="DF152" i="3"/>
  <c r="DH152" i="3"/>
  <c r="CX148" i="3"/>
  <c r="CX125" i="3"/>
  <c r="CX111" i="3"/>
  <c r="CW90" i="3"/>
  <c r="CX67" i="3"/>
  <c r="CW22" i="3"/>
  <c r="CV16" i="3"/>
  <c r="CX104" i="3"/>
  <c r="CX95" i="3"/>
  <c r="CX74" i="3"/>
  <c r="CX57" i="3"/>
  <c r="CX80" i="3"/>
  <c r="CX77" i="3"/>
  <c r="CV79" i="3"/>
  <c r="CV78" i="3"/>
  <c r="CX78" i="3"/>
  <c r="CX31" i="3"/>
  <c r="CX5" i="3"/>
  <c r="CV61" i="3"/>
  <c r="CX45" i="3"/>
  <c r="CW33" i="3"/>
  <c r="CX29" i="3"/>
  <c r="CX83" i="3"/>
  <c r="CX81" i="3"/>
  <c r="CX62" i="3"/>
  <c r="CX43" i="3"/>
  <c r="CX17" i="3"/>
  <c r="CX65" i="3"/>
  <c r="CX48" i="3"/>
  <c r="CX7" i="3"/>
  <c r="CX118" i="3"/>
  <c r="CX86" i="3"/>
  <c r="CX20" i="3"/>
  <c r="CV67" i="3"/>
  <c r="CX50" i="3"/>
  <c r="CX10" i="3"/>
  <c r="CX90" i="3"/>
  <c r="CX88" i="3"/>
  <c r="CX68" i="3"/>
  <c r="CX53" i="3"/>
  <c r="CX24" i="3"/>
  <c r="CX22" i="3"/>
  <c r="CX92" i="3"/>
  <c r="CX38" i="3"/>
  <c r="CX26" i="3"/>
  <c r="CV11" i="3"/>
  <c r="CW2" i="3"/>
  <c r="CX2" i="3"/>
  <c r="J820" i="7" l="1"/>
  <c r="H421" i="7"/>
  <c r="H238" i="7"/>
  <c r="H344" i="7"/>
  <c r="J344" i="7"/>
  <c r="J238" i="7"/>
  <c r="H189" i="7"/>
  <c r="H824" i="7"/>
  <c r="H143" i="7"/>
  <c r="H831" i="7"/>
  <c r="J831" i="7"/>
  <c r="J824" i="7"/>
  <c r="J143" i="7"/>
  <c r="H299" i="7"/>
  <c r="J189" i="7"/>
  <c r="H820" i="7"/>
  <c r="H696" i="7"/>
  <c r="GN29" i="1"/>
  <c r="GM31" i="1"/>
  <c r="GN31" i="1" s="1"/>
  <c r="AH26" i="1"/>
  <c r="U49" i="1"/>
  <c r="CY190" i="1"/>
  <c r="CZ190" i="1"/>
  <c r="X190" i="1"/>
  <c r="Y190" i="1"/>
  <c r="CG441" i="1"/>
  <c r="AX530" i="1"/>
  <c r="ER98" i="1"/>
  <c r="GA81" i="1"/>
  <c r="GB238" i="1"/>
  <c r="ES253" i="1"/>
  <c r="EB81" i="1"/>
  <c r="DO98" i="1"/>
  <c r="X192" i="1"/>
  <c r="Y192" i="1"/>
  <c r="CY192" i="1"/>
  <c r="CZ192" i="1"/>
  <c r="BA98" i="1"/>
  <c r="CJ81" i="1"/>
  <c r="AI26" i="1"/>
  <c r="V49" i="1"/>
  <c r="W253" i="1"/>
  <c r="AJ238" i="1"/>
  <c r="AI81" i="1"/>
  <c r="V98" i="1"/>
  <c r="X198" i="1"/>
  <c r="Y198" i="1"/>
  <c r="CY198" i="1"/>
  <c r="CZ198" i="1"/>
  <c r="EA81" i="1"/>
  <c r="DN98" i="1"/>
  <c r="AJ206" i="1"/>
  <c r="AH409" i="1"/>
  <c r="EA130" i="1"/>
  <c r="DN151" i="1"/>
  <c r="ES98" i="1"/>
  <c r="GB81" i="1"/>
  <c r="DZ130" i="1"/>
  <c r="DM151" i="1"/>
  <c r="W98" i="1"/>
  <c r="AJ81" i="1"/>
  <c r="AG238" i="1"/>
  <c r="T253" i="1"/>
  <c r="AG81" i="1"/>
  <c r="T98" i="1"/>
  <c r="DH5" i="3"/>
  <c r="DI5" i="3"/>
  <c r="DF5" i="3"/>
  <c r="DJ5" i="3" s="1"/>
  <c r="DG5" i="3"/>
  <c r="DH53" i="3"/>
  <c r="DF53" i="3"/>
  <c r="DJ53" i="3" s="1"/>
  <c r="DG53" i="3"/>
  <c r="DI53" i="3"/>
  <c r="DF227" i="3"/>
  <c r="DJ227" i="3" s="1"/>
  <c r="DG227" i="3"/>
  <c r="DI227" i="3"/>
  <c r="DH227" i="3"/>
  <c r="DF145" i="3"/>
  <c r="DJ145" i="3" s="1"/>
  <c r="DI145" i="3"/>
  <c r="DG145" i="3"/>
  <c r="DH145" i="3"/>
  <c r="DF338" i="3"/>
  <c r="DJ338" i="3" s="1"/>
  <c r="DG338" i="3"/>
  <c r="DH338" i="3"/>
  <c r="DI338" i="3"/>
  <c r="DF354" i="3"/>
  <c r="DJ354" i="3" s="1"/>
  <c r="DG354" i="3"/>
  <c r="DH354" i="3"/>
  <c r="DI354" i="3"/>
  <c r="DF421" i="3"/>
  <c r="DG421" i="3"/>
  <c r="DJ421" i="3" s="1"/>
  <c r="DH421" i="3"/>
  <c r="DI421" i="3"/>
  <c r="DG50" i="3"/>
  <c r="DJ50" i="3" s="1"/>
  <c r="DF50" i="3"/>
  <c r="DH50" i="3"/>
  <c r="DI50" i="3"/>
  <c r="DH83" i="3"/>
  <c r="DF83" i="3"/>
  <c r="DG83" i="3"/>
  <c r="DJ83" i="3" s="1"/>
  <c r="DI83" i="3"/>
  <c r="DG57" i="3"/>
  <c r="DJ57" i="3" s="1"/>
  <c r="DF57" i="3"/>
  <c r="DH57" i="3"/>
  <c r="DI57" i="3"/>
  <c r="DH33" i="3"/>
  <c r="DI33" i="3"/>
  <c r="DF33" i="3"/>
  <c r="DG33" i="3"/>
  <c r="DJ33" i="3" s="1"/>
  <c r="DG135" i="3"/>
  <c r="DH135" i="3"/>
  <c r="DI135" i="3"/>
  <c r="DF135" i="3"/>
  <c r="DJ135" i="3" s="1"/>
  <c r="DF186" i="3"/>
  <c r="DH186" i="3"/>
  <c r="DG186" i="3"/>
  <c r="DJ186" i="3" s="1"/>
  <c r="DI186" i="3"/>
  <c r="DI184" i="3"/>
  <c r="DH184" i="3"/>
  <c r="DF184" i="3"/>
  <c r="DG184" i="3"/>
  <c r="DJ184" i="3" s="1"/>
  <c r="DG253" i="3"/>
  <c r="DI253" i="3"/>
  <c r="DF253" i="3"/>
  <c r="DJ253" i="3" s="1"/>
  <c r="DH253" i="3"/>
  <c r="DF142" i="3"/>
  <c r="DG142" i="3"/>
  <c r="DJ142" i="3" s="1"/>
  <c r="DH142" i="3"/>
  <c r="DI142" i="3"/>
  <c r="DI341" i="3"/>
  <c r="DF341" i="3"/>
  <c r="DG341" i="3"/>
  <c r="DJ341" i="3" s="1"/>
  <c r="DH341" i="3"/>
  <c r="DF323" i="3"/>
  <c r="DJ323" i="3" s="1"/>
  <c r="DG323" i="3"/>
  <c r="DH323" i="3"/>
  <c r="DI323" i="3"/>
  <c r="DF275" i="3"/>
  <c r="DG275" i="3"/>
  <c r="DH275" i="3"/>
  <c r="DI275" i="3"/>
  <c r="DJ275" i="3" s="1"/>
  <c r="DF372" i="3"/>
  <c r="DG372" i="3"/>
  <c r="DH372" i="3"/>
  <c r="DI372" i="3"/>
  <c r="DJ372" i="3" s="1"/>
  <c r="DF362" i="3"/>
  <c r="DJ362" i="3" s="1"/>
  <c r="DG362" i="3"/>
  <c r="DH362" i="3"/>
  <c r="DI362" i="3"/>
  <c r="DF263" i="3"/>
  <c r="DH263" i="3"/>
  <c r="DI263" i="3"/>
  <c r="DJ263" i="3" s="1"/>
  <c r="DG263" i="3"/>
  <c r="DF330" i="3"/>
  <c r="DJ330" i="3" s="1"/>
  <c r="DG330" i="3"/>
  <c r="DH330" i="3"/>
  <c r="DI330" i="3"/>
  <c r="DF382" i="3"/>
  <c r="DJ382" i="3" s="1"/>
  <c r="DG382" i="3"/>
  <c r="DH382" i="3"/>
  <c r="DI382" i="3"/>
  <c r="DF577" i="3"/>
  <c r="DG577" i="3"/>
  <c r="DJ577" i="3" s="1"/>
  <c r="DH577" i="3"/>
  <c r="DI577" i="3"/>
  <c r="DF491" i="3"/>
  <c r="DH491" i="3"/>
  <c r="DG491" i="3"/>
  <c r="DI491" i="3"/>
  <c r="DJ491" i="3" s="1"/>
  <c r="DF561" i="3"/>
  <c r="DJ561" i="3" s="1"/>
  <c r="DG561" i="3"/>
  <c r="DH561" i="3"/>
  <c r="DI561" i="3"/>
  <c r="DF518" i="3"/>
  <c r="DJ518" i="3" s="1"/>
  <c r="DG518" i="3"/>
  <c r="DH518" i="3"/>
  <c r="DI518" i="3"/>
  <c r="DF540" i="3"/>
  <c r="DG540" i="3"/>
  <c r="DJ540" i="3" s="1"/>
  <c r="DH540" i="3"/>
  <c r="DI540" i="3"/>
  <c r="DG658" i="3"/>
  <c r="DJ658" i="3" s="1"/>
  <c r="DH658" i="3"/>
  <c r="DF658" i="3"/>
  <c r="DI658" i="3"/>
  <c r="CY28" i="1"/>
  <c r="CZ28" i="1"/>
  <c r="X28" i="1"/>
  <c r="Y28" i="1"/>
  <c r="AF49" i="1"/>
  <c r="DF636" i="3"/>
  <c r="DJ636" i="3" s="1"/>
  <c r="DH636" i="3"/>
  <c r="DI636" i="3"/>
  <c r="DG636" i="3"/>
  <c r="DF613" i="3"/>
  <c r="DG613" i="3"/>
  <c r="DJ613" i="3" s="1"/>
  <c r="DH613" i="3"/>
  <c r="DI613" i="3"/>
  <c r="DG773" i="3"/>
  <c r="DH773" i="3"/>
  <c r="DI773" i="3"/>
  <c r="DF773" i="3"/>
  <c r="DJ773" i="3" s="1"/>
  <c r="DF44" i="3"/>
  <c r="DG44" i="3"/>
  <c r="DJ44" i="3" s="1"/>
  <c r="DH44" i="3"/>
  <c r="DI44" i="3"/>
  <c r="BA49" i="1"/>
  <c r="CJ26" i="1"/>
  <c r="DF21" i="3"/>
  <c r="DG21" i="3"/>
  <c r="DI21" i="3"/>
  <c r="DJ21" i="3" s="1"/>
  <c r="DH21" i="3"/>
  <c r="DG680" i="3"/>
  <c r="DI680" i="3"/>
  <c r="DF680" i="3"/>
  <c r="DJ680" i="3" s="1"/>
  <c r="DH680" i="3"/>
  <c r="DF105" i="3"/>
  <c r="DG105" i="3"/>
  <c r="DJ105" i="3" s="1"/>
  <c r="DH105" i="3"/>
  <c r="DI105" i="3"/>
  <c r="DG147" i="3"/>
  <c r="DF147" i="3"/>
  <c r="DJ147" i="3" s="1"/>
  <c r="DH147" i="3"/>
  <c r="DI147" i="3"/>
  <c r="CP28" i="1"/>
  <c r="O28" i="1" s="1"/>
  <c r="AC49" i="1"/>
  <c r="DG689" i="3"/>
  <c r="DH689" i="3"/>
  <c r="DI689" i="3"/>
  <c r="DF689" i="3"/>
  <c r="DJ689" i="3" s="1"/>
  <c r="Y86" i="1"/>
  <c r="X86" i="1"/>
  <c r="CY86" i="1"/>
  <c r="CZ86" i="1"/>
  <c r="DG84" i="3"/>
  <c r="DH84" i="3"/>
  <c r="DI84" i="3"/>
  <c r="DF84" i="3"/>
  <c r="DJ84" i="3" s="1"/>
  <c r="DG173" i="3"/>
  <c r="DJ173" i="3" s="1"/>
  <c r="DH173" i="3"/>
  <c r="DI173" i="3"/>
  <c r="DF173" i="3"/>
  <c r="DF127" i="3"/>
  <c r="DG127" i="3"/>
  <c r="DJ127" i="3" s="1"/>
  <c r="DH127" i="3"/>
  <c r="DI127" i="3"/>
  <c r="AT26" i="1"/>
  <c r="F67" i="1"/>
  <c r="GM141" i="1"/>
  <c r="GN141" i="1" s="1"/>
  <c r="X186" i="1"/>
  <c r="CY186" i="1"/>
  <c r="CZ186" i="1"/>
  <c r="Y186" i="1"/>
  <c r="DH264" i="3"/>
  <c r="DI264" i="3"/>
  <c r="DF264" i="3"/>
  <c r="DG264" i="3"/>
  <c r="DJ264" i="3" s="1"/>
  <c r="DF312" i="3"/>
  <c r="DJ312" i="3" s="1"/>
  <c r="DH312" i="3"/>
  <c r="DG312" i="3"/>
  <c r="DI312" i="3"/>
  <c r="DG252" i="3"/>
  <c r="DI252" i="3"/>
  <c r="DF252" i="3"/>
  <c r="DJ252" i="3" s="1"/>
  <c r="DH252" i="3"/>
  <c r="P198" i="1"/>
  <c r="CP245" i="1"/>
  <c r="O245" i="1" s="1"/>
  <c r="EM81" i="1"/>
  <c r="P117" i="1"/>
  <c r="DF192" i="3"/>
  <c r="DJ192" i="3" s="1"/>
  <c r="DG192" i="3"/>
  <c r="DH192" i="3"/>
  <c r="DI192" i="3"/>
  <c r="CY244" i="1"/>
  <c r="CZ244" i="1"/>
  <c r="X244" i="1"/>
  <c r="Y244" i="1"/>
  <c r="DG279" i="3"/>
  <c r="DJ279" i="3" s="1"/>
  <c r="DI279" i="3"/>
  <c r="DF279" i="3"/>
  <c r="DH279" i="3"/>
  <c r="BD238" i="1"/>
  <c r="F278" i="1"/>
  <c r="DF294" i="3"/>
  <c r="DJ294" i="3" s="1"/>
  <c r="DI294" i="3"/>
  <c r="DG294" i="3"/>
  <c r="DH294" i="3"/>
  <c r="X309" i="1"/>
  <c r="Y309" i="1"/>
  <c r="CY309" i="1"/>
  <c r="CZ309" i="1"/>
  <c r="DG204" i="3"/>
  <c r="DJ204" i="3" s="1"/>
  <c r="DF204" i="3"/>
  <c r="DH204" i="3"/>
  <c r="DI204" i="3"/>
  <c r="P144" i="1"/>
  <c r="F216" i="1"/>
  <c r="AQ183" i="1"/>
  <c r="CP308" i="1"/>
  <c r="O308" i="1" s="1"/>
  <c r="CP314" i="1"/>
  <c r="O314" i="1" s="1"/>
  <c r="DH395" i="3"/>
  <c r="DF395" i="3"/>
  <c r="DJ395" i="3" s="1"/>
  <c r="DG395" i="3"/>
  <c r="DI395" i="3"/>
  <c r="EG372" i="1"/>
  <c r="P413" i="1"/>
  <c r="EG643" i="1"/>
  <c r="DF367" i="3"/>
  <c r="DJ367" i="3" s="1"/>
  <c r="DG367" i="3"/>
  <c r="DH367" i="3"/>
  <c r="DI367" i="3"/>
  <c r="CZ337" i="1"/>
  <c r="Y337" i="1"/>
  <c r="CY337" i="1"/>
  <c r="X337" i="1"/>
  <c r="GX203" i="1"/>
  <c r="CP289" i="1"/>
  <c r="O289" i="1" s="1"/>
  <c r="CP316" i="1"/>
  <c r="O316" i="1" s="1"/>
  <c r="EP183" i="1"/>
  <c r="P213" i="1"/>
  <c r="DF327" i="3"/>
  <c r="DG327" i="3"/>
  <c r="DJ327" i="3" s="1"/>
  <c r="DH327" i="3"/>
  <c r="DI327" i="3"/>
  <c r="DG404" i="3"/>
  <c r="DF404" i="3"/>
  <c r="DJ404" i="3" s="1"/>
  <c r="DH404" i="3"/>
  <c r="DI404" i="3"/>
  <c r="W290" i="1"/>
  <c r="CY383" i="1"/>
  <c r="CZ383" i="1"/>
  <c r="Y383" i="1"/>
  <c r="X383" i="1"/>
  <c r="Q385" i="1"/>
  <c r="R385" i="1"/>
  <c r="P385" i="1"/>
  <c r="V385" i="1"/>
  <c r="GX385" i="1"/>
  <c r="U380" i="1"/>
  <c r="BD372" i="1"/>
  <c r="F434" i="1"/>
  <c r="DF492" i="3"/>
  <c r="DG492" i="3"/>
  <c r="DJ492" i="3" s="1"/>
  <c r="DH492" i="3"/>
  <c r="DI492" i="3"/>
  <c r="DF536" i="3"/>
  <c r="DJ536" i="3" s="1"/>
  <c r="DG536" i="3"/>
  <c r="DH536" i="3"/>
  <c r="DI536" i="3"/>
  <c r="CJ409" i="1"/>
  <c r="DF415" i="3"/>
  <c r="DH415" i="3"/>
  <c r="DI415" i="3"/>
  <c r="DG415" i="3"/>
  <c r="DJ415" i="3" s="1"/>
  <c r="P389" i="1"/>
  <c r="CP389" i="1" s="1"/>
  <c r="O389" i="1" s="1"/>
  <c r="Q389" i="1"/>
  <c r="R389" i="1"/>
  <c r="DH378" i="3"/>
  <c r="DI378" i="3"/>
  <c r="DF378" i="3"/>
  <c r="DJ378" i="3" s="1"/>
  <c r="DG378" i="3"/>
  <c r="DG506" i="3"/>
  <c r="DH506" i="3"/>
  <c r="DI506" i="3"/>
  <c r="DF506" i="3"/>
  <c r="DJ506" i="3" s="1"/>
  <c r="Q483" i="1"/>
  <c r="R483" i="1"/>
  <c r="W483" i="1"/>
  <c r="AJ530" i="1" s="1"/>
  <c r="DF638" i="3"/>
  <c r="DJ638" i="3" s="1"/>
  <c r="DG638" i="3"/>
  <c r="DH638" i="3"/>
  <c r="DI638" i="3"/>
  <c r="DI607" i="3"/>
  <c r="DJ607" i="3" s="1"/>
  <c r="DF607" i="3"/>
  <c r="DG607" i="3"/>
  <c r="DH607" i="3"/>
  <c r="Y407" i="1"/>
  <c r="CZ407" i="1"/>
  <c r="X407" i="1"/>
  <c r="CY407" i="1"/>
  <c r="DF583" i="3"/>
  <c r="DJ583" i="3" s="1"/>
  <c r="DG583" i="3"/>
  <c r="DH583" i="3"/>
  <c r="DI583" i="3"/>
  <c r="CZ566" i="1"/>
  <c r="X566" i="1"/>
  <c r="Y566" i="1"/>
  <c r="CY566" i="1"/>
  <c r="DF718" i="3"/>
  <c r="DJ718" i="3" s="1"/>
  <c r="DG718" i="3"/>
  <c r="DH718" i="3"/>
  <c r="DI718" i="3"/>
  <c r="S483" i="1"/>
  <c r="DF743" i="3"/>
  <c r="DJ743" i="3" s="1"/>
  <c r="DG743" i="3"/>
  <c r="DH743" i="3"/>
  <c r="DI743" i="3"/>
  <c r="V527" i="1"/>
  <c r="DG553" i="3"/>
  <c r="DH553" i="3"/>
  <c r="DI553" i="3"/>
  <c r="DF553" i="3"/>
  <c r="DJ553" i="3" s="1"/>
  <c r="V568" i="1"/>
  <c r="DF704" i="3"/>
  <c r="DJ704" i="3" s="1"/>
  <c r="DI704" i="3"/>
  <c r="DG704" i="3"/>
  <c r="DH704" i="3"/>
  <c r="CP602" i="1"/>
  <c r="O602" i="1" s="1"/>
  <c r="EH562" i="1"/>
  <c r="P622" i="1"/>
  <c r="GM595" i="1"/>
  <c r="GN595" i="1" s="1"/>
  <c r="CY610" i="1"/>
  <c r="CZ610" i="1"/>
  <c r="X610" i="1"/>
  <c r="Y610" i="1"/>
  <c r="GX579" i="1"/>
  <c r="GB613" i="1" s="1"/>
  <c r="DI771" i="3"/>
  <c r="DG771" i="3"/>
  <c r="DH771" i="3"/>
  <c r="DF771" i="3"/>
  <c r="DJ771" i="3" s="1"/>
  <c r="CP589" i="1"/>
  <c r="O589" i="1" s="1"/>
  <c r="W579" i="1"/>
  <c r="EG441" i="1"/>
  <c r="P534" i="1"/>
  <c r="DF251" i="3"/>
  <c r="DH251" i="3"/>
  <c r="DG251" i="3"/>
  <c r="DJ251" i="3" s="1"/>
  <c r="DI251" i="3"/>
  <c r="DH2" i="3"/>
  <c r="DF2" i="3"/>
  <c r="DG2" i="3"/>
  <c r="DJ2" i="3" s="1"/>
  <c r="DI2" i="3"/>
  <c r="DG114" i="3"/>
  <c r="DF114" i="3"/>
  <c r="DH114" i="3"/>
  <c r="DI114" i="3"/>
  <c r="DJ114" i="3" s="1"/>
  <c r="DH233" i="3"/>
  <c r="DI233" i="3"/>
  <c r="DF233" i="3"/>
  <c r="DG233" i="3"/>
  <c r="DJ233" i="3" s="1"/>
  <c r="DF467" i="3"/>
  <c r="DG467" i="3"/>
  <c r="DJ467" i="3" s="1"/>
  <c r="DH467" i="3"/>
  <c r="DI467" i="3"/>
  <c r="DG29" i="3"/>
  <c r="DF29" i="3"/>
  <c r="DH29" i="3"/>
  <c r="DI29" i="3"/>
  <c r="DJ29" i="3" s="1"/>
  <c r="DI74" i="3"/>
  <c r="DF74" i="3"/>
  <c r="DJ74" i="3" s="1"/>
  <c r="DG74" i="3"/>
  <c r="DH74" i="3"/>
  <c r="DF61" i="3"/>
  <c r="DG61" i="3"/>
  <c r="DH61" i="3"/>
  <c r="DI61" i="3"/>
  <c r="DJ61" i="3" s="1"/>
  <c r="DG120" i="3"/>
  <c r="DJ120" i="3" s="1"/>
  <c r="DI120" i="3"/>
  <c r="DH120" i="3"/>
  <c r="DF120" i="3"/>
  <c r="DG138" i="3"/>
  <c r="DH138" i="3"/>
  <c r="DI138" i="3"/>
  <c r="DJ138" i="3" s="1"/>
  <c r="DF138" i="3"/>
  <c r="DI52" i="3"/>
  <c r="DF52" i="3"/>
  <c r="DJ52" i="3" s="1"/>
  <c r="DG52" i="3"/>
  <c r="DH52" i="3"/>
  <c r="DF212" i="3"/>
  <c r="DJ212" i="3" s="1"/>
  <c r="DG212" i="3"/>
  <c r="DI212" i="3"/>
  <c r="DH212" i="3"/>
  <c r="DG273" i="3"/>
  <c r="DI273" i="3"/>
  <c r="DJ273" i="3" s="1"/>
  <c r="DH273" i="3"/>
  <c r="DF273" i="3"/>
  <c r="DH246" i="3"/>
  <c r="DI246" i="3"/>
  <c r="DF246" i="3"/>
  <c r="DJ246" i="3" s="1"/>
  <c r="DG246" i="3"/>
  <c r="DI386" i="3"/>
  <c r="DF386" i="3"/>
  <c r="DG386" i="3"/>
  <c r="DJ386" i="3" s="1"/>
  <c r="DH386" i="3"/>
  <c r="DF236" i="3"/>
  <c r="DJ236" i="3" s="1"/>
  <c r="DH236" i="3"/>
  <c r="DG236" i="3"/>
  <c r="DI236" i="3"/>
  <c r="DF383" i="3"/>
  <c r="DJ383" i="3" s="1"/>
  <c r="DG383" i="3"/>
  <c r="DI383" i="3"/>
  <c r="DH383" i="3"/>
  <c r="DI369" i="3"/>
  <c r="DF369" i="3"/>
  <c r="DJ369" i="3" s="1"/>
  <c r="DG369" i="3"/>
  <c r="DH369" i="3"/>
  <c r="DF340" i="3"/>
  <c r="DG340" i="3"/>
  <c r="DJ340" i="3" s="1"/>
  <c r="DH340" i="3"/>
  <c r="DI340" i="3"/>
  <c r="DF352" i="3"/>
  <c r="DJ352" i="3" s="1"/>
  <c r="DG352" i="3"/>
  <c r="DH352" i="3"/>
  <c r="DI352" i="3"/>
  <c r="DF435" i="3"/>
  <c r="DG435" i="3"/>
  <c r="DJ435" i="3" s="1"/>
  <c r="DH435" i="3"/>
  <c r="DI435" i="3"/>
  <c r="DF450" i="3"/>
  <c r="DG450" i="3"/>
  <c r="DJ450" i="3" s="1"/>
  <c r="DI450" i="3"/>
  <c r="DH450" i="3"/>
  <c r="DI544" i="3"/>
  <c r="DF544" i="3"/>
  <c r="DJ544" i="3" s="1"/>
  <c r="DG544" i="3"/>
  <c r="DH544" i="3"/>
  <c r="DI537" i="3"/>
  <c r="DF537" i="3"/>
  <c r="DJ537" i="3" s="1"/>
  <c r="DG537" i="3"/>
  <c r="DH537" i="3"/>
  <c r="DF549" i="3"/>
  <c r="DG549" i="3"/>
  <c r="DJ549" i="3" s="1"/>
  <c r="DH549" i="3"/>
  <c r="DI549" i="3"/>
  <c r="DF564" i="3"/>
  <c r="DJ564" i="3" s="1"/>
  <c r="DG564" i="3"/>
  <c r="DH564" i="3"/>
  <c r="DI564" i="3"/>
  <c r="DF648" i="3"/>
  <c r="DG648" i="3"/>
  <c r="DH648" i="3"/>
  <c r="DI648" i="3"/>
  <c r="DJ648" i="3" s="1"/>
  <c r="DF548" i="3"/>
  <c r="DG548" i="3"/>
  <c r="DJ548" i="3" s="1"/>
  <c r="DH548" i="3"/>
  <c r="DI548" i="3"/>
  <c r="CY45" i="1"/>
  <c r="CZ45" i="1"/>
  <c r="X45" i="1"/>
  <c r="GM45" i="1" s="1"/>
  <c r="GN45" i="1" s="1"/>
  <c r="Y45" i="1"/>
  <c r="DG54" i="3"/>
  <c r="DF54" i="3"/>
  <c r="DJ54" i="3" s="1"/>
  <c r="DH54" i="3"/>
  <c r="DI54" i="3"/>
  <c r="DG685" i="3"/>
  <c r="DJ685" i="3" s="1"/>
  <c r="DH685" i="3"/>
  <c r="DI685" i="3"/>
  <c r="DF685" i="3"/>
  <c r="DF150" i="3"/>
  <c r="DJ150" i="3" s="1"/>
  <c r="DG150" i="3"/>
  <c r="DH150" i="3"/>
  <c r="DI150" i="3"/>
  <c r="DF4" i="3"/>
  <c r="DJ4" i="3" s="1"/>
  <c r="DI4" i="3"/>
  <c r="DG4" i="3"/>
  <c r="DH4" i="3"/>
  <c r="DF91" i="3"/>
  <c r="DG91" i="3"/>
  <c r="DJ91" i="3" s="1"/>
  <c r="DH91" i="3"/>
  <c r="DI91" i="3"/>
  <c r="DF737" i="3"/>
  <c r="DJ737" i="3" s="1"/>
  <c r="DG737" i="3"/>
  <c r="DH737" i="3"/>
  <c r="DI737" i="3"/>
  <c r="DF778" i="3"/>
  <c r="DJ778" i="3" s="1"/>
  <c r="DG778" i="3"/>
  <c r="DH778" i="3"/>
  <c r="DI778" i="3"/>
  <c r="X39" i="1"/>
  <c r="Y39" i="1"/>
  <c r="CY39" i="1"/>
  <c r="CZ39" i="1"/>
  <c r="DU49" i="1"/>
  <c r="CP37" i="1"/>
  <c r="O37" i="1" s="1"/>
  <c r="GM37" i="1" s="1"/>
  <c r="GN37" i="1" s="1"/>
  <c r="BD26" i="1"/>
  <c r="F74" i="1"/>
  <c r="BD643" i="1"/>
  <c r="DF137" i="3"/>
  <c r="DJ137" i="3" s="1"/>
  <c r="DG137" i="3"/>
  <c r="DH137" i="3"/>
  <c r="DI137" i="3"/>
  <c r="AC98" i="1"/>
  <c r="CP83" i="1"/>
  <c r="O83" i="1" s="1"/>
  <c r="DG266" i="3"/>
  <c r="DJ266" i="3" s="1"/>
  <c r="DI266" i="3"/>
  <c r="DF266" i="3"/>
  <c r="DH266" i="3"/>
  <c r="DX98" i="1"/>
  <c r="DF201" i="3"/>
  <c r="DJ201" i="3" s="1"/>
  <c r="DG201" i="3"/>
  <c r="DH201" i="3"/>
  <c r="DI201" i="3"/>
  <c r="DG221" i="3"/>
  <c r="DF221" i="3"/>
  <c r="DJ221" i="3" s="1"/>
  <c r="DH221" i="3"/>
  <c r="DI221" i="3"/>
  <c r="CD130" i="1"/>
  <c r="AU151" i="1"/>
  <c r="DH225" i="3"/>
  <c r="DI225" i="3"/>
  <c r="DF225" i="3"/>
  <c r="DG225" i="3"/>
  <c r="DJ225" i="3" s="1"/>
  <c r="CC183" i="1"/>
  <c r="AT206" i="1"/>
  <c r="CZ308" i="1"/>
  <c r="X308" i="1"/>
  <c r="Y308" i="1"/>
  <c r="CY308" i="1"/>
  <c r="AH340" i="1"/>
  <c r="DH301" i="3"/>
  <c r="DI301" i="3"/>
  <c r="DF301" i="3"/>
  <c r="DJ301" i="3" s="1"/>
  <c r="DG301" i="3"/>
  <c r="GM145" i="1"/>
  <c r="GN145" i="1" s="1"/>
  <c r="X312" i="1"/>
  <c r="Y312" i="1"/>
  <c r="CY312" i="1"/>
  <c r="CZ312" i="1"/>
  <c r="P224" i="1"/>
  <c r="EL183" i="1"/>
  <c r="DF208" i="3"/>
  <c r="DJ208" i="3" s="1"/>
  <c r="DG208" i="3"/>
  <c r="DH208" i="3"/>
  <c r="DI208" i="3"/>
  <c r="CJ340" i="1"/>
  <c r="T192" i="1"/>
  <c r="CZ328" i="1"/>
  <c r="X328" i="1"/>
  <c r="Y328" i="1"/>
  <c r="CY328" i="1"/>
  <c r="U331" i="1"/>
  <c r="T144" i="1"/>
  <c r="CZ338" i="1"/>
  <c r="CY338" i="1"/>
  <c r="X338" i="1"/>
  <c r="Y338" i="1"/>
  <c r="FY285" i="1"/>
  <c r="EP340" i="1"/>
  <c r="DG288" i="3"/>
  <c r="DH288" i="3"/>
  <c r="DI288" i="3"/>
  <c r="DF288" i="3"/>
  <c r="DJ288" i="3" s="1"/>
  <c r="CY289" i="1"/>
  <c r="CZ289" i="1"/>
  <c r="X289" i="1"/>
  <c r="Y289" i="1"/>
  <c r="P328" i="1"/>
  <c r="CP328" i="1" s="1"/>
  <c r="O328" i="1" s="1"/>
  <c r="Q328" i="1"/>
  <c r="R328" i="1"/>
  <c r="T328" i="1"/>
  <c r="V328" i="1"/>
  <c r="CY324" i="1"/>
  <c r="CZ324" i="1"/>
  <c r="Y324" i="1"/>
  <c r="X324" i="1"/>
  <c r="GM324" i="1" s="1"/>
  <c r="GN324" i="1" s="1"/>
  <c r="DF328" i="3"/>
  <c r="DJ328" i="3" s="1"/>
  <c r="DG328" i="3"/>
  <c r="DH328" i="3"/>
  <c r="DI328" i="3"/>
  <c r="S325" i="1"/>
  <c r="DI405" i="3"/>
  <c r="DF405" i="3"/>
  <c r="DJ405" i="3" s="1"/>
  <c r="DG405" i="3"/>
  <c r="DH405" i="3"/>
  <c r="GM317" i="1"/>
  <c r="GN317" i="1" s="1"/>
  <c r="V253" i="1"/>
  <c r="AI238" i="1"/>
  <c r="CP381" i="1"/>
  <c r="O381" i="1" s="1"/>
  <c r="ET372" i="1"/>
  <c r="P422" i="1"/>
  <c r="DI414" i="3"/>
  <c r="DF414" i="3"/>
  <c r="DG414" i="3"/>
  <c r="DJ414" i="3" s="1"/>
  <c r="DH414" i="3"/>
  <c r="Y474" i="1"/>
  <c r="CZ474" i="1"/>
  <c r="X474" i="1"/>
  <c r="CY474" i="1"/>
  <c r="P383" i="1"/>
  <c r="Q383" i="1"/>
  <c r="R383" i="1"/>
  <c r="DG375" i="3"/>
  <c r="DH375" i="3"/>
  <c r="DI375" i="3"/>
  <c r="DF375" i="3"/>
  <c r="DJ375" i="3" s="1"/>
  <c r="GM335" i="1"/>
  <c r="GN335" i="1" s="1"/>
  <c r="T383" i="1"/>
  <c r="T389" i="1"/>
  <c r="DH505" i="3"/>
  <c r="DI505" i="3"/>
  <c r="DF505" i="3"/>
  <c r="DJ505" i="3" s="1"/>
  <c r="DG505" i="3"/>
  <c r="X453" i="1"/>
  <c r="GM453" i="1" s="1"/>
  <c r="GN453" i="1" s="1"/>
  <c r="Y453" i="1"/>
  <c r="CZ453" i="1"/>
  <c r="CY453" i="1"/>
  <c r="Q502" i="1"/>
  <c r="DV530" i="1" s="1"/>
  <c r="R502" i="1"/>
  <c r="S502" i="1"/>
  <c r="U502" i="1"/>
  <c r="CP477" i="1"/>
  <c r="O477" i="1" s="1"/>
  <c r="AT372" i="1"/>
  <c r="F427" i="1"/>
  <c r="P502" i="1"/>
  <c r="CP489" i="1"/>
  <c r="O489" i="1" s="1"/>
  <c r="W500" i="1"/>
  <c r="P500" i="1"/>
  <c r="Q500" i="1"/>
  <c r="R500" i="1"/>
  <c r="T500" i="1"/>
  <c r="DY530" i="1" s="1"/>
  <c r="U500" i="1"/>
  <c r="AP441" i="1"/>
  <c r="F539" i="1"/>
  <c r="Y462" i="1"/>
  <c r="CZ462" i="1"/>
  <c r="X462" i="1"/>
  <c r="CY462" i="1"/>
  <c r="CY476" i="1"/>
  <c r="X476" i="1"/>
  <c r="Y476" i="1"/>
  <c r="CZ476" i="1"/>
  <c r="DI630" i="3"/>
  <c r="DF630" i="3"/>
  <c r="DJ630" i="3" s="1"/>
  <c r="DG630" i="3"/>
  <c r="DH630" i="3"/>
  <c r="DF752" i="3"/>
  <c r="DJ752" i="3" s="1"/>
  <c r="DG752" i="3"/>
  <c r="DH752" i="3"/>
  <c r="DI752" i="3"/>
  <c r="S500" i="1"/>
  <c r="DF709" i="3"/>
  <c r="DG709" i="3"/>
  <c r="DH709" i="3"/>
  <c r="DI709" i="3"/>
  <c r="DJ709" i="3" s="1"/>
  <c r="GX483" i="1"/>
  <c r="DF644" i="3"/>
  <c r="DJ644" i="3" s="1"/>
  <c r="DG644" i="3"/>
  <c r="DH644" i="3"/>
  <c r="DI644" i="3"/>
  <c r="Q495" i="1"/>
  <c r="R495" i="1"/>
  <c r="V495" i="1"/>
  <c r="P495" i="1"/>
  <c r="CP495" i="1" s="1"/>
  <c r="O495" i="1" s="1"/>
  <c r="DH552" i="3"/>
  <c r="DI552" i="3"/>
  <c r="DF552" i="3"/>
  <c r="DJ552" i="3" s="1"/>
  <c r="DG552" i="3"/>
  <c r="DH705" i="3"/>
  <c r="DF705" i="3"/>
  <c r="DJ705" i="3" s="1"/>
  <c r="DG705" i="3"/>
  <c r="DI705" i="3"/>
  <c r="CY517" i="1"/>
  <c r="CZ517" i="1"/>
  <c r="X517" i="1"/>
  <c r="Y517" i="1"/>
  <c r="GX586" i="1"/>
  <c r="CJ613" i="1" s="1"/>
  <c r="CP519" i="1"/>
  <c r="O519" i="1" s="1"/>
  <c r="GM519" i="1" s="1"/>
  <c r="GN519" i="1" s="1"/>
  <c r="CP577" i="1"/>
  <c r="O577" i="1" s="1"/>
  <c r="DF770" i="3"/>
  <c r="DG770" i="3"/>
  <c r="DJ770" i="3" s="1"/>
  <c r="DH770" i="3"/>
  <c r="DI770" i="3"/>
  <c r="DF728" i="3"/>
  <c r="DG728" i="3"/>
  <c r="DH728" i="3"/>
  <c r="DI728" i="3"/>
  <c r="DJ728" i="3" s="1"/>
  <c r="DG7" i="3"/>
  <c r="DJ7" i="3" s="1"/>
  <c r="DI7" i="3"/>
  <c r="DF7" i="3"/>
  <c r="DH7" i="3"/>
  <c r="DG78" i="3"/>
  <c r="DF78" i="3"/>
  <c r="DH78" i="3"/>
  <c r="DI78" i="3"/>
  <c r="DJ78" i="3" s="1"/>
  <c r="DF80" i="3"/>
  <c r="DG80" i="3"/>
  <c r="DJ80" i="3" s="1"/>
  <c r="DI80" i="3"/>
  <c r="DH80" i="3"/>
  <c r="DI20" i="3"/>
  <c r="DF20" i="3"/>
  <c r="DJ20" i="3" s="1"/>
  <c r="DG20" i="3"/>
  <c r="DH20" i="3"/>
  <c r="DI72" i="3"/>
  <c r="DF72" i="3"/>
  <c r="DJ72" i="3" s="1"/>
  <c r="DG72" i="3"/>
  <c r="DH72" i="3"/>
  <c r="DF139" i="3"/>
  <c r="DG139" i="3"/>
  <c r="DJ139" i="3" s="1"/>
  <c r="DI139" i="3"/>
  <c r="DH139" i="3"/>
  <c r="DF128" i="3"/>
  <c r="DG128" i="3"/>
  <c r="DJ128" i="3" s="1"/>
  <c r="DH128" i="3"/>
  <c r="DI128" i="3"/>
  <c r="DG226" i="3"/>
  <c r="DH226" i="3"/>
  <c r="DF226" i="3"/>
  <c r="DJ226" i="3" s="1"/>
  <c r="DI226" i="3"/>
  <c r="DF265" i="3"/>
  <c r="DG265" i="3"/>
  <c r="DJ265" i="3" s="1"/>
  <c r="DI265" i="3"/>
  <c r="DH265" i="3"/>
  <c r="DG189" i="3"/>
  <c r="DH189" i="3"/>
  <c r="DI189" i="3"/>
  <c r="DF189" i="3"/>
  <c r="DJ189" i="3" s="1"/>
  <c r="DH241" i="3"/>
  <c r="DI241" i="3"/>
  <c r="DF241" i="3"/>
  <c r="DG241" i="3"/>
  <c r="DJ241" i="3" s="1"/>
  <c r="DF292" i="3"/>
  <c r="DG292" i="3"/>
  <c r="DJ292" i="3" s="1"/>
  <c r="DI292" i="3"/>
  <c r="DH292" i="3"/>
  <c r="DH325" i="3"/>
  <c r="DF325" i="3"/>
  <c r="DG325" i="3"/>
  <c r="DI325" i="3"/>
  <c r="DJ325" i="3" s="1"/>
  <c r="DI425" i="3"/>
  <c r="DJ425" i="3" s="1"/>
  <c r="DF425" i="3"/>
  <c r="DG425" i="3"/>
  <c r="DH425" i="3"/>
  <c r="DF366" i="3"/>
  <c r="DJ366" i="3" s="1"/>
  <c r="DG366" i="3"/>
  <c r="DH366" i="3"/>
  <c r="DI366" i="3"/>
  <c r="DF391" i="3"/>
  <c r="DJ391" i="3" s="1"/>
  <c r="DG391" i="3"/>
  <c r="DI391" i="3"/>
  <c r="DH391" i="3"/>
  <c r="DF368" i="3"/>
  <c r="DJ368" i="3" s="1"/>
  <c r="DG368" i="3"/>
  <c r="DH368" i="3"/>
  <c r="DI368" i="3"/>
  <c r="DG302" i="3"/>
  <c r="DH302" i="3"/>
  <c r="DF302" i="3"/>
  <c r="DJ302" i="3" s="1"/>
  <c r="DI302" i="3"/>
  <c r="DF235" i="3"/>
  <c r="DJ235" i="3" s="1"/>
  <c r="DG235" i="3"/>
  <c r="DI235" i="3"/>
  <c r="DH235" i="3"/>
  <c r="DF557" i="3"/>
  <c r="DG557" i="3"/>
  <c r="DJ557" i="3" s="1"/>
  <c r="DH557" i="3"/>
  <c r="DI557" i="3"/>
  <c r="DI411" i="3"/>
  <c r="DF411" i="3"/>
  <c r="DJ411" i="3" s="1"/>
  <c r="DG411" i="3"/>
  <c r="DH411" i="3"/>
  <c r="DI504" i="3"/>
  <c r="DF504" i="3"/>
  <c r="DG504" i="3"/>
  <c r="DJ504" i="3" s="1"/>
  <c r="DH504" i="3"/>
  <c r="DF554" i="3"/>
  <c r="DJ554" i="3" s="1"/>
  <c r="DG554" i="3"/>
  <c r="DH554" i="3"/>
  <c r="DI554" i="3"/>
  <c r="DH674" i="3"/>
  <c r="DF674" i="3"/>
  <c r="DG674" i="3"/>
  <c r="DJ674" i="3" s="1"/>
  <c r="DI674" i="3"/>
  <c r="DH652" i="3"/>
  <c r="DI652" i="3"/>
  <c r="DF652" i="3"/>
  <c r="DG652" i="3"/>
  <c r="DJ652" i="3" s="1"/>
  <c r="DH41" i="3"/>
  <c r="DI41" i="3"/>
  <c r="DF41" i="3"/>
  <c r="DJ41" i="3" s="1"/>
  <c r="DG41" i="3"/>
  <c r="DF47" i="3"/>
  <c r="DJ47" i="3" s="1"/>
  <c r="DG47" i="3"/>
  <c r="DH47" i="3"/>
  <c r="DI47" i="3"/>
  <c r="DF25" i="3"/>
  <c r="DG25" i="3"/>
  <c r="DJ25" i="3" s="1"/>
  <c r="DH25" i="3"/>
  <c r="DI25" i="3"/>
  <c r="DH713" i="3"/>
  <c r="DI713" i="3"/>
  <c r="DF713" i="3"/>
  <c r="DJ713" i="3" s="1"/>
  <c r="DG713" i="3"/>
  <c r="DH106" i="3"/>
  <c r="DF106" i="3"/>
  <c r="DG106" i="3"/>
  <c r="DJ106" i="3" s="1"/>
  <c r="DI106" i="3"/>
  <c r="DH140" i="3"/>
  <c r="DF140" i="3"/>
  <c r="DI140" i="3"/>
  <c r="DG140" i="3"/>
  <c r="DJ140" i="3" s="1"/>
  <c r="DG3" i="3"/>
  <c r="DF3" i="3"/>
  <c r="DJ3" i="3" s="1"/>
  <c r="DH3" i="3"/>
  <c r="DI3" i="3"/>
  <c r="DF89" i="3"/>
  <c r="DG89" i="3"/>
  <c r="DJ89" i="3" s="1"/>
  <c r="DH89" i="3"/>
  <c r="DI89" i="3"/>
  <c r="DF769" i="3"/>
  <c r="DG769" i="3"/>
  <c r="DH769" i="3"/>
  <c r="DI769" i="3"/>
  <c r="DJ769" i="3" s="1"/>
  <c r="Y92" i="1"/>
  <c r="X92" i="1"/>
  <c r="GM92" i="1" s="1"/>
  <c r="GN92" i="1" s="1"/>
  <c r="CY92" i="1"/>
  <c r="CZ92" i="1"/>
  <c r="DI66" i="3"/>
  <c r="DF66" i="3"/>
  <c r="DJ66" i="3" s="1"/>
  <c r="DG66" i="3"/>
  <c r="DH66" i="3"/>
  <c r="DF69" i="3"/>
  <c r="DG69" i="3"/>
  <c r="DI69" i="3"/>
  <c r="DJ69" i="3" s="1"/>
  <c r="DH69" i="3"/>
  <c r="DF134" i="3"/>
  <c r="DJ134" i="3" s="1"/>
  <c r="DH134" i="3"/>
  <c r="DI134" i="3"/>
  <c r="DG134" i="3"/>
  <c r="DF96" i="3"/>
  <c r="DG96" i="3"/>
  <c r="DJ96" i="3" s="1"/>
  <c r="DH96" i="3"/>
  <c r="DI96" i="3"/>
  <c r="ER26" i="1"/>
  <c r="P60" i="1"/>
  <c r="DV130" i="1"/>
  <c r="DI151" i="1"/>
  <c r="FY130" i="1"/>
  <c r="EP151" i="1"/>
  <c r="DF198" i="3"/>
  <c r="DG198" i="3"/>
  <c r="DH198" i="3"/>
  <c r="DI198" i="3"/>
  <c r="DJ198" i="3" s="1"/>
  <c r="DH271" i="3"/>
  <c r="DI271" i="3"/>
  <c r="DJ271" i="3" s="1"/>
  <c r="DF271" i="3"/>
  <c r="DG271" i="3"/>
  <c r="CP137" i="1"/>
  <c r="O137" i="1" s="1"/>
  <c r="GM137" i="1" s="1"/>
  <c r="GN137" i="1" s="1"/>
  <c r="EI130" i="1"/>
  <c r="P161" i="1"/>
  <c r="GB130" i="1"/>
  <c r="ES151" i="1"/>
  <c r="Q188" i="1"/>
  <c r="DV206" i="1" s="1"/>
  <c r="R188" i="1"/>
  <c r="DW206" i="1" s="1"/>
  <c r="S188" i="1"/>
  <c r="U188" i="1"/>
  <c r="V188" i="1"/>
  <c r="DF262" i="3"/>
  <c r="DJ262" i="3" s="1"/>
  <c r="DG262" i="3"/>
  <c r="DH262" i="3"/>
  <c r="DI262" i="3"/>
  <c r="BB238" i="1"/>
  <c r="F266" i="1"/>
  <c r="CZ311" i="1"/>
  <c r="X311" i="1"/>
  <c r="CY311" i="1"/>
  <c r="Y311" i="1"/>
  <c r="U253" i="1"/>
  <c r="AH238" i="1"/>
  <c r="DH295" i="3"/>
  <c r="DI295" i="3"/>
  <c r="DF295" i="3"/>
  <c r="DJ295" i="3" s="1"/>
  <c r="DG295" i="3"/>
  <c r="DF203" i="3"/>
  <c r="DG203" i="3"/>
  <c r="DI203" i="3"/>
  <c r="DJ203" i="3" s="1"/>
  <c r="DH203" i="3"/>
  <c r="EM130" i="1"/>
  <c r="P170" i="1"/>
  <c r="CZ250" i="1"/>
  <c r="X250" i="1"/>
  <c r="GM250" i="1" s="1"/>
  <c r="GN250" i="1" s="1"/>
  <c r="Y250" i="1"/>
  <c r="CY250" i="1"/>
  <c r="GA238" i="1"/>
  <c r="ER253" i="1"/>
  <c r="DH398" i="3"/>
  <c r="DI398" i="3"/>
  <c r="DF398" i="3"/>
  <c r="DJ398" i="3" s="1"/>
  <c r="DG398" i="3"/>
  <c r="DF283" i="3"/>
  <c r="DG283" i="3"/>
  <c r="DH283" i="3"/>
  <c r="DI283" i="3"/>
  <c r="DJ283" i="3" s="1"/>
  <c r="P322" i="1"/>
  <c r="Q322" i="1"/>
  <c r="R322" i="1"/>
  <c r="T322" i="1"/>
  <c r="DY340" i="1" s="1"/>
  <c r="AZ340" i="1"/>
  <c r="CI285" i="1"/>
  <c r="DF409" i="3"/>
  <c r="DJ409" i="3" s="1"/>
  <c r="DG409" i="3"/>
  <c r="DH409" i="3"/>
  <c r="DI409" i="3"/>
  <c r="EL238" i="1"/>
  <c r="P271" i="1"/>
  <c r="DH493" i="3"/>
  <c r="DI493" i="3"/>
  <c r="DF493" i="3"/>
  <c r="DG493" i="3"/>
  <c r="DJ493" i="3" s="1"/>
  <c r="CD285" i="1"/>
  <c r="AU340" i="1"/>
  <c r="Y477" i="1"/>
  <c r="X477" i="1"/>
  <c r="CY477" i="1"/>
  <c r="CZ477" i="1"/>
  <c r="DG560" i="3"/>
  <c r="DH560" i="3"/>
  <c r="DI560" i="3"/>
  <c r="DF560" i="3"/>
  <c r="DJ560" i="3" s="1"/>
  <c r="P377" i="1"/>
  <c r="Q377" i="1"/>
  <c r="R377" i="1"/>
  <c r="CZ387" i="1"/>
  <c r="X387" i="1"/>
  <c r="Y387" i="1"/>
  <c r="CY387" i="1"/>
  <c r="AU409" i="1"/>
  <c r="CD372" i="1"/>
  <c r="Y398" i="1"/>
  <c r="CZ398" i="1"/>
  <c r="X398" i="1"/>
  <c r="CY398" i="1"/>
  <c r="X478" i="1"/>
  <c r="GM478" i="1" s="1"/>
  <c r="GN478" i="1" s="1"/>
  <c r="CZ478" i="1"/>
  <c r="Y478" i="1"/>
  <c r="CY478" i="1"/>
  <c r="W380" i="1"/>
  <c r="AJ409" i="1" s="1"/>
  <c r="EL372" i="1"/>
  <c r="P427" i="1"/>
  <c r="CY466" i="1"/>
  <c r="Y466" i="1"/>
  <c r="CZ466" i="1"/>
  <c r="X466" i="1"/>
  <c r="GM466" i="1" s="1"/>
  <c r="GN466" i="1" s="1"/>
  <c r="CP309" i="1"/>
  <c r="O309" i="1" s="1"/>
  <c r="GM309" i="1" s="1"/>
  <c r="GN309" i="1" s="1"/>
  <c r="X490" i="1"/>
  <c r="CZ490" i="1"/>
  <c r="CY490" i="1"/>
  <c r="Y490" i="1"/>
  <c r="CP463" i="1"/>
  <c r="O463" i="1" s="1"/>
  <c r="GM463" i="1" s="1"/>
  <c r="GN463" i="1" s="1"/>
  <c r="DF582" i="3"/>
  <c r="DJ582" i="3" s="1"/>
  <c r="DG582" i="3"/>
  <c r="DH582" i="3"/>
  <c r="DI582" i="3"/>
  <c r="GM459" i="1"/>
  <c r="GN459" i="1" s="1"/>
  <c r="DF629" i="3"/>
  <c r="DJ629" i="3" s="1"/>
  <c r="DG629" i="3"/>
  <c r="DI629" i="3"/>
  <c r="DH629" i="3"/>
  <c r="DF744" i="3"/>
  <c r="DG744" i="3"/>
  <c r="DH744" i="3"/>
  <c r="DI744" i="3"/>
  <c r="DJ744" i="3" s="1"/>
  <c r="GX502" i="1"/>
  <c r="DI615" i="3"/>
  <c r="DF615" i="3"/>
  <c r="DJ615" i="3" s="1"/>
  <c r="DG615" i="3"/>
  <c r="DH615" i="3"/>
  <c r="AC613" i="1"/>
  <c r="CP570" i="1"/>
  <c r="O570" i="1" s="1"/>
  <c r="X508" i="1"/>
  <c r="Y508" i="1"/>
  <c r="CY508" i="1"/>
  <c r="CZ508" i="1"/>
  <c r="CY582" i="1"/>
  <c r="CZ582" i="1"/>
  <c r="X582" i="1"/>
  <c r="Y582" i="1"/>
  <c r="GM516" i="1"/>
  <c r="GN516" i="1" s="1"/>
  <c r="DF717" i="3"/>
  <c r="DJ717" i="3" s="1"/>
  <c r="DG717" i="3"/>
  <c r="DH717" i="3"/>
  <c r="DI717" i="3"/>
  <c r="CY599" i="1"/>
  <c r="CZ599" i="1"/>
  <c r="X599" i="1"/>
  <c r="Y599" i="1"/>
  <c r="DF742" i="3"/>
  <c r="DJ742" i="3" s="1"/>
  <c r="DG742" i="3"/>
  <c r="DH742" i="3"/>
  <c r="DI742" i="3"/>
  <c r="AO441" i="1"/>
  <c r="F534" i="1"/>
  <c r="R567" i="1"/>
  <c r="S567" i="1"/>
  <c r="GX567" i="1"/>
  <c r="P567" i="1"/>
  <c r="CP567" i="1" s="1"/>
  <c r="O567" i="1" s="1"/>
  <c r="Q567" i="1"/>
  <c r="DF774" i="3"/>
  <c r="DG774" i="3"/>
  <c r="DH774" i="3"/>
  <c r="DI774" i="3"/>
  <c r="DJ774" i="3" s="1"/>
  <c r="CP312" i="1"/>
  <c r="O312" i="1" s="1"/>
  <c r="GM312" i="1" s="1"/>
  <c r="GN312" i="1" s="1"/>
  <c r="Q493" i="1"/>
  <c r="R493" i="1"/>
  <c r="P493" i="1"/>
  <c r="CP493" i="1" s="1"/>
  <c r="O493" i="1" s="1"/>
  <c r="S493" i="1"/>
  <c r="V493" i="1"/>
  <c r="GX493" i="1"/>
  <c r="W493" i="1"/>
  <c r="DF550" i="3"/>
  <c r="DG550" i="3"/>
  <c r="DJ550" i="3" s="1"/>
  <c r="DH550" i="3"/>
  <c r="DI550" i="3"/>
  <c r="DG706" i="3"/>
  <c r="DF706" i="3"/>
  <c r="DJ706" i="3" s="1"/>
  <c r="DH706" i="3"/>
  <c r="DI706" i="3"/>
  <c r="Y611" i="1"/>
  <c r="X611" i="1"/>
  <c r="CY611" i="1"/>
  <c r="CZ611" i="1"/>
  <c r="X588" i="1"/>
  <c r="GM588" i="1" s="1"/>
  <c r="GN588" i="1" s="1"/>
  <c r="Y588" i="1"/>
  <c r="CZ588" i="1"/>
  <c r="CY588" i="1"/>
  <c r="S380" i="1"/>
  <c r="DF686" i="3"/>
  <c r="DG686" i="3"/>
  <c r="DJ686" i="3" s="1"/>
  <c r="DI686" i="3"/>
  <c r="DH686" i="3"/>
  <c r="CP582" i="1"/>
  <c r="O582" i="1" s="1"/>
  <c r="GM582" i="1" s="1"/>
  <c r="GN582" i="1" s="1"/>
  <c r="V567" i="1"/>
  <c r="GM608" i="1"/>
  <c r="GN608" i="1" s="1"/>
  <c r="DG22" i="3"/>
  <c r="DJ22" i="3" s="1"/>
  <c r="DF22" i="3"/>
  <c r="DH22" i="3"/>
  <c r="DI22" i="3"/>
  <c r="DI10" i="3"/>
  <c r="DF10" i="3"/>
  <c r="DJ10" i="3" s="1"/>
  <c r="DG10" i="3"/>
  <c r="DH10" i="3"/>
  <c r="DF130" i="3"/>
  <c r="DJ130" i="3" s="1"/>
  <c r="DG130" i="3"/>
  <c r="DH130" i="3"/>
  <c r="DI130" i="3"/>
  <c r="DI26" i="3"/>
  <c r="DF26" i="3"/>
  <c r="DJ26" i="3" s="1"/>
  <c r="DG26" i="3"/>
  <c r="DH26" i="3"/>
  <c r="DG95" i="3"/>
  <c r="DF95" i="3"/>
  <c r="DH95" i="3"/>
  <c r="DI95" i="3"/>
  <c r="DJ95" i="3" s="1"/>
  <c r="DF71" i="3"/>
  <c r="DG71" i="3"/>
  <c r="DH71" i="3"/>
  <c r="DI71" i="3"/>
  <c r="DJ71" i="3" s="1"/>
  <c r="DH38" i="3"/>
  <c r="DF38" i="3"/>
  <c r="DG38" i="3"/>
  <c r="DJ38" i="3" s="1"/>
  <c r="DI38" i="3"/>
  <c r="DI86" i="3"/>
  <c r="DF86" i="3"/>
  <c r="DJ86" i="3" s="1"/>
  <c r="DG86" i="3"/>
  <c r="DH86" i="3"/>
  <c r="DH45" i="3"/>
  <c r="DF45" i="3"/>
  <c r="DG45" i="3"/>
  <c r="DJ45" i="3" s="1"/>
  <c r="DI45" i="3"/>
  <c r="DH104" i="3"/>
  <c r="DF104" i="3"/>
  <c r="DG104" i="3"/>
  <c r="DJ104" i="3" s="1"/>
  <c r="DI104" i="3"/>
  <c r="DF124" i="3"/>
  <c r="DG124" i="3"/>
  <c r="DJ124" i="3" s="1"/>
  <c r="DH124" i="3"/>
  <c r="DI124" i="3"/>
  <c r="DF123" i="3"/>
  <c r="DG123" i="3"/>
  <c r="DJ123" i="3" s="1"/>
  <c r="DH123" i="3"/>
  <c r="DI123" i="3"/>
  <c r="DF196" i="3"/>
  <c r="DJ196" i="3" s="1"/>
  <c r="DH196" i="3"/>
  <c r="DI196" i="3"/>
  <c r="DG196" i="3"/>
  <c r="DG178" i="3"/>
  <c r="DH178" i="3"/>
  <c r="DF178" i="3"/>
  <c r="DJ178" i="3" s="1"/>
  <c r="DI178" i="3"/>
  <c r="DF199" i="3"/>
  <c r="DJ199" i="3" s="1"/>
  <c r="DG199" i="3"/>
  <c r="DH199" i="3"/>
  <c r="DI199" i="3"/>
  <c r="DF297" i="3"/>
  <c r="DJ297" i="3" s="1"/>
  <c r="DG297" i="3"/>
  <c r="DH297" i="3"/>
  <c r="DI297" i="3"/>
  <c r="DF356" i="3"/>
  <c r="DG356" i="3"/>
  <c r="DH356" i="3"/>
  <c r="DI356" i="3"/>
  <c r="DJ356" i="3" s="1"/>
  <c r="DF400" i="3"/>
  <c r="DI400" i="3"/>
  <c r="DG400" i="3"/>
  <c r="DJ400" i="3" s="1"/>
  <c r="DH400" i="3"/>
  <c r="DF374" i="3"/>
  <c r="DH374" i="3"/>
  <c r="DI374" i="3"/>
  <c r="DG374" i="3"/>
  <c r="DJ374" i="3" s="1"/>
  <c r="DF408" i="3"/>
  <c r="DJ408" i="3" s="1"/>
  <c r="DG408" i="3"/>
  <c r="DH408" i="3"/>
  <c r="DI408" i="3"/>
  <c r="DG396" i="3"/>
  <c r="DF396" i="3"/>
  <c r="DJ396" i="3" s="1"/>
  <c r="DH396" i="3"/>
  <c r="DI396" i="3"/>
  <c r="DG322" i="3"/>
  <c r="DF322" i="3"/>
  <c r="DJ322" i="3" s="1"/>
  <c r="DH322" i="3"/>
  <c r="DI322" i="3"/>
  <c r="DF306" i="3"/>
  <c r="DJ306" i="3" s="1"/>
  <c r="DI306" i="3"/>
  <c r="DH306" i="3"/>
  <c r="DG306" i="3"/>
  <c r="DF347" i="3"/>
  <c r="DJ347" i="3" s="1"/>
  <c r="DG347" i="3"/>
  <c r="DH347" i="3"/>
  <c r="DI347" i="3"/>
  <c r="DF500" i="3"/>
  <c r="DJ500" i="3" s="1"/>
  <c r="DG500" i="3"/>
  <c r="DH500" i="3"/>
  <c r="DI500" i="3"/>
  <c r="DF507" i="3"/>
  <c r="DJ507" i="3" s="1"/>
  <c r="DG507" i="3"/>
  <c r="DH507" i="3"/>
  <c r="DI507" i="3"/>
  <c r="DF535" i="3"/>
  <c r="DJ535" i="3" s="1"/>
  <c r="DG535" i="3"/>
  <c r="DH535" i="3"/>
  <c r="DI535" i="3"/>
  <c r="DG42" i="3"/>
  <c r="DH42" i="3"/>
  <c r="DF42" i="3"/>
  <c r="DJ42" i="3" s="1"/>
  <c r="DI42" i="3"/>
  <c r="DF32" i="3"/>
  <c r="DG32" i="3"/>
  <c r="DJ32" i="3" s="1"/>
  <c r="DH32" i="3"/>
  <c r="DI32" i="3"/>
  <c r="EI26" i="1"/>
  <c r="P59" i="1"/>
  <c r="DF23" i="3"/>
  <c r="DG23" i="3"/>
  <c r="DJ23" i="3" s="1"/>
  <c r="DH23" i="3"/>
  <c r="DI23" i="3"/>
  <c r="DZ26" i="1"/>
  <c r="DM49" i="1"/>
  <c r="DF729" i="3"/>
  <c r="DJ729" i="3" s="1"/>
  <c r="DG729" i="3"/>
  <c r="DH729" i="3"/>
  <c r="DI729" i="3"/>
  <c r="DF103" i="3"/>
  <c r="DG103" i="3"/>
  <c r="DH103" i="3"/>
  <c r="DI103" i="3"/>
  <c r="DJ103" i="3" s="1"/>
  <c r="DF149" i="3"/>
  <c r="DJ149" i="3" s="1"/>
  <c r="DG149" i="3"/>
  <c r="DH149" i="3"/>
  <c r="DI149" i="3"/>
  <c r="ED49" i="1"/>
  <c r="DF175" i="3"/>
  <c r="DG175" i="3"/>
  <c r="DJ175" i="3" s="1"/>
  <c r="DH175" i="3"/>
  <c r="DI175" i="3"/>
  <c r="BB81" i="1"/>
  <c r="F111" i="1"/>
  <c r="BB643" i="1"/>
  <c r="AD98" i="1"/>
  <c r="DG126" i="3"/>
  <c r="DJ126" i="3" s="1"/>
  <c r="DH126" i="3"/>
  <c r="DI126" i="3"/>
  <c r="DF126" i="3"/>
  <c r="AH81" i="1"/>
  <c r="U98" i="1"/>
  <c r="DH99" i="3"/>
  <c r="DF99" i="3"/>
  <c r="DG99" i="3"/>
  <c r="DJ99" i="3" s="1"/>
  <c r="DI99" i="3"/>
  <c r="DV98" i="1"/>
  <c r="DH117" i="3"/>
  <c r="DF117" i="3"/>
  <c r="DG117" i="3"/>
  <c r="DI117" i="3"/>
  <c r="DJ117" i="3" s="1"/>
  <c r="DL98" i="1"/>
  <c r="DY81" i="1"/>
  <c r="DW151" i="1"/>
  <c r="S138" i="1"/>
  <c r="F176" i="1"/>
  <c r="BD130" i="1"/>
  <c r="CP146" i="1"/>
  <c r="O146" i="1" s="1"/>
  <c r="GM146" i="1" s="1"/>
  <c r="GN146" i="1" s="1"/>
  <c r="GM136" i="1"/>
  <c r="GN136" i="1" s="1"/>
  <c r="DF270" i="3"/>
  <c r="DJ270" i="3" s="1"/>
  <c r="DG270" i="3"/>
  <c r="DH270" i="3"/>
  <c r="DI270" i="3"/>
  <c r="GM139" i="1"/>
  <c r="GN139" i="1" s="1"/>
  <c r="DF182" i="3"/>
  <c r="DG182" i="3"/>
  <c r="DH182" i="3"/>
  <c r="DI182" i="3"/>
  <c r="DJ182" i="3" s="1"/>
  <c r="DF260" i="3"/>
  <c r="DJ260" i="3" s="1"/>
  <c r="DH260" i="3"/>
  <c r="DI260" i="3"/>
  <c r="DG260" i="3"/>
  <c r="CP287" i="1"/>
  <c r="O287" i="1" s="1"/>
  <c r="W188" i="1"/>
  <c r="CY85" i="1"/>
  <c r="CZ85" i="1"/>
  <c r="AF98" i="1"/>
  <c r="X85" i="1"/>
  <c r="GM85" i="1" s="1"/>
  <c r="GN85" i="1" s="1"/>
  <c r="Y85" i="1"/>
  <c r="CZ314" i="1"/>
  <c r="X314" i="1"/>
  <c r="Y314" i="1"/>
  <c r="CY314" i="1"/>
  <c r="EI253" i="1"/>
  <c r="FY253" i="1"/>
  <c r="FR238" i="1"/>
  <c r="CY291" i="1"/>
  <c r="X291" i="1"/>
  <c r="Y291" i="1"/>
  <c r="CZ291" i="1"/>
  <c r="DG293" i="3"/>
  <c r="DJ293" i="3" s="1"/>
  <c r="DH293" i="3"/>
  <c r="DI293" i="3"/>
  <c r="DF293" i="3"/>
  <c r="DF207" i="3"/>
  <c r="DJ207" i="3" s="1"/>
  <c r="DG207" i="3"/>
  <c r="DH207" i="3"/>
  <c r="DI207" i="3"/>
  <c r="GM293" i="1"/>
  <c r="GN293" i="1" s="1"/>
  <c r="DF389" i="3"/>
  <c r="DJ389" i="3" s="1"/>
  <c r="DG389" i="3"/>
  <c r="DH389" i="3"/>
  <c r="DI389" i="3"/>
  <c r="DF365" i="3"/>
  <c r="DJ365" i="3" s="1"/>
  <c r="DG365" i="3"/>
  <c r="DH365" i="3"/>
  <c r="DI365" i="3"/>
  <c r="CZ375" i="1"/>
  <c r="X375" i="1"/>
  <c r="DX409" i="1"/>
  <c r="Y375" i="1"/>
  <c r="CY375" i="1"/>
  <c r="CP240" i="1"/>
  <c r="O240" i="1" s="1"/>
  <c r="AC253" i="1"/>
  <c r="DG286" i="3"/>
  <c r="DJ286" i="3" s="1"/>
  <c r="DF286" i="3"/>
  <c r="DH286" i="3"/>
  <c r="DI286" i="3"/>
  <c r="CP311" i="1"/>
  <c r="O311" i="1" s="1"/>
  <c r="GM311" i="1" s="1"/>
  <c r="GN311" i="1" s="1"/>
  <c r="DF339" i="3"/>
  <c r="DG339" i="3"/>
  <c r="DH339" i="3"/>
  <c r="DI339" i="3"/>
  <c r="DJ339" i="3" s="1"/>
  <c r="EH285" i="1"/>
  <c r="P349" i="1"/>
  <c r="DG399" i="3"/>
  <c r="DH399" i="3"/>
  <c r="DF399" i="3"/>
  <c r="DI399" i="3"/>
  <c r="DJ399" i="3" s="1"/>
  <c r="GX318" i="1"/>
  <c r="GB340" i="1" s="1"/>
  <c r="V380" i="1"/>
  <c r="AI409" i="1" s="1"/>
  <c r="DG499" i="3"/>
  <c r="DH499" i="3"/>
  <c r="DI499" i="3"/>
  <c r="DF499" i="3"/>
  <c r="DJ499" i="3" s="1"/>
  <c r="W322" i="1"/>
  <c r="CP387" i="1"/>
  <c r="O387" i="1" s="1"/>
  <c r="GM387" i="1" s="1"/>
  <c r="GN387" i="1" s="1"/>
  <c r="DF526" i="3"/>
  <c r="DJ526" i="3" s="1"/>
  <c r="DG526" i="3"/>
  <c r="DH526" i="3"/>
  <c r="DI526" i="3"/>
  <c r="DF558" i="3"/>
  <c r="DG558" i="3"/>
  <c r="DJ558" i="3" s="1"/>
  <c r="DH558" i="3"/>
  <c r="DI558" i="3"/>
  <c r="Q379" i="1"/>
  <c r="R379" i="1"/>
  <c r="GX379" i="1"/>
  <c r="P379" i="1"/>
  <c r="U379" i="1"/>
  <c r="V379" i="1"/>
  <c r="S377" i="1"/>
  <c r="CP338" i="1"/>
  <c r="O338" i="1" s="1"/>
  <c r="GM338" i="1" s="1"/>
  <c r="GN338" i="1" s="1"/>
  <c r="Q526" i="1"/>
  <c r="CP526" i="1" s="1"/>
  <c r="O526" i="1" s="1"/>
  <c r="R526" i="1"/>
  <c r="S526" i="1"/>
  <c r="T526" i="1"/>
  <c r="U526" i="1"/>
  <c r="U383" i="1"/>
  <c r="CP505" i="1"/>
  <c r="O505" i="1" s="1"/>
  <c r="GM505" i="1" s="1"/>
  <c r="GN505" i="1" s="1"/>
  <c r="CP480" i="1"/>
  <c r="O480" i="1" s="1"/>
  <c r="U389" i="1"/>
  <c r="CP479" i="1"/>
  <c r="O479" i="1" s="1"/>
  <c r="GM479" i="1" s="1"/>
  <c r="GN479" i="1" s="1"/>
  <c r="CP393" i="1"/>
  <c r="O393" i="1" s="1"/>
  <c r="CZ448" i="1"/>
  <c r="X448" i="1"/>
  <c r="GM448" i="1" s="1"/>
  <c r="GN448" i="1" s="1"/>
  <c r="Y448" i="1"/>
  <c r="CY448" i="1"/>
  <c r="CY491" i="1"/>
  <c r="X491" i="1"/>
  <c r="GM491" i="1" s="1"/>
  <c r="GN491" i="1" s="1"/>
  <c r="Y491" i="1"/>
  <c r="CZ491" i="1"/>
  <c r="W377" i="1"/>
  <c r="EB409" i="1" s="1"/>
  <c r="CP523" i="1"/>
  <c r="O523" i="1" s="1"/>
  <c r="GM523" i="1" s="1"/>
  <c r="GN523" i="1" s="1"/>
  <c r="DF753" i="3"/>
  <c r="DJ753" i="3" s="1"/>
  <c r="DG753" i="3"/>
  <c r="DH753" i="3"/>
  <c r="DI753" i="3"/>
  <c r="DF614" i="3"/>
  <c r="DJ614" i="3" s="1"/>
  <c r="DG614" i="3"/>
  <c r="DH614" i="3"/>
  <c r="DI614" i="3"/>
  <c r="CP492" i="1"/>
  <c r="O492" i="1" s="1"/>
  <c r="GM492" i="1" s="1"/>
  <c r="GN492" i="1" s="1"/>
  <c r="GM578" i="1"/>
  <c r="GN578" i="1" s="1"/>
  <c r="DF655" i="3"/>
  <c r="DJ655" i="3" s="1"/>
  <c r="DG655" i="3"/>
  <c r="DH655" i="3"/>
  <c r="DI655" i="3"/>
  <c r="Y573" i="1"/>
  <c r="CY573" i="1"/>
  <c r="CZ573" i="1"/>
  <c r="X573" i="1"/>
  <c r="GM573" i="1" s="1"/>
  <c r="GN573" i="1" s="1"/>
  <c r="DF776" i="3"/>
  <c r="DJ776" i="3" s="1"/>
  <c r="DG776" i="3"/>
  <c r="DH776" i="3"/>
  <c r="DI776" i="3"/>
  <c r="V526" i="1"/>
  <c r="X329" i="1"/>
  <c r="Y329" i="1"/>
  <c r="CY329" i="1"/>
  <c r="CZ329" i="1"/>
  <c r="DF708" i="3"/>
  <c r="DJ708" i="3" s="1"/>
  <c r="DG708" i="3"/>
  <c r="DH708" i="3"/>
  <c r="DI708" i="3"/>
  <c r="R607" i="1"/>
  <c r="Q607" i="1"/>
  <c r="CP607" i="1" s="1"/>
  <c r="O607" i="1" s="1"/>
  <c r="S607" i="1"/>
  <c r="V607" i="1"/>
  <c r="CP606" i="1"/>
  <c r="O606" i="1" s="1"/>
  <c r="DI693" i="3"/>
  <c r="DF693" i="3"/>
  <c r="DJ693" i="3" s="1"/>
  <c r="DG693" i="3"/>
  <c r="DH693" i="3"/>
  <c r="GM587" i="1"/>
  <c r="GN587" i="1" s="1"/>
  <c r="AU562" i="1"/>
  <c r="F632" i="1"/>
  <c r="CP566" i="1"/>
  <c r="O566" i="1" s="1"/>
  <c r="GM566" i="1" s="1"/>
  <c r="GN566" i="1" s="1"/>
  <c r="CP580" i="1"/>
  <c r="O580" i="1" s="1"/>
  <c r="DH97" i="3"/>
  <c r="DF97" i="3"/>
  <c r="DG97" i="3"/>
  <c r="DJ97" i="3" s="1"/>
  <c r="DI97" i="3"/>
  <c r="DG81" i="3"/>
  <c r="DJ81" i="3" s="1"/>
  <c r="DH81" i="3"/>
  <c r="DI81" i="3"/>
  <c r="DF81" i="3"/>
  <c r="DF115" i="3"/>
  <c r="DJ115" i="3" s="1"/>
  <c r="DG115" i="3"/>
  <c r="DH115" i="3"/>
  <c r="DI115" i="3"/>
  <c r="DF242" i="3"/>
  <c r="DG242" i="3"/>
  <c r="DJ242" i="3" s="1"/>
  <c r="DI242" i="3"/>
  <c r="DH242" i="3"/>
  <c r="DI92" i="3"/>
  <c r="DF92" i="3"/>
  <c r="DJ92" i="3" s="1"/>
  <c r="DG92" i="3"/>
  <c r="DH92" i="3"/>
  <c r="DH118" i="3"/>
  <c r="DI118" i="3"/>
  <c r="DF118" i="3"/>
  <c r="DG118" i="3"/>
  <c r="DJ118" i="3" s="1"/>
  <c r="DG133" i="3"/>
  <c r="DI133" i="3"/>
  <c r="DF133" i="3"/>
  <c r="DJ133" i="3" s="1"/>
  <c r="DH133" i="3"/>
  <c r="DF108" i="3"/>
  <c r="DJ108" i="3" s="1"/>
  <c r="DG108" i="3"/>
  <c r="DH108" i="3"/>
  <c r="DI108" i="3"/>
  <c r="DI176" i="3"/>
  <c r="DF176" i="3"/>
  <c r="DJ176" i="3" s="1"/>
  <c r="DG176" i="3"/>
  <c r="DH176" i="3"/>
  <c r="DF162" i="3"/>
  <c r="DG162" i="3"/>
  <c r="DJ162" i="3" s="1"/>
  <c r="DH162" i="3"/>
  <c r="DI162" i="3"/>
  <c r="DI202" i="3"/>
  <c r="DF202" i="3"/>
  <c r="DJ202" i="3" s="1"/>
  <c r="DH202" i="3"/>
  <c r="DG202" i="3"/>
  <c r="DI216" i="3"/>
  <c r="DF216" i="3"/>
  <c r="DG216" i="3"/>
  <c r="DJ216" i="3" s="1"/>
  <c r="DH216" i="3"/>
  <c r="DF269" i="3"/>
  <c r="DJ269" i="3" s="1"/>
  <c r="DG269" i="3"/>
  <c r="DH269" i="3"/>
  <c r="DI269" i="3"/>
  <c r="DF220" i="3"/>
  <c r="DJ220" i="3" s="1"/>
  <c r="DH220" i="3"/>
  <c r="DG220" i="3"/>
  <c r="DI220" i="3"/>
  <c r="DF317" i="3"/>
  <c r="DJ317" i="3" s="1"/>
  <c r="DG317" i="3"/>
  <c r="DH317" i="3"/>
  <c r="DI317" i="3"/>
  <c r="DF373" i="3"/>
  <c r="DG373" i="3"/>
  <c r="DJ373" i="3" s="1"/>
  <c r="DH373" i="3"/>
  <c r="DI373" i="3"/>
  <c r="DI439" i="3"/>
  <c r="DJ439" i="3" s="1"/>
  <c r="DF439" i="3"/>
  <c r="DG439" i="3"/>
  <c r="DH439" i="3"/>
  <c r="DF380" i="3"/>
  <c r="DJ380" i="3" s="1"/>
  <c r="DG380" i="3"/>
  <c r="DH380" i="3"/>
  <c r="DI380" i="3"/>
  <c r="DF358" i="3"/>
  <c r="DJ358" i="3" s="1"/>
  <c r="DG358" i="3"/>
  <c r="DH358" i="3"/>
  <c r="DI358" i="3"/>
  <c r="DF344" i="3"/>
  <c r="DJ344" i="3" s="1"/>
  <c r="DG344" i="3"/>
  <c r="DH344" i="3"/>
  <c r="DI344" i="3"/>
  <c r="DF494" i="3"/>
  <c r="DG494" i="3"/>
  <c r="DJ494" i="3" s="1"/>
  <c r="DH494" i="3"/>
  <c r="DI494" i="3"/>
  <c r="DF394" i="3"/>
  <c r="DJ394" i="3" s="1"/>
  <c r="DI394" i="3"/>
  <c r="DG394" i="3"/>
  <c r="DH394" i="3"/>
  <c r="DH701" i="3"/>
  <c r="DI701" i="3"/>
  <c r="DF701" i="3"/>
  <c r="DJ701" i="3" s="1"/>
  <c r="DG701" i="3"/>
  <c r="DG696" i="3"/>
  <c r="DJ696" i="3" s="1"/>
  <c r="DI696" i="3"/>
  <c r="DF696" i="3"/>
  <c r="DH696" i="3"/>
  <c r="DH666" i="3"/>
  <c r="DF666" i="3"/>
  <c r="DG666" i="3"/>
  <c r="DJ666" i="3" s="1"/>
  <c r="DI666" i="3"/>
  <c r="DF39" i="3"/>
  <c r="DG39" i="3"/>
  <c r="DJ39" i="3" s="1"/>
  <c r="DH39" i="3"/>
  <c r="DI39" i="3"/>
  <c r="EU26" i="1"/>
  <c r="P65" i="1"/>
  <c r="EU643" i="1"/>
  <c r="DH631" i="3"/>
  <c r="DI631" i="3"/>
  <c r="DF631" i="3"/>
  <c r="DJ631" i="3" s="1"/>
  <c r="DG631" i="3"/>
  <c r="EC49" i="1"/>
  <c r="DF1" i="3"/>
  <c r="DG1" i="3"/>
  <c r="DH1" i="3"/>
  <c r="DI1" i="3"/>
  <c r="DJ1" i="3" s="1"/>
  <c r="DG181" i="3"/>
  <c r="DI181" i="3"/>
  <c r="DF181" i="3"/>
  <c r="DJ181" i="3" s="1"/>
  <c r="DH181" i="3"/>
  <c r="DW98" i="1"/>
  <c r="Y90" i="1"/>
  <c r="ED98" i="1" s="1"/>
  <c r="CY90" i="1"/>
  <c r="CZ90" i="1"/>
  <c r="X90" i="1"/>
  <c r="EC98" i="1" s="1"/>
  <c r="DZ81" i="1"/>
  <c r="DM98" i="1"/>
  <c r="EP26" i="1"/>
  <c r="P56" i="1"/>
  <c r="DF768" i="3"/>
  <c r="DJ768" i="3" s="1"/>
  <c r="DG768" i="3"/>
  <c r="DH768" i="3"/>
  <c r="DI768" i="3"/>
  <c r="FR81" i="1"/>
  <c r="EI98" i="1"/>
  <c r="FY98" i="1"/>
  <c r="EL130" i="1"/>
  <c r="P169" i="1"/>
  <c r="P202" i="1"/>
  <c r="Q202" i="1"/>
  <c r="R202" i="1"/>
  <c r="S202" i="1"/>
  <c r="W202" i="1"/>
  <c r="CP195" i="1"/>
  <c r="O195" i="1" s="1"/>
  <c r="DF200" i="3"/>
  <c r="DJ200" i="3" s="1"/>
  <c r="DG200" i="3"/>
  <c r="DH200" i="3"/>
  <c r="DI200" i="3"/>
  <c r="P203" i="1"/>
  <c r="Q203" i="1"/>
  <c r="R203" i="1"/>
  <c r="S203" i="1"/>
  <c r="EB130" i="1"/>
  <c r="DO151" i="1"/>
  <c r="AZ253" i="1"/>
  <c r="CI238" i="1"/>
  <c r="DF190" i="3"/>
  <c r="DJ190" i="3" s="1"/>
  <c r="DG190" i="3"/>
  <c r="DH190" i="3"/>
  <c r="DI190" i="3"/>
  <c r="T190" i="1"/>
  <c r="V202" i="1"/>
  <c r="V190" i="1"/>
  <c r="CY247" i="1"/>
  <c r="CZ247" i="1"/>
  <c r="X247" i="1"/>
  <c r="Y247" i="1"/>
  <c r="CP295" i="1"/>
  <c r="O295" i="1" s="1"/>
  <c r="GM295" i="1" s="1"/>
  <c r="GN295" i="1" s="1"/>
  <c r="CZ288" i="1"/>
  <c r="X288" i="1"/>
  <c r="Y288" i="1"/>
  <c r="CY288" i="1"/>
  <c r="DG393" i="3"/>
  <c r="DF393" i="3"/>
  <c r="DJ393" i="3" s="1"/>
  <c r="DH393" i="3"/>
  <c r="DI393" i="3"/>
  <c r="CY321" i="1"/>
  <c r="CZ321" i="1"/>
  <c r="Y321" i="1"/>
  <c r="X321" i="1"/>
  <c r="DF364" i="3"/>
  <c r="DJ364" i="3" s="1"/>
  <c r="DG364" i="3"/>
  <c r="DH364" i="3"/>
  <c r="DI364" i="3"/>
  <c r="CZ378" i="1"/>
  <c r="X378" i="1"/>
  <c r="CY378" i="1"/>
  <c r="Y378" i="1"/>
  <c r="AT238" i="1"/>
  <c r="F271" i="1"/>
  <c r="X326" i="1"/>
  <c r="CY326" i="1"/>
  <c r="CZ326" i="1"/>
  <c r="Y326" i="1"/>
  <c r="GM298" i="1"/>
  <c r="GN298" i="1" s="1"/>
  <c r="DF349" i="3"/>
  <c r="DJ349" i="3" s="1"/>
  <c r="DG349" i="3"/>
  <c r="DH349" i="3"/>
  <c r="DI349" i="3"/>
  <c r="CY327" i="1"/>
  <c r="Y327" i="1"/>
  <c r="X327" i="1"/>
  <c r="CZ327" i="1"/>
  <c r="DG401" i="3"/>
  <c r="DJ401" i="3" s="1"/>
  <c r="DF401" i="3"/>
  <c r="DH401" i="3"/>
  <c r="DI401" i="3"/>
  <c r="X323" i="1"/>
  <c r="GM323" i="1" s="1"/>
  <c r="GN323" i="1" s="1"/>
  <c r="Y323" i="1"/>
  <c r="CY323" i="1"/>
  <c r="CZ323" i="1"/>
  <c r="CP332" i="1"/>
  <c r="O332" i="1" s="1"/>
  <c r="AQ285" i="1"/>
  <c r="F350" i="1"/>
  <c r="CY389" i="1"/>
  <c r="CZ389" i="1"/>
  <c r="Y389" i="1"/>
  <c r="X389" i="1"/>
  <c r="CP450" i="1"/>
  <c r="O450" i="1" s="1"/>
  <c r="DH498" i="3"/>
  <c r="DG498" i="3"/>
  <c r="DI498" i="3"/>
  <c r="DF498" i="3"/>
  <c r="DJ498" i="3" s="1"/>
  <c r="GX389" i="1"/>
  <c r="CZ444" i="1"/>
  <c r="Y444" i="1"/>
  <c r="X444" i="1"/>
  <c r="CY444" i="1"/>
  <c r="DF524" i="3"/>
  <c r="DJ524" i="3" s="1"/>
  <c r="DG524" i="3"/>
  <c r="DH524" i="3"/>
  <c r="DI524" i="3"/>
  <c r="DW409" i="1"/>
  <c r="BB285" i="1"/>
  <c r="F353" i="1"/>
  <c r="W389" i="1"/>
  <c r="Y401" i="1"/>
  <c r="CZ401" i="1"/>
  <c r="X401" i="1"/>
  <c r="CY401" i="1"/>
  <c r="DF539" i="3"/>
  <c r="DG539" i="3"/>
  <c r="DJ539" i="3" s="1"/>
  <c r="DH539" i="3"/>
  <c r="DI539" i="3"/>
  <c r="CZ403" i="1"/>
  <c r="Y403" i="1"/>
  <c r="X403" i="1"/>
  <c r="GM403" i="1" s="1"/>
  <c r="GN403" i="1" s="1"/>
  <c r="CY403" i="1"/>
  <c r="DF572" i="3"/>
  <c r="DJ572" i="3" s="1"/>
  <c r="DG572" i="3"/>
  <c r="DH572" i="3"/>
  <c r="DI572" i="3"/>
  <c r="EV441" i="1"/>
  <c r="P555" i="1"/>
  <c r="Y392" i="1"/>
  <c r="CY392" i="1"/>
  <c r="CZ392" i="1"/>
  <c r="X392" i="1"/>
  <c r="V383" i="1"/>
  <c r="T243" i="1"/>
  <c r="DY253" i="1" s="1"/>
  <c r="V483" i="1"/>
  <c r="CP392" i="1"/>
  <c r="O392" i="1" s="1"/>
  <c r="DF519" i="3"/>
  <c r="DJ519" i="3" s="1"/>
  <c r="DG519" i="3"/>
  <c r="DH519" i="3"/>
  <c r="DI519" i="3"/>
  <c r="FV372" i="1"/>
  <c r="EM409" i="1"/>
  <c r="T502" i="1"/>
  <c r="DF727" i="3"/>
  <c r="DJ727" i="3" s="1"/>
  <c r="DG727" i="3"/>
  <c r="DH727" i="3"/>
  <c r="DI727" i="3"/>
  <c r="CY454" i="1"/>
  <c r="CZ454" i="1"/>
  <c r="Y454" i="1"/>
  <c r="X454" i="1"/>
  <c r="GM454" i="1" s="1"/>
  <c r="GN454" i="1" s="1"/>
  <c r="DF716" i="3"/>
  <c r="DJ716" i="3" s="1"/>
  <c r="DG716" i="3"/>
  <c r="DH716" i="3"/>
  <c r="DI716" i="3"/>
  <c r="BD441" i="1"/>
  <c r="F555" i="1"/>
  <c r="DI739" i="3"/>
  <c r="DF739" i="3"/>
  <c r="DJ739" i="3" s="1"/>
  <c r="DG739" i="3"/>
  <c r="DH739" i="3"/>
  <c r="GX568" i="1"/>
  <c r="P568" i="1"/>
  <c r="R568" i="1"/>
  <c r="Q568" i="1"/>
  <c r="GX526" i="1"/>
  <c r="GM583" i="1"/>
  <c r="GN583" i="1" s="1"/>
  <c r="GM528" i="1"/>
  <c r="GN528" i="1" s="1"/>
  <c r="DF707" i="3"/>
  <c r="DJ707" i="3" s="1"/>
  <c r="DG707" i="3"/>
  <c r="DH707" i="3"/>
  <c r="DI707" i="3"/>
  <c r="GX527" i="1"/>
  <c r="U586" i="1"/>
  <c r="AH613" i="1" s="1"/>
  <c r="CY590" i="1"/>
  <c r="CZ590" i="1"/>
  <c r="X590" i="1"/>
  <c r="Y590" i="1"/>
  <c r="U607" i="1"/>
  <c r="DI732" i="3"/>
  <c r="DF732" i="3"/>
  <c r="DJ732" i="3" s="1"/>
  <c r="DH732" i="3"/>
  <c r="DG732" i="3"/>
  <c r="W607" i="1"/>
  <c r="EB613" i="1" s="1"/>
  <c r="GM565" i="1"/>
  <c r="GN565" i="1" s="1"/>
  <c r="EU562" i="1"/>
  <c r="P629" i="1"/>
  <c r="CY569" i="1"/>
  <c r="CZ569" i="1"/>
  <c r="X569" i="1"/>
  <c r="GM569" i="1" s="1"/>
  <c r="GN569" i="1" s="1"/>
  <c r="Y569" i="1"/>
  <c r="FY562" i="1"/>
  <c r="EP613" i="1"/>
  <c r="T607" i="1"/>
  <c r="DF179" i="3"/>
  <c r="DJ179" i="3" s="1"/>
  <c r="DG179" i="3"/>
  <c r="DI179" i="3"/>
  <c r="DH179" i="3"/>
  <c r="DF249" i="3"/>
  <c r="DI249" i="3"/>
  <c r="DG249" i="3"/>
  <c r="DJ249" i="3" s="1"/>
  <c r="DH249" i="3"/>
  <c r="DF311" i="3"/>
  <c r="DJ311" i="3" s="1"/>
  <c r="DG311" i="3"/>
  <c r="DI311" i="3"/>
  <c r="DH311" i="3"/>
  <c r="DH205" i="3"/>
  <c r="DI205" i="3"/>
  <c r="DF205" i="3"/>
  <c r="DG205" i="3"/>
  <c r="DJ205" i="3" s="1"/>
  <c r="DG316" i="3"/>
  <c r="DF316" i="3"/>
  <c r="DJ316" i="3" s="1"/>
  <c r="DH316" i="3"/>
  <c r="DI316" i="3"/>
  <c r="DH406" i="3"/>
  <c r="DF406" i="3"/>
  <c r="DJ406" i="3" s="1"/>
  <c r="DG406" i="3"/>
  <c r="DI406" i="3"/>
  <c r="DF418" i="3"/>
  <c r="DJ418" i="3" s="1"/>
  <c r="DG418" i="3"/>
  <c r="DH418" i="3"/>
  <c r="DI418" i="3"/>
  <c r="DH412" i="3"/>
  <c r="DF412" i="3"/>
  <c r="DJ412" i="3" s="1"/>
  <c r="DG412" i="3"/>
  <c r="DI412" i="3"/>
  <c r="DG407" i="3"/>
  <c r="DF407" i="3"/>
  <c r="DJ407" i="3" s="1"/>
  <c r="DH407" i="3"/>
  <c r="DI407" i="3"/>
  <c r="DF534" i="3"/>
  <c r="DJ534" i="3" s="1"/>
  <c r="DG534" i="3"/>
  <c r="DH534" i="3"/>
  <c r="DI534" i="3"/>
  <c r="DF542" i="3"/>
  <c r="DJ542" i="3" s="1"/>
  <c r="DG542" i="3"/>
  <c r="DH542" i="3"/>
  <c r="DI542" i="3"/>
  <c r="DI551" i="3"/>
  <c r="DF551" i="3"/>
  <c r="DJ551" i="3" s="1"/>
  <c r="DG551" i="3"/>
  <c r="DH551" i="3"/>
  <c r="DF30" i="3"/>
  <c r="DG30" i="3"/>
  <c r="DJ30" i="3" s="1"/>
  <c r="DH30" i="3"/>
  <c r="DI30" i="3"/>
  <c r="DG46" i="3"/>
  <c r="DF46" i="3"/>
  <c r="DJ46" i="3" s="1"/>
  <c r="DH46" i="3"/>
  <c r="DI46" i="3"/>
  <c r="DF122" i="3"/>
  <c r="DG122" i="3"/>
  <c r="DJ122" i="3" s="1"/>
  <c r="DH122" i="3"/>
  <c r="DI122" i="3"/>
  <c r="DF63" i="3"/>
  <c r="DG63" i="3"/>
  <c r="DI63" i="3"/>
  <c r="DJ63" i="3" s="1"/>
  <c r="DH63" i="3"/>
  <c r="EA26" i="1"/>
  <c r="DN49" i="1"/>
  <c r="DH93" i="3"/>
  <c r="DF93" i="3"/>
  <c r="DJ93" i="3" s="1"/>
  <c r="DG93" i="3"/>
  <c r="DI93" i="3"/>
  <c r="X44" i="1"/>
  <c r="GM44" i="1" s="1"/>
  <c r="GN44" i="1" s="1"/>
  <c r="Y44" i="1"/>
  <c r="CY44" i="1"/>
  <c r="CZ44" i="1"/>
  <c r="DF75" i="3"/>
  <c r="DG75" i="3"/>
  <c r="DI75" i="3"/>
  <c r="DJ75" i="3" s="1"/>
  <c r="DH75" i="3"/>
  <c r="DH79" i="3"/>
  <c r="DI79" i="3"/>
  <c r="DJ79" i="3" s="1"/>
  <c r="DF79" i="3"/>
  <c r="DG79" i="3"/>
  <c r="DG172" i="3"/>
  <c r="DJ172" i="3" s="1"/>
  <c r="DI172" i="3"/>
  <c r="DF172" i="3"/>
  <c r="DH172" i="3"/>
  <c r="DH132" i="3"/>
  <c r="DI132" i="3"/>
  <c r="DF132" i="3"/>
  <c r="DJ132" i="3" s="1"/>
  <c r="DG132" i="3"/>
  <c r="DY26" i="1"/>
  <c r="DL49" i="1"/>
  <c r="DG100" i="3"/>
  <c r="DF100" i="3"/>
  <c r="DJ100" i="3" s="1"/>
  <c r="DH100" i="3"/>
  <c r="DI100" i="3"/>
  <c r="AZ98" i="1"/>
  <c r="CI81" i="1"/>
  <c r="CP86" i="1"/>
  <c r="O86" i="1" s="1"/>
  <c r="GM86" i="1" s="1"/>
  <c r="GN86" i="1" s="1"/>
  <c r="DU98" i="1"/>
  <c r="EL98" i="1"/>
  <c r="FU81" i="1"/>
  <c r="CP185" i="1"/>
  <c r="O185" i="1" s="1"/>
  <c r="DG313" i="3"/>
  <c r="DF313" i="3"/>
  <c r="DJ313" i="3" s="1"/>
  <c r="DH313" i="3"/>
  <c r="DI313" i="3"/>
  <c r="CY193" i="1"/>
  <c r="CZ193" i="1"/>
  <c r="X193" i="1"/>
  <c r="Y193" i="1"/>
  <c r="DG234" i="3"/>
  <c r="DH234" i="3"/>
  <c r="DF234" i="3"/>
  <c r="DJ234" i="3" s="1"/>
  <c r="DI234" i="3"/>
  <c r="EV130" i="1"/>
  <c r="P176" i="1"/>
  <c r="EV643" i="1"/>
  <c r="GM90" i="1"/>
  <c r="GN90" i="1" s="1"/>
  <c r="DH193" i="3"/>
  <c r="DI193" i="3"/>
  <c r="DJ193" i="3" s="1"/>
  <c r="DF193" i="3"/>
  <c r="DG193" i="3"/>
  <c r="DF244" i="3"/>
  <c r="DJ244" i="3" s="1"/>
  <c r="DI244" i="3"/>
  <c r="DG244" i="3"/>
  <c r="DH244" i="3"/>
  <c r="EM238" i="1"/>
  <c r="P272" i="1"/>
  <c r="CD183" i="1"/>
  <c r="AU206" i="1"/>
  <c r="EI183" i="1"/>
  <c r="P216" i="1"/>
  <c r="CZ287" i="1"/>
  <c r="CY287" i="1"/>
  <c r="X287" i="1"/>
  <c r="AF340" i="1"/>
  <c r="Y287" i="1"/>
  <c r="DF357" i="3"/>
  <c r="DJ357" i="3" s="1"/>
  <c r="DG357" i="3"/>
  <c r="DH357" i="3"/>
  <c r="DI357" i="3"/>
  <c r="DG296" i="3"/>
  <c r="DH296" i="3"/>
  <c r="DI296" i="3"/>
  <c r="DF296" i="3"/>
  <c r="DJ296" i="3" s="1"/>
  <c r="GX192" i="1"/>
  <c r="AO285" i="1"/>
  <c r="F344" i="1"/>
  <c r="CZ319" i="1"/>
  <c r="X319" i="1"/>
  <c r="Y319" i="1"/>
  <c r="CY319" i="1"/>
  <c r="DG387" i="3"/>
  <c r="DJ387" i="3" s="1"/>
  <c r="DH387" i="3"/>
  <c r="DI387" i="3"/>
  <c r="DF387" i="3"/>
  <c r="DF361" i="3"/>
  <c r="DG361" i="3"/>
  <c r="DJ361" i="3" s="1"/>
  <c r="DH361" i="3"/>
  <c r="DI361" i="3"/>
  <c r="CZ381" i="1"/>
  <c r="X381" i="1"/>
  <c r="Y381" i="1"/>
  <c r="CY381" i="1"/>
  <c r="DF290" i="3"/>
  <c r="DJ290" i="3" s="1"/>
  <c r="DG290" i="3"/>
  <c r="DH290" i="3"/>
  <c r="DI290" i="3"/>
  <c r="DF348" i="3"/>
  <c r="DJ348" i="3" s="1"/>
  <c r="DG348" i="3"/>
  <c r="DH348" i="3"/>
  <c r="DI348" i="3"/>
  <c r="GM329" i="1"/>
  <c r="GN329" i="1" s="1"/>
  <c r="CP251" i="1"/>
  <c r="O251" i="1" s="1"/>
  <c r="DF337" i="3"/>
  <c r="DJ337" i="3" s="1"/>
  <c r="DG337" i="3"/>
  <c r="DH337" i="3"/>
  <c r="DI337" i="3"/>
  <c r="X376" i="1"/>
  <c r="GM376" i="1" s="1"/>
  <c r="GN376" i="1" s="1"/>
  <c r="Y376" i="1"/>
  <c r="CY376" i="1"/>
  <c r="CZ376" i="1"/>
  <c r="DI497" i="3"/>
  <c r="DG497" i="3"/>
  <c r="DH497" i="3"/>
  <c r="DF497" i="3"/>
  <c r="DJ497" i="3" s="1"/>
  <c r="DF523" i="3"/>
  <c r="DG523" i="3"/>
  <c r="DJ523" i="3" s="1"/>
  <c r="DH523" i="3"/>
  <c r="DI523" i="3"/>
  <c r="DV409" i="1"/>
  <c r="FR372" i="1"/>
  <c r="EI409" i="1"/>
  <c r="FY409" i="1"/>
  <c r="CZ384" i="1"/>
  <c r="X384" i="1"/>
  <c r="Y384" i="1"/>
  <c r="CY384" i="1"/>
  <c r="DF502" i="3"/>
  <c r="DG502" i="3"/>
  <c r="DJ502" i="3" s="1"/>
  <c r="DH502" i="3"/>
  <c r="DI502" i="3"/>
  <c r="DF569" i="3"/>
  <c r="DJ569" i="3" s="1"/>
  <c r="DG569" i="3"/>
  <c r="DH569" i="3"/>
  <c r="DI569" i="3"/>
  <c r="CP337" i="1"/>
  <c r="O337" i="1" s="1"/>
  <c r="GM337" i="1" s="1"/>
  <c r="GN337" i="1" s="1"/>
  <c r="CP443" i="1"/>
  <c r="O443" i="1" s="1"/>
  <c r="Y458" i="1"/>
  <c r="CZ458" i="1"/>
  <c r="CY458" i="1"/>
  <c r="X458" i="1"/>
  <c r="CZ397" i="1"/>
  <c r="Y397" i="1"/>
  <c r="X397" i="1"/>
  <c r="GM397" i="1" s="1"/>
  <c r="GN397" i="1" s="1"/>
  <c r="CY397" i="1"/>
  <c r="Q481" i="1"/>
  <c r="AD530" i="1" s="1"/>
  <c r="R481" i="1"/>
  <c r="P481" i="1"/>
  <c r="S481" i="1"/>
  <c r="AF530" i="1" s="1"/>
  <c r="V481" i="1"/>
  <c r="AI530" i="1" s="1"/>
  <c r="X487" i="1"/>
  <c r="CZ487" i="1"/>
  <c r="Y487" i="1"/>
  <c r="CY487" i="1"/>
  <c r="DF517" i="3"/>
  <c r="DJ517" i="3" s="1"/>
  <c r="DG517" i="3"/>
  <c r="DH517" i="3"/>
  <c r="DI517" i="3"/>
  <c r="T481" i="1"/>
  <c r="AG530" i="1" s="1"/>
  <c r="DF751" i="3"/>
  <c r="DJ751" i="3" s="1"/>
  <c r="DG751" i="3"/>
  <c r="DH751" i="3"/>
  <c r="DI751" i="3"/>
  <c r="DF681" i="3"/>
  <c r="DJ681" i="3" s="1"/>
  <c r="DH681" i="3"/>
  <c r="DG681" i="3"/>
  <c r="DI681" i="3"/>
  <c r="DF726" i="3"/>
  <c r="DJ726" i="3" s="1"/>
  <c r="DG726" i="3"/>
  <c r="DH726" i="3"/>
  <c r="DI726" i="3"/>
  <c r="CP487" i="1"/>
  <c r="O487" i="1" s="1"/>
  <c r="GM487" i="1" s="1"/>
  <c r="GN487" i="1" s="1"/>
  <c r="CP388" i="1"/>
  <c r="O388" i="1" s="1"/>
  <c r="DF738" i="3"/>
  <c r="DJ738" i="3" s="1"/>
  <c r="DG738" i="3"/>
  <c r="DH738" i="3"/>
  <c r="DI738" i="3"/>
  <c r="DG653" i="3"/>
  <c r="DH653" i="3"/>
  <c r="DI653" i="3"/>
  <c r="DF653" i="3"/>
  <c r="DJ653" i="3" s="1"/>
  <c r="Y585" i="1"/>
  <c r="CY585" i="1"/>
  <c r="CZ585" i="1"/>
  <c r="X585" i="1"/>
  <c r="CD441" i="1"/>
  <c r="AU530" i="1"/>
  <c r="DF695" i="3"/>
  <c r="DI695" i="3"/>
  <c r="DJ695" i="3" s="1"/>
  <c r="DG695" i="3"/>
  <c r="DH695" i="3"/>
  <c r="DF767" i="3"/>
  <c r="DG767" i="3"/>
  <c r="DH767" i="3"/>
  <c r="DI767" i="3"/>
  <c r="DJ767" i="3" s="1"/>
  <c r="GM590" i="1"/>
  <c r="GN590" i="1" s="1"/>
  <c r="CP599" i="1"/>
  <c r="O599" i="1" s="1"/>
  <c r="GM599" i="1" s="1"/>
  <c r="GN599" i="1" s="1"/>
  <c r="U568" i="1"/>
  <c r="DF688" i="3"/>
  <c r="DJ688" i="3" s="1"/>
  <c r="DH688" i="3"/>
  <c r="DG688" i="3"/>
  <c r="DI688" i="3"/>
  <c r="T567" i="1"/>
  <c r="DF731" i="3"/>
  <c r="DJ731" i="3" s="1"/>
  <c r="DG731" i="3"/>
  <c r="DH731" i="3"/>
  <c r="DI731" i="3"/>
  <c r="W568" i="1"/>
  <c r="T495" i="1"/>
  <c r="EM562" i="1"/>
  <c r="P632" i="1"/>
  <c r="DF230" i="3"/>
  <c r="DJ230" i="3" s="1"/>
  <c r="DI230" i="3"/>
  <c r="DH230" i="3"/>
  <c r="DG230" i="3"/>
  <c r="DF231" i="3"/>
  <c r="DG231" i="3"/>
  <c r="DH231" i="3"/>
  <c r="DI231" i="3"/>
  <c r="DJ231" i="3" s="1"/>
  <c r="DF429" i="3"/>
  <c r="DG429" i="3"/>
  <c r="DI429" i="3"/>
  <c r="DJ429" i="3" s="1"/>
  <c r="DH429" i="3"/>
  <c r="DH513" i="3"/>
  <c r="DI513" i="3"/>
  <c r="DF513" i="3"/>
  <c r="DG513" i="3"/>
  <c r="DJ513" i="3" s="1"/>
  <c r="DG13" i="3"/>
  <c r="DH13" i="3"/>
  <c r="DF13" i="3"/>
  <c r="DJ13" i="3" s="1"/>
  <c r="DI13" i="3"/>
  <c r="DH698" i="3"/>
  <c r="DI698" i="3"/>
  <c r="DF698" i="3"/>
  <c r="DG698" i="3"/>
  <c r="DJ698" i="3" s="1"/>
  <c r="DF721" i="3"/>
  <c r="DJ721" i="3" s="1"/>
  <c r="DG721" i="3"/>
  <c r="DH721" i="3"/>
  <c r="DI721" i="3"/>
  <c r="DH24" i="3"/>
  <c r="DF24" i="3"/>
  <c r="DG24" i="3"/>
  <c r="DJ24" i="3" s="1"/>
  <c r="DI24" i="3"/>
  <c r="DI48" i="3"/>
  <c r="DH48" i="3"/>
  <c r="DF48" i="3"/>
  <c r="DJ48" i="3" s="1"/>
  <c r="DG48" i="3"/>
  <c r="DH31" i="3"/>
  <c r="DF31" i="3"/>
  <c r="DG31" i="3"/>
  <c r="DJ31" i="3" s="1"/>
  <c r="DI31" i="3"/>
  <c r="DF67" i="3"/>
  <c r="DG67" i="3"/>
  <c r="DH67" i="3"/>
  <c r="DI67" i="3"/>
  <c r="DJ67" i="3" s="1"/>
  <c r="DF56" i="3"/>
  <c r="DG56" i="3"/>
  <c r="DJ56" i="3" s="1"/>
  <c r="DI56" i="3"/>
  <c r="DH56" i="3"/>
  <c r="DI9" i="3"/>
  <c r="DF9" i="3"/>
  <c r="DJ9" i="3" s="1"/>
  <c r="DG9" i="3"/>
  <c r="DH9" i="3"/>
  <c r="DF183" i="3"/>
  <c r="DG183" i="3"/>
  <c r="DJ183" i="3" s="1"/>
  <c r="DH183" i="3"/>
  <c r="DI183" i="3"/>
  <c r="DG250" i="3"/>
  <c r="DJ250" i="3" s="1"/>
  <c r="DF250" i="3"/>
  <c r="DH250" i="3"/>
  <c r="DI250" i="3"/>
  <c r="DG211" i="3"/>
  <c r="DH211" i="3"/>
  <c r="DI211" i="3"/>
  <c r="DF211" i="3"/>
  <c r="DJ211" i="3" s="1"/>
  <c r="DF228" i="3"/>
  <c r="DJ228" i="3" s="1"/>
  <c r="DH228" i="3"/>
  <c r="DG228" i="3"/>
  <c r="DI228" i="3"/>
  <c r="DI300" i="3"/>
  <c r="DH300" i="3"/>
  <c r="DF300" i="3"/>
  <c r="DJ300" i="3" s="1"/>
  <c r="DG300" i="3"/>
  <c r="DF278" i="3"/>
  <c r="DG278" i="3"/>
  <c r="DJ278" i="3" s="1"/>
  <c r="DI278" i="3"/>
  <c r="DH278" i="3"/>
  <c r="DF346" i="3"/>
  <c r="DJ346" i="3" s="1"/>
  <c r="DG346" i="3"/>
  <c r="DH346" i="3"/>
  <c r="DI346" i="3"/>
  <c r="DI446" i="3"/>
  <c r="DF446" i="3"/>
  <c r="DG446" i="3"/>
  <c r="DJ446" i="3" s="1"/>
  <c r="DH446" i="3"/>
  <c r="DI397" i="3"/>
  <c r="DF397" i="3"/>
  <c r="DJ397" i="3" s="1"/>
  <c r="DH397" i="3"/>
  <c r="DG397" i="3"/>
  <c r="DF247" i="3"/>
  <c r="DG247" i="3"/>
  <c r="DI247" i="3"/>
  <c r="DJ247" i="3" s="1"/>
  <c r="DH247" i="3"/>
  <c r="DI320" i="3"/>
  <c r="DF320" i="3"/>
  <c r="DJ320" i="3" s="1"/>
  <c r="DG320" i="3"/>
  <c r="DH320" i="3"/>
  <c r="DF413" i="3"/>
  <c r="DG413" i="3"/>
  <c r="DH413" i="3"/>
  <c r="DI413" i="3"/>
  <c r="DJ413" i="3" s="1"/>
  <c r="DH521" i="3"/>
  <c r="DI521" i="3"/>
  <c r="DF521" i="3"/>
  <c r="DG521" i="3"/>
  <c r="DJ521" i="3" s="1"/>
  <c r="DF417" i="3"/>
  <c r="DJ417" i="3" s="1"/>
  <c r="DG417" i="3"/>
  <c r="DH417" i="3"/>
  <c r="DI417" i="3"/>
  <c r="DF581" i="3"/>
  <c r="DJ581" i="3" s="1"/>
  <c r="DG581" i="3"/>
  <c r="DH581" i="3"/>
  <c r="DI581" i="3"/>
  <c r="DF568" i="3"/>
  <c r="DG568" i="3"/>
  <c r="DJ568" i="3" s="1"/>
  <c r="DH568" i="3"/>
  <c r="DI568" i="3"/>
  <c r="DF618" i="3"/>
  <c r="DG618" i="3"/>
  <c r="DJ618" i="3" s="1"/>
  <c r="DI618" i="3"/>
  <c r="DH618" i="3"/>
  <c r="DF14" i="3"/>
  <c r="DJ14" i="3" s="1"/>
  <c r="DG14" i="3"/>
  <c r="DI14" i="3"/>
  <c r="DH14" i="3"/>
  <c r="DG598" i="3"/>
  <c r="DJ598" i="3" s="1"/>
  <c r="DF598" i="3"/>
  <c r="DH598" i="3"/>
  <c r="DI598" i="3"/>
  <c r="DF690" i="3"/>
  <c r="DJ690" i="3" s="1"/>
  <c r="DI690" i="3"/>
  <c r="DG690" i="3"/>
  <c r="DH690" i="3"/>
  <c r="DF733" i="3"/>
  <c r="DG733" i="3"/>
  <c r="DH733" i="3"/>
  <c r="DI733" i="3"/>
  <c r="DJ733" i="3" s="1"/>
  <c r="DG643" i="3"/>
  <c r="DJ643" i="3" s="1"/>
  <c r="DH643" i="3"/>
  <c r="DF643" i="3"/>
  <c r="DI643" i="3"/>
  <c r="DG724" i="3"/>
  <c r="DH724" i="3"/>
  <c r="DI724" i="3"/>
  <c r="DF724" i="3"/>
  <c r="DJ724" i="3" s="1"/>
  <c r="DH747" i="3"/>
  <c r="DI747" i="3"/>
  <c r="DG747" i="3"/>
  <c r="DJ747" i="3" s="1"/>
  <c r="DF747" i="3"/>
  <c r="DW49" i="1"/>
  <c r="CY42" i="1"/>
  <c r="CZ42" i="1"/>
  <c r="X42" i="1"/>
  <c r="Y42" i="1"/>
  <c r="DF58" i="3"/>
  <c r="DJ58" i="3" s="1"/>
  <c r="DG58" i="3"/>
  <c r="DH58" i="3"/>
  <c r="DI58" i="3"/>
  <c r="DH740" i="3"/>
  <c r="DI740" i="3"/>
  <c r="DF740" i="3"/>
  <c r="DJ740" i="3" s="1"/>
  <c r="DG740" i="3"/>
  <c r="X46" i="1"/>
  <c r="Y46" i="1"/>
  <c r="CY46" i="1"/>
  <c r="CZ46" i="1"/>
  <c r="DU151" i="1"/>
  <c r="ET81" i="1"/>
  <c r="P111" i="1"/>
  <c r="ET643" i="1"/>
  <c r="F108" i="1"/>
  <c r="AQ81" i="1"/>
  <c r="CP140" i="1"/>
  <c r="O140" i="1" s="1"/>
  <c r="CP188" i="1"/>
  <c r="O188" i="1" s="1"/>
  <c r="GM142" i="1"/>
  <c r="GN142" i="1" s="1"/>
  <c r="DF318" i="3"/>
  <c r="DJ318" i="3" s="1"/>
  <c r="DG318" i="3"/>
  <c r="DH318" i="3"/>
  <c r="DI318" i="3"/>
  <c r="Q198" i="1"/>
  <c r="R198" i="1"/>
  <c r="U198" i="1"/>
  <c r="V198" i="1"/>
  <c r="DG237" i="3"/>
  <c r="DF237" i="3"/>
  <c r="DJ237" i="3" s="1"/>
  <c r="DI237" i="3"/>
  <c r="DH237" i="3"/>
  <c r="F167" i="1"/>
  <c r="BC130" i="1"/>
  <c r="DH245" i="3"/>
  <c r="DI245" i="3"/>
  <c r="DF245" i="3"/>
  <c r="DJ245" i="3" s="1"/>
  <c r="DG245" i="3"/>
  <c r="Q197" i="1"/>
  <c r="AD206" i="1" s="1"/>
  <c r="R197" i="1"/>
  <c r="AE206" i="1" s="1"/>
  <c r="S197" i="1"/>
  <c r="U197" i="1"/>
  <c r="DF256" i="3"/>
  <c r="DG256" i="3"/>
  <c r="DJ256" i="3" s="1"/>
  <c r="DH256" i="3"/>
  <c r="DI256" i="3"/>
  <c r="CP288" i="1"/>
  <c r="O288" i="1" s="1"/>
  <c r="AP130" i="1"/>
  <c r="F160" i="1"/>
  <c r="AP643" i="1"/>
  <c r="V203" i="1"/>
  <c r="DH291" i="3"/>
  <c r="DI291" i="3"/>
  <c r="DJ291" i="3" s="1"/>
  <c r="DF291" i="3"/>
  <c r="DG291" i="3"/>
  <c r="DG298" i="3"/>
  <c r="DH298" i="3"/>
  <c r="DI298" i="3"/>
  <c r="DF298" i="3"/>
  <c r="DJ298" i="3" s="1"/>
  <c r="DZ340" i="1"/>
  <c r="Y185" i="1"/>
  <c r="X185" i="1"/>
  <c r="AF206" i="1"/>
  <c r="CY185" i="1"/>
  <c r="CZ185" i="1"/>
  <c r="GM304" i="1"/>
  <c r="GN304" i="1" s="1"/>
  <c r="S322" i="1"/>
  <c r="DF392" i="3"/>
  <c r="DJ392" i="3" s="1"/>
  <c r="DH392" i="3"/>
  <c r="DG392" i="3"/>
  <c r="DI392" i="3"/>
  <c r="GM300" i="1"/>
  <c r="GN300" i="1" s="1"/>
  <c r="DG371" i="3"/>
  <c r="DH371" i="3"/>
  <c r="DI371" i="3"/>
  <c r="DF371" i="3"/>
  <c r="DJ371" i="3" s="1"/>
  <c r="EU372" i="1"/>
  <c r="P425" i="1"/>
  <c r="CP291" i="1"/>
  <c r="O291" i="1" s="1"/>
  <c r="GM291" i="1" s="1"/>
  <c r="GN291" i="1" s="1"/>
  <c r="DG335" i="3"/>
  <c r="DH335" i="3"/>
  <c r="DI335" i="3"/>
  <c r="DF335" i="3"/>
  <c r="DJ335" i="3" s="1"/>
  <c r="X379" i="1"/>
  <c r="Y379" i="1"/>
  <c r="CY379" i="1"/>
  <c r="CZ379" i="1"/>
  <c r="CP374" i="1"/>
  <c r="O374" i="1" s="1"/>
  <c r="GM248" i="1"/>
  <c r="GN248" i="1" s="1"/>
  <c r="CZ393" i="1"/>
  <c r="Y393" i="1"/>
  <c r="X393" i="1"/>
  <c r="CY393" i="1"/>
  <c r="DG496" i="3"/>
  <c r="DH496" i="3"/>
  <c r="DI496" i="3"/>
  <c r="DF496" i="3"/>
  <c r="DJ496" i="3" s="1"/>
  <c r="CP327" i="1"/>
  <c r="O327" i="1" s="1"/>
  <c r="GM327" i="1" s="1"/>
  <c r="GN327" i="1" s="1"/>
  <c r="BZ372" i="1"/>
  <c r="AQ409" i="1"/>
  <c r="CG409" i="1"/>
  <c r="CI409" i="1"/>
  <c r="Y404" i="1"/>
  <c r="CZ404" i="1"/>
  <c r="X404" i="1"/>
  <c r="CY404" i="1"/>
  <c r="DF423" i="3"/>
  <c r="DJ423" i="3" s="1"/>
  <c r="DH423" i="3"/>
  <c r="DI423" i="3"/>
  <c r="DG423" i="3"/>
  <c r="DF510" i="3"/>
  <c r="DJ510" i="3" s="1"/>
  <c r="DG510" i="3"/>
  <c r="DH510" i="3"/>
  <c r="DI510" i="3"/>
  <c r="DF538" i="3"/>
  <c r="DG538" i="3"/>
  <c r="DH538" i="3"/>
  <c r="DI538" i="3"/>
  <c r="DJ538" i="3" s="1"/>
  <c r="GM407" i="1"/>
  <c r="GN407" i="1" s="1"/>
  <c r="X445" i="1"/>
  <c r="Y445" i="1"/>
  <c r="CZ445" i="1"/>
  <c r="CY445" i="1"/>
  <c r="U481" i="1"/>
  <c r="AH530" i="1" s="1"/>
  <c r="W506" i="1"/>
  <c r="P506" i="1"/>
  <c r="R506" i="1"/>
  <c r="DW530" i="1" s="1"/>
  <c r="Q506" i="1"/>
  <c r="T506" i="1"/>
  <c r="Y450" i="1"/>
  <c r="CZ450" i="1"/>
  <c r="CY450" i="1"/>
  <c r="X450" i="1"/>
  <c r="X475" i="1"/>
  <c r="CZ475" i="1"/>
  <c r="Y475" i="1"/>
  <c r="CY475" i="1"/>
  <c r="Y395" i="1"/>
  <c r="CY395" i="1"/>
  <c r="CZ395" i="1"/>
  <c r="CP395" i="1"/>
  <c r="O395" i="1" s="1"/>
  <c r="GM395" i="1" s="1"/>
  <c r="GN395" i="1" s="1"/>
  <c r="X395" i="1"/>
  <c r="CP474" i="1"/>
  <c r="O474" i="1" s="1"/>
  <c r="GM474" i="1" s="1"/>
  <c r="GN474" i="1" s="1"/>
  <c r="CY460" i="1"/>
  <c r="CZ460" i="1"/>
  <c r="Y460" i="1"/>
  <c r="X460" i="1"/>
  <c r="GM460" i="1" s="1"/>
  <c r="GN460" i="1" s="1"/>
  <c r="T377" i="1"/>
  <c r="DY409" i="1" s="1"/>
  <c r="DG682" i="3"/>
  <c r="DF682" i="3"/>
  <c r="DJ682" i="3" s="1"/>
  <c r="DH682" i="3"/>
  <c r="DI682" i="3"/>
  <c r="DF725" i="3"/>
  <c r="DJ725" i="3" s="1"/>
  <c r="DG725" i="3"/>
  <c r="DH725" i="3"/>
  <c r="DI725" i="3"/>
  <c r="T493" i="1"/>
  <c r="AE613" i="1"/>
  <c r="DF715" i="3"/>
  <c r="DJ715" i="3" s="1"/>
  <c r="DG715" i="3"/>
  <c r="DH715" i="3"/>
  <c r="DI715" i="3"/>
  <c r="CZ495" i="1"/>
  <c r="Y495" i="1"/>
  <c r="X495" i="1"/>
  <c r="CY495" i="1"/>
  <c r="DF640" i="3"/>
  <c r="DG640" i="3"/>
  <c r="DJ640" i="3" s="1"/>
  <c r="DH640" i="3"/>
  <c r="DI640" i="3"/>
  <c r="DF649" i="3"/>
  <c r="DH649" i="3"/>
  <c r="DI649" i="3"/>
  <c r="DG649" i="3"/>
  <c r="DJ649" i="3" s="1"/>
  <c r="U385" i="1"/>
  <c r="BZ441" i="1"/>
  <c r="AQ530" i="1"/>
  <c r="CI530" i="1"/>
  <c r="V506" i="1"/>
  <c r="DG697" i="3"/>
  <c r="DJ697" i="3" s="1"/>
  <c r="DH697" i="3"/>
  <c r="DI697" i="3"/>
  <c r="DF697" i="3"/>
  <c r="CY602" i="1"/>
  <c r="CZ602" i="1"/>
  <c r="Y602" i="1"/>
  <c r="X602" i="1"/>
  <c r="DI684" i="3"/>
  <c r="DJ684" i="3" s="1"/>
  <c r="DF684" i="3"/>
  <c r="DG684" i="3"/>
  <c r="DH684" i="3"/>
  <c r="EM441" i="1"/>
  <c r="P549" i="1"/>
  <c r="GM572" i="1"/>
  <c r="GN572" i="1" s="1"/>
  <c r="CP611" i="1"/>
  <c r="O611" i="1" s="1"/>
  <c r="GM611" i="1" s="1"/>
  <c r="GN611" i="1" s="1"/>
  <c r="EL562" i="1"/>
  <c r="P631" i="1"/>
  <c r="DF390" i="3"/>
  <c r="DJ390" i="3" s="1"/>
  <c r="DG390" i="3"/>
  <c r="DH390" i="3"/>
  <c r="DI390" i="3"/>
  <c r="DH559" i="3"/>
  <c r="DI559" i="3"/>
  <c r="DF559" i="3"/>
  <c r="DG559" i="3"/>
  <c r="DJ559" i="3" s="1"/>
  <c r="DF514" i="3"/>
  <c r="DG514" i="3"/>
  <c r="DJ514" i="3" s="1"/>
  <c r="DH514" i="3"/>
  <c r="DI514" i="3"/>
  <c r="DG586" i="3"/>
  <c r="DH586" i="3"/>
  <c r="DI586" i="3"/>
  <c r="DF586" i="3"/>
  <c r="DJ586" i="3" s="1"/>
  <c r="DF15" i="3"/>
  <c r="DJ15" i="3" s="1"/>
  <c r="DH15" i="3"/>
  <c r="DG15" i="3"/>
  <c r="DI15" i="3"/>
  <c r="DF633" i="3"/>
  <c r="DG633" i="3"/>
  <c r="DH633" i="3"/>
  <c r="DI633" i="3"/>
  <c r="DJ633" i="3" s="1"/>
  <c r="DF6" i="3"/>
  <c r="DG6" i="3"/>
  <c r="DI6" i="3"/>
  <c r="DJ6" i="3" s="1"/>
  <c r="DH6" i="3"/>
  <c r="DF611" i="3"/>
  <c r="DJ611" i="3" s="1"/>
  <c r="DG611" i="3"/>
  <c r="DH611" i="3"/>
  <c r="DI611" i="3"/>
  <c r="DF677" i="3"/>
  <c r="DJ677" i="3" s="1"/>
  <c r="DG677" i="3"/>
  <c r="DH677" i="3"/>
  <c r="DI677" i="3"/>
  <c r="DG748" i="3"/>
  <c r="DH748" i="3"/>
  <c r="DI748" i="3"/>
  <c r="DF748" i="3"/>
  <c r="DJ748" i="3" s="1"/>
  <c r="DH772" i="3"/>
  <c r="DI772" i="3"/>
  <c r="DF772" i="3"/>
  <c r="DJ772" i="3" s="1"/>
  <c r="DG772" i="3"/>
  <c r="DF64" i="3"/>
  <c r="DJ64" i="3" s="1"/>
  <c r="DH64" i="3"/>
  <c r="DG64" i="3"/>
  <c r="DI64" i="3"/>
  <c r="AE81" i="1"/>
  <c r="R98" i="1"/>
  <c r="DF143" i="3"/>
  <c r="DJ143" i="3" s="1"/>
  <c r="DG143" i="3"/>
  <c r="DH143" i="3"/>
  <c r="DI143" i="3"/>
  <c r="DF763" i="3"/>
  <c r="DJ763" i="3" s="1"/>
  <c r="DG763" i="3"/>
  <c r="DH763" i="3"/>
  <c r="DI763" i="3"/>
  <c r="DV49" i="1"/>
  <c r="GM32" i="1"/>
  <c r="GN32" i="1" s="1"/>
  <c r="DI60" i="3"/>
  <c r="DF60" i="3"/>
  <c r="DJ60" i="3" s="1"/>
  <c r="DG60" i="3"/>
  <c r="DH60" i="3"/>
  <c r="DF76" i="3"/>
  <c r="DJ76" i="3" s="1"/>
  <c r="DH76" i="3"/>
  <c r="DG76" i="3"/>
  <c r="DI76" i="3"/>
  <c r="DG766" i="3"/>
  <c r="DH766" i="3"/>
  <c r="DI766" i="3"/>
  <c r="DF766" i="3"/>
  <c r="DJ766" i="3" s="1"/>
  <c r="DF711" i="3"/>
  <c r="DG711" i="3"/>
  <c r="DJ711" i="3" s="1"/>
  <c r="DH711" i="3"/>
  <c r="DI711" i="3"/>
  <c r="GM39" i="1"/>
  <c r="GN39" i="1" s="1"/>
  <c r="CY94" i="1"/>
  <c r="CZ94" i="1"/>
  <c r="X94" i="1"/>
  <c r="GM94" i="1" s="1"/>
  <c r="GN94" i="1" s="1"/>
  <c r="Y94" i="1"/>
  <c r="CG26" i="1"/>
  <c r="AX49" i="1"/>
  <c r="Y133" i="1"/>
  <c r="X133" i="1"/>
  <c r="CY133" i="1"/>
  <c r="CZ133" i="1"/>
  <c r="DX151" i="1"/>
  <c r="CP133" i="1"/>
  <c r="O133" i="1" s="1"/>
  <c r="DF703" i="3"/>
  <c r="DJ703" i="3" s="1"/>
  <c r="DG703" i="3"/>
  <c r="DH703" i="3"/>
  <c r="DI703" i="3"/>
  <c r="EU183" i="1"/>
  <c r="P222" i="1"/>
  <c r="GA183" i="1"/>
  <c r="ER206" i="1"/>
  <c r="CY204" i="1"/>
  <c r="CZ204" i="1"/>
  <c r="X204" i="1"/>
  <c r="Y204" i="1"/>
  <c r="DF324" i="3"/>
  <c r="DJ324" i="3" s="1"/>
  <c r="DG324" i="3"/>
  <c r="DH324" i="3"/>
  <c r="DI324" i="3"/>
  <c r="DF238" i="3"/>
  <c r="DJ238" i="3" s="1"/>
  <c r="DG238" i="3"/>
  <c r="DH238" i="3"/>
  <c r="DI238" i="3"/>
  <c r="AP183" i="1"/>
  <c r="F215" i="1"/>
  <c r="DG214" i="3"/>
  <c r="DJ214" i="3" s="1"/>
  <c r="DH214" i="3"/>
  <c r="DF214" i="3"/>
  <c r="DI214" i="3"/>
  <c r="BB130" i="1"/>
  <c r="F164" i="1"/>
  <c r="DG197" i="3"/>
  <c r="DI197" i="3"/>
  <c r="DF197" i="3"/>
  <c r="DJ197" i="3" s="1"/>
  <c r="DH197" i="3"/>
  <c r="DF240" i="3"/>
  <c r="DG240" i="3"/>
  <c r="DJ240" i="3" s="1"/>
  <c r="DI240" i="3"/>
  <c r="DH240" i="3"/>
  <c r="DF188" i="3"/>
  <c r="DJ188" i="3" s="1"/>
  <c r="DH188" i="3"/>
  <c r="DI188" i="3"/>
  <c r="DG188" i="3"/>
  <c r="DG261" i="3"/>
  <c r="DH261" i="3"/>
  <c r="DI261" i="3"/>
  <c r="DF261" i="3"/>
  <c r="DJ261" i="3" s="1"/>
  <c r="CC81" i="1"/>
  <c r="AT98" i="1"/>
  <c r="CI130" i="1"/>
  <c r="AZ151" i="1"/>
  <c r="GM247" i="1"/>
  <c r="GN247" i="1" s="1"/>
  <c r="DF304" i="3"/>
  <c r="DJ304" i="3" s="1"/>
  <c r="DH304" i="3"/>
  <c r="DG304" i="3"/>
  <c r="DI304" i="3"/>
  <c r="CP187" i="1"/>
  <c r="O187" i="1" s="1"/>
  <c r="U243" i="1"/>
  <c r="DZ253" i="1" s="1"/>
  <c r="V243" i="1"/>
  <c r="EA253" i="1" s="1"/>
  <c r="GM321" i="1"/>
  <c r="GN321" i="1" s="1"/>
  <c r="GM301" i="1"/>
  <c r="GN301" i="1" s="1"/>
  <c r="CZ331" i="1"/>
  <c r="Y331" i="1"/>
  <c r="CY331" i="1"/>
  <c r="X331" i="1"/>
  <c r="DG360" i="3"/>
  <c r="DJ360" i="3" s="1"/>
  <c r="DH360" i="3"/>
  <c r="DI360" i="3"/>
  <c r="DF360" i="3"/>
  <c r="GM326" i="1"/>
  <c r="GN326" i="1" s="1"/>
  <c r="DF345" i="3"/>
  <c r="DJ345" i="3" s="1"/>
  <c r="DG345" i="3"/>
  <c r="DH345" i="3"/>
  <c r="DI345" i="3"/>
  <c r="EV285" i="1"/>
  <c r="P365" i="1"/>
  <c r="DH334" i="3"/>
  <c r="DI334" i="3"/>
  <c r="DF334" i="3"/>
  <c r="DJ334" i="3" s="1"/>
  <c r="DG334" i="3"/>
  <c r="X382" i="1"/>
  <c r="Y382" i="1"/>
  <c r="CY382" i="1"/>
  <c r="CZ382" i="1"/>
  <c r="GM458" i="1"/>
  <c r="GN458" i="1" s="1"/>
  <c r="DF495" i="3"/>
  <c r="DJ495" i="3" s="1"/>
  <c r="DH495" i="3"/>
  <c r="DI495" i="3"/>
  <c r="DG495" i="3"/>
  <c r="GM396" i="1"/>
  <c r="GN396" i="1" s="1"/>
  <c r="CZ452" i="1"/>
  <c r="Y452" i="1"/>
  <c r="CY452" i="1"/>
  <c r="X452" i="1"/>
  <c r="GM452" i="1" s="1"/>
  <c r="GN452" i="1" s="1"/>
  <c r="V322" i="1"/>
  <c r="CP382" i="1"/>
  <c r="O382" i="1" s="1"/>
  <c r="DF422" i="3"/>
  <c r="DJ422" i="3" s="1"/>
  <c r="DG422" i="3"/>
  <c r="DI422" i="3"/>
  <c r="DH422" i="3"/>
  <c r="DF501" i="3"/>
  <c r="DG501" i="3"/>
  <c r="DH501" i="3"/>
  <c r="DI501" i="3"/>
  <c r="DJ501" i="3" s="1"/>
  <c r="DG546" i="3"/>
  <c r="DH546" i="3"/>
  <c r="DI546" i="3"/>
  <c r="DF546" i="3"/>
  <c r="DJ546" i="3" s="1"/>
  <c r="DF570" i="3"/>
  <c r="DJ570" i="3" s="1"/>
  <c r="DG570" i="3"/>
  <c r="DH570" i="3"/>
  <c r="DI570" i="3"/>
  <c r="CP483" i="1"/>
  <c r="O483" i="1" s="1"/>
  <c r="CY521" i="1"/>
  <c r="X521" i="1"/>
  <c r="Y521" i="1"/>
  <c r="CZ521" i="1"/>
  <c r="V389" i="1"/>
  <c r="CP445" i="1"/>
  <c r="O445" i="1" s="1"/>
  <c r="GM445" i="1" s="1"/>
  <c r="GN445" i="1" s="1"/>
  <c r="DH585" i="3"/>
  <c r="DI585" i="3"/>
  <c r="DF585" i="3"/>
  <c r="DJ585" i="3" s="1"/>
  <c r="DG585" i="3"/>
  <c r="DF516" i="3"/>
  <c r="DJ516" i="3" s="1"/>
  <c r="DG516" i="3"/>
  <c r="DH516" i="3"/>
  <c r="DI516" i="3"/>
  <c r="CY504" i="1"/>
  <c r="CZ504" i="1"/>
  <c r="X504" i="1"/>
  <c r="Y504" i="1"/>
  <c r="W526" i="1"/>
  <c r="DF750" i="3"/>
  <c r="DJ750" i="3" s="1"/>
  <c r="DG750" i="3"/>
  <c r="DH750" i="3"/>
  <c r="DI750" i="3"/>
  <c r="R514" i="1"/>
  <c r="S514" i="1"/>
  <c r="P514" i="1"/>
  <c r="Q514" i="1"/>
  <c r="DF678" i="3"/>
  <c r="DJ678" i="3" s="1"/>
  <c r="DG678" i="3"/>
  <c r="DI678" i="3"/>
  <c r="DH678" i="3"/>
  <c r="DH723" i="3"/>
  <c r="DI723" i="3"/>
  <c r="DJ723" i="3" s="1"/>
  <c r="DF723" i="3"/>
  <c r="DG723" i="3"/>
  <c r="V500" i="1"/>
  <c r="EA530" i="1" s="1"/>
  <c r="DI712" i="3"/>
  <c r="DF712" i="3"/>
  <c r="DG712" i="3"/>
  <c r="DJ712" i="3" s="1"/>
  <c r="DH712" i="3"/>
  <c r="V586" i="1"/>
  <c r="AI613" i="1" s="1"/>
  <c r="Q586" i="1"/>
  <c r="AD613" i="1" s="1"/>
  <c r="R586" i="1"/>
  <c r="S586" i="1"/>
  <c r="T586" i="1"/>
  <c r="AG613" i="1" s="1"/>
  <c r="DG642" i="3"/>
  <c r="DJ642" i="3" s="1"/>
  <c r="DI642" i="3"/>
  <c r="DF642" i="3"/>
  <c r="DH642" i="3"/>
  <c r="CP476" i="1"/>
  <c r="O476" i="1" s="1"/>
  <c r="GM476" i="1" s="1"/>
  <c r="GN476" i="1" s="1"/>
  <c r="T514" i="1"/>
  <c r="W502" i="1"/>
  <c r="GX506" i="1"/>
  <c r="U567" i="1"/>
  <c r="T579" i="1"/>
  <c r="R579" i="1"/>
  <c r="DW613" i="1" s="1"/>
  <c r="Q579" i="1"/>
  <c r="DV613" i="1" s="1"/>
  <c r="DG692" i="3"/>
  <c r="DF692" i="3"/>
  <c r="DJ692" i="3" s="1"/>
  <c r="DH692" i="3"/>
  <c r="DI692" i="3"/>
  <c r="EL441" i="1"/>
  <c r="P548" i="1"/>
  <c r="DH765" i="3"/>
  <c r="DI765" i="3"/>
  <c r="DJ765" i="3" s="1"/>
  <c r="DF765" i="3"/>
  <c r="DG765" i="3"/>
  <c r="DH146" i="3"/>
  <c r="DF146" i="3"/>
  <c r="DJ146" i="3" s="1"/>
  <c r="DG146" i="3"/>
  <c r="DI146" i="3"/>
  <c r="DF219" i="3"/>
  <c r="DJ219" i="3" s="1"/>
  <c r="DG219" i="3"/>
  <c r="DI219" i="3"/>
  <c r="DH219" i="3"/>
  <c r="DF116" i="3"/>
  <c r="DJ116" i="3" s="1"/>
  <c r="DG116" i="3"/>
  <c r="DH116" i="3"/>
  <c r="DI116" i="3"/>
  <c r="DG34" i="3"/>
  <c r="DH34" i="3"/>
  <c r="DI34" i="3"/>
  <c r="DF34" i="3"/>
  <c r="DJ34" i="3" s="1"/>
  <c r="DF191" i="3"/>
  <c r="DJ191" i="3" s="1"/>
  <c r="DG191" i="3"/>
  <c r="DH191" i="3"/>
  <c r="DI191" i="3"/>
  <c r="DF255" i="3"/>
  <c r="DG255" i="3"/>
  <c r="DH255" i="3"/>
  <c r="DI255" i="3"/>
  <c r="DJ255" i="3" s="1"/>
  <c r="DG272" i="3"/>
  <c r="DH272" i="3"/>
  <c r="DF272" i="3"/>
  <c r="DJ272" i="3" s="1"/>
  <c r="DI272" i="3"/>
  <c r="DI453" i="3"/>
  <c r="DJ453" i="3" s="1"/>
  <c r="DF453" i="3"/>
  <c r="DG453" i="3"/>
  <c r="DH453" i="3"/>
  <c r="DF363" i="3"/>
  <c r="DJ363" i="3" s="1"/>
  <c r="DG363" i="3"/>
  <c r="DH363" i="3"/>
  <c r="DI363" i="3"/>
  <c r="DF541" i="3"/>
  <c r="DG541" i="3"/>
  <c r="DJ541" i="3" s="1"/>
  <c r="DI541" i="3"/>
  <c r="DH541" i="3"/>
  <c r="DF503" i="3"/>
  <c r="DG503" i="3"/>
  <c r="DJ503" i="3" s="1"/>
  <c r="DH503" i="3"/>
  <c r="DI503" i="3"/>
  <c r="DF11" i="3"/>
  <c r="DG11" i="3"/>
  <c r="DH11" i="3"/>
  <c r="DI11" i="3"/>
  <c r="DJ11" i="3" s="1"/>
  <c r="DF533" i="3"/>
  <c r="DJ533" i="3" s="1"/>
  <c r="DG533" i="3"/>
  <c r="DH533" i="3"/>
  <c r="DI533" i="3"/>
  <c r="DG637" i="3"/>
  <c r="DH637" i="3"/>
  <c r="DF637" i="3"/>
  <c r="DJ637" i="3" s="1"/>
  <c r="DI637" i="3"/>
  <c r="DF528" i="3"/>
  <c r="DJ528" i="3" s="1"/>
  <c r="DI528" i="3"/>
  <c r="DG528" i="3"/>
  <c r="DH528" i="3"/>
  <c r="DG628" i="3"/>
  <c r="DJ628" i="3" s="1"/>
  <c r="DH628" i="3"/>
  <c r="DF628" i="3"/>
  <c r="DI628" i="3"/>
  <c r="DG687" i="3"/>
  <c r="DJ687" i="3" s="1"/>
  <c r="DI687" i="3"/>
  <c r="DF687" i="3"/>
  <c r="DH687" i="3"/>
  <c r="DG676" i="3"/>
  <c r="DJ676" i="3" s="1"/>
  <c r="DH676" i="3"/>
  <c r="DI676" i="3"/>
  <c r="DF676" i="3"/>
  <c r="DF36" i="3"/>
  <c r="DJ36" i="3" s="1"/>
  <c r="DH36" i="3"/>
  <c r="DG36" i="3"/>
  <c r="DI36" i="3"/>
  <c r="DH757" i="3"/>
  <c r="DI757" i="3"/>
  <c r="DF757" i="3"/>
  <c r="DJ757" i="3" s="1"/>
  <c r="DG757" i="3"/>
  <c r="DF49" i="3"/>
  <c r="DG49" i="3"/>
  <c r="DI49" i="3"/>
  <c r="DJ49" i="3" s="1"/>
  <c r="DH49" i="3"/>
  <c r="DF107" i="3"/>
  <c r="DG107" i="3"/>
  <c r="DJ107" i="3" s="1"/>
  <c r="DH107" i="3"/>
  <c r="DI107" i="3"/>
  <c r="DF775" i="3"/>
  <c r="DG775" i="3"/>
  <c r="DJ775" i="3" s="1"/>
  <c r="DH775" i="3"/>
  <c r="DI775" i="3"/>
  <c r="EL26" i="1"/>
  <c r="P67" i="1"/>
  <c r="EL643" i="1"/>
  <c r="DF59" i="3"/>
  <c r="DJ59" i="3" s="1"/>
  <c r="DG59" i="3"/>
  <c r="DH59" i="3"/>
  <c r="DI59" i="3"/>
  <c r="DF82" i="3"/>
  <c r="DG82" i="3"/>
  <c r="DJ82" i="3" s="1"/>
  <c r="DH82" i="3"/>
  <c r="DI82" i="3"/>
  <c r="CZ140" i="1"/>
  <c r="X140" i="1"/>
  <c r="Y140" i="1"/>
  <c r="CY140" i="1"/>
  <c r="Q144" i="1"/>
  <c r="S144" i="1"/>
  <c r="R144" i="1"/>
  <c r="F53" i="1"/>
  <c r="AO26" i="1"/>
  <c r="AO643" i="1"/>
  <c r="DF274" i="3"/>
  <c r="DJ274" i="3" s="1"/>
  <c r="DH274" i="3"/>
  <c r="DI274" i="3"/>
  <c r="DG274" i="3"/>
  <c r="Q253" i="1"/>
  <c r="AD238" i="1"/>
  <c r="R253" i="1"/>
  <c r="AE238" i="1"/>
  <c r="DG310" i="3"/>
  <c r="DJ310" i="3" s="1"/>
  <c r="DH310" i="3"/>
  <c r="DI310" i="3"/>
  <c r="DF310" i="3"/>
  <c r="GX144" i="1"/>
  <c r="DI232" i="3"/>
  <c r="DF232" i="3"/>
  <c r="DG232" i="3"/>
  <c r="DJ232" i="3" s="1"/>
  <c r="DH232" i="3"/>
  <c r="DL151" i="1"/>
  <c r="DY130" i="1"/>
  <c r="BB183" i="1"/>
  <c r="F219" i="1"/>
  <c r="AX253" i="1"/>
  <c r="CG238" i="1"/>
  <c r="DF222" i="3"/>
  <c r="DJ222" i="3" s="1"/>
  <c r="DI222" i="3"/>
  <c r="DG222" i="3"/>
  <c r="DH222" i="3"/>
  <c r="DG243" i="3"/>
  <c r="DJ243" i="3" s="1"/>
  <c r="DI243" i="3"/>
  <c r="DF243" i="3"/>
  <c r="DH243" i="3"/>
  <c r="CY196" i="1"/>
  <c r="CZ196" i="1"/>
  <c r="X196" i="1"/>
  <c r="Y196" i="1"/>
  <c r="T202" i="1"/>
  <c r="DH257" i="3"/>
  <c r="DI257" i="3"/>
  <c r="DF257" i="3"/>
  <c r="DG257" i="3"/>
  <c r="DJ257" i="3" s="1"/>
  <c r="GM244" i="1"/>
  <c r="GN244" i="1" s="1"/>
  <c r="CP193" i="1"/>
  <c r="O193" i="1" s="1"/>
  <c r="GM193" i="1" s="1"/>
  <c r="GN193" i="1" s="1"/>
  <c r="CY251" i="1"/>
  <c r="CZ251" i="1"/>
  <c r="Y251" i="1"/>
  <c r="X251" i="1"/>
  <c r="GX188" i="1"/>
  <c r="X245" i="1"/>
  <c r="Y245" i="1"/>
  <c r="CY245" i="1"/>
  <c r="CZ245" i="1"/>
  <c r="DG385" i="3"/>
  <c r="DH385" i="3"/>
  <c r="DI385" i="3"/>
  <c r="DJ385" i="3" s="1"/>
  <c r="DF385" i="3"/>
  <c r="CZ316" i="1"/>
  <c r="X316" i="1"/>
  <c r="Y316" i="1"/>
  <c r="CY316" i="1"/>
  <c r="DH370" i="3"/>
  <c r="DI370" i="3"/>
  <c r="DF370" i="3"/>
  <c r="DJ370" i="3" s="1"/>
  <c r="DG370" i="3"/>
  <c r="P290" i="1"/>
  <c r="R290" i="1"/>
  <c r="DW340" i="1" s="1"/>
  <c r="Q290" i="1"/>
  <c r="DV340" i="1" s="1"/>
  <c r="S290" i="1"/>
  <c r="V290" i="1"/>
  <c r="EA340" i="1" s="1"/>
  <c r="DG343" i="3"/>
  <c r="DH343" i="3"/>
  <c r="DI343" i="3"/>
  <c r="DF343" i="3"/>
  <c r="DJ343" i="3" s="1"/>
  <c r="P331" i="1"/>
  <c r="CP331" i="1" s="1"/>
  <c r="O331" i="1" s="1"/>
  <c r="GM331" i="1" s="1"/>
  <c r="GN331" i="1" s="1"/>
  <c r="R331" i="1"/>
  <c r="T331" i="1"/>
  <c r="V331" i="1"/>
  <c r="W331" i="1"/>
  <c r="Q331" i="1"/>
  <c r="DF331" i="3"/>
  <c r="DJ331" i="3" s="1"/>
  <c r="DG331" i="3"/>
  <c r="DH331" i="3"/>
  <c r="DI331" i="3"/>
  <c r="DF355" i="3"/>
  <c r="DJ355" i="3" s="1"/>
  <c r="DG355" i="3"/>
  <c r="DH355" i="3"/>
  <c r="DI355" i="3"/>
  <c r="X385" i="1"/>
  <c r="Y385" i="1"/>
  <c r="CY385" i="1"/>
  <c r="CZ385" i="1"/>
  <c r="F413" i="1"/>
  <c r="AO372" i="1"/>
  <c r="BC285" i="1"/>
  <c r="F356" i="1"/>
  <c r="GM462" i="1"/>
  <c r="GN462" i="1" s="1"/>
  <c r="DF531" i="3"/>
  <c r="DG531" i="3"/>
  <c r="DJ531" i="3" s="1"/>
  <c r="DH531" i="3"/>
  <c r="DI531" i="3"/>
  <c r="Y486" i="1"/>
  <c r="X486" i="1"/>
  <c r="GM486" i="1" s="1"/>
  <c r="GN486" i="1" s="1"/>
  <c r="CY486" i="1"/>
  <c r="CZ486" i="1"/>
  <c r="AT285" i="1"/>
  <c r="F358" i="1"/>
  <c r="DF381" i="3"/>
  <c r="DJ381" i="3" s="1"/>
  <c r="DG381" i="3"/>
  <c r="DH381" i="3"/>
  <c r="DI381" i="3"/>
  <c r="CP384" i="1"/>
  <c r="O384" i="1" s="1"/>
  <c r="GM384" i="1" s="1"/>
  <c r="GN384" i="1" s="1"/>
  <c r="CP375" i="1"/>
  <c r="O375" i="1" s="1"/>
  <c r="DF420" i="3"/>
  <c r="DG420" i="3"/>
  <c r="DJ420" i="3" s="1"/>
  <c r="DH420" i="3"/>
  <c r="DI420" i="3"/>
  <c r="DF509" i="3"/>
  <c r="DJ509" i="3" s="1"/>
  <c r="DG509" i="3"/>
  <c r="DH509" i="3"/>
  <c r="DI509" i="3"/>
  <c r="DF571" i="3"/>
  <c r="DJ571" i="3" s="1"/>
  <c r="DG571" i="3"/>
  <c r="DH571" i="3"/>
  <c r="DI571" i="3"/>
  <c r="X465" i="1"/>
  <c r="GM465" i="1" s="1"/>
  <c r="GN465" i="1" s="1"/>
  <c r="Y465" i="1"/>
  <c r="CZ465" i="1"/>
  <c r="CY465" i="1"/>
  <c r="GM508" i="1"/>
  <c r="GN508" i="1" s="1"/>
  <c r="CP246" i="1"/>
  <c r="O246" i="1" s="1"/>
  <c r="X320" i="1"/>
  <c r="Y320" i="1"/>
  <c r="CY320" i="1"/>
  <c r="CZ320" i="1"/>
  <c r="DF578" i="3"/>
  <c r="DG578" i="3"/>
  <c r="DJ578" i="3" s="1"/>
  <c r="DH578" i="3"/>
  <c r="DI578" i="3"/>
  <c r="CZ471" i="1"/>
  <c r="X471" i="1"/>
  <c r="GM471" i="1" s="1"/>
  <c r="GN471" i="1" s="1"/>
  <c r="Y471" i="1"/>
  <c r="CY471" i="1"/>
  <c r="DF515" i="3"/>
  <c r="DJ515" i="3" s="1"/>
  <c r="DG515" i="3"/>
  <c r="DH515" i="3"/>
  <c r="DI515" i="3"/>
  <c r="DF749" i="3"/>
  <c r="DJ749" i="3" s="1"/>
  <c r="DG749" i="3"/>
  <c r="DH749" i="3"/>
  <c r="DI749" i="3"/>
  <c r="X512" i="1"/>
  <c r="GM512" i="1" s="1"/>
  <c r="GN512" i="1" s="1"/>
  <c r="Y512" i="1"/>
  <c r="CY512" i="1"/>
  <c r="CZ512" i="1"/>
  <c r="CY496" i="1"/>
  <c r="CZ496" i="1"/>
  <c r="X496" i="1"/>
  <c r="GM496" i="1" s="1"/>
  <c r="GN496" i="1" s="1"/>
  <c r="Y496" i="1"/>
  <c r="GM517" i="1"/>
  <c r="GN517" i="1" s="1"/>
  <c r="DG673" i="3"/>
  <c r="DF673" i="3"/>
  <c r="DH673" i="3"/>
  <c r="DI673" i="3"/>
  <c r="DJ673" i="3" s="1"/>
  <c r="GX500" i="1"/>
  <c r="GB530" i="1" s="1"/>
  <c r="DF720" i="3"/>
  <c r="DJ720" i="3" s="1"/>
  <c r="DG720" i="3"/>
  <c r="DH720" i="3"/>
  <c r="DI720" i="3"/>
  <c r="S506" i="1"/>
  <c r="DX530" i="1" s="1"/>
  <c r="DG647" i="3"/>
  <c r="DH647" i="3"/>
  <c r="DI647" i="3"/>
  <c r="DF647" i="3"/>
  <c r="DJ647" i="3" s="1"/>
  <c r="CC441" i="1"/>
  <c r="AT530" i="1"/>
  <c r="FR441" i="1"/>
  <c r="EI530" i="1"/>
  <c r="DF555" i="3"/>
  <c r="DJ555" i="3" s="1"/>
  <c r="DG555" i="3"/>
  <c r="DH555" i="3"/>
  <c r="DI555" i="3"/>
  <c r="W514" i="1"/>
  <c r="EB530" i="1" s="1"/>
  <c r="DG699" i="3"/>
  <c r="DI699" i="3"/>
  <c r="DF699" i="3"/>
  <c r="DJ699" i="3" s="1"/>
  <c r="DH699" i="3"/>
  <c r="CY510" i="1"/>
  <c r="CZ510" i="1"/>
  <c r="X510" i="1"/>
  <c r="GM510" i="1" s="1"/>
  <c r="GN510" i="1" s="1"/>
  <c r="Y510" i="1"/>
  <c r="GX514" i="1"/>
  <c r="CY577" i="1"/>
  <c r="CZ577" i="1"/>
  <c r="X577" i="1"/>
  <c r="Y577" i="1"/>
  <c r="CP605" i="1"/>
  <c r="O605" i="1" s="1"/>
  <c r="ES26" i="1"/>
  <c r="P69" i="1"/>
  <c r="W586" i="1"/>
  <c r="AJ613" i="1" s="1"/>
  <c r="DF759" i="3"/>
  <c r="DJ759" i="3" s="1"/>
  <c r="DG759" i="3"/>
  <c r="DH759" i="3"/>
  <c r="DI759" i="3"/>
  <c r="V579" i="1"/>
  <c r="EA613" i="1" s="1"/>
  <c r="DH65" i="3"/>
  <c r="DI65" i="3"/>
  <c r="DJ65" i="3" s="1"/>
  <c r="DF65" i="3"/>
  <c r="DG65" i="3"/>
  <c r="DF174" i="3"/>
  <c r="DG174" i="3"/>
  <c r="DJ174" i="3" s="1"/>
  <c r="DH174" i="3"/>
  <c r="DI174" i="3"/>
  <c r="DH17" i="3"/>
  <c r="DF17" i="3"/>
  <c r="DG17" i="3"/>
  <c r="DJ17" i="3" s="1"/>
  <c r="DI17" i="3"/>
  <c r="DF195" i="3"/>
  <c r="DJ195" i="3" s="1"/>
  <c r="DG195" i="3"/>
  <c r="DI195" i="3"/>
  <c r="DH195" i="3"/>
  <c r="DG194" i="3"/>
  <c r="DH194" i="3"/>
  <c r="DF194" i="3"/>
  <c r="DJ194" i="3" s="1"/>
  <c r="DI194" i="3"/>
  <c r="DF319" i="3"/>
  <c r="DJ319" i="3" s="1"/>
  <c r="DG319" i="3"/>
  <c r="DH319" i="3"/>
  <c r="DI319" i="3"/>
  <c r="DG424" i="3"/>
  <c r="DH424" i="3"/>
  <c r="DI424" i="3"/>
  <c r="DF424" i="3"/>
  <c r="DJ424" i="3" s="1"/>
  <c r="DG88" i="3"/>
  <c r="DJ88" i="3" s="1"/>
  <c r="DF88" i="3"/>
  <c r="DH88" i="3"/>
  <c r="DI88" i="3"/>
  <c r="DF70" i="3"/>
  <c r="DJ70" i="3" s="1"/>
  <c r="DH70" i="3"/>
  <c r="DG70" i="3"/>
  <c r="DI70" i="3"/>
  <c r="DG94" i="3"/>
  <c r="DF94" i="3"/>
  <c r="DJ94" i="3" s="1"/>
  <c r="DH94" i="3"/>
  <c r="DI94" i="3"/>
  <c r="DH315" i="3"/>
  <c r="DF315" i="3"/>
  <c r="DJ315" i="3" s="1"/>
  <c r="DG315" i="3"/>
  <c r="DI315" i="3"/>
  <c r="DH321" i="3"/>
  <c r="DF321" i="3"/>
  <c r="DJ321" i="3" s="1"/>
  <c r="DG321" i="3"/>
  <c r="DI321" i="3"/>
  <c r="DH277" i="3"/>
  <c r="DI277" i="3"/>
  <c r="DF277" i="3"/>
  <c r="DG277" i="3"/>
  <c r="DJ277" i="3" s="1"/>
  <c r="DI377" i="3"/>
  <c r="DF377" i="3"/>
  <c r="DJ377" i="3" s="1"/>
  <c r="DG377" i="3"/>
  <c r="DH377" i="3"/>
  <c r="DF574" i="3"/>
  <c r="DJ574" i="3" s="1"/>
  <c r="DI574" i="3"/>
  <c r="DG574" i="3"/>
  <c r="DH574" i="3"/>
  <c r="DH691" i="3"/>
  <c r="DF691" i="3"/>
  <c r="DJ691" i="3" s="1"/>
  <c r="DG691" i="3"/>
  <c r="DI691" i="3"/>
  <c r="DH646" i="3"/>
  <c r="DI646" i="3"/>
  <c r="DF646" i="3"/>
  <c r="DJ646" i="3" s="1"/>
  <c r="DG646" i="3"/>
  <c r="DF641" i="3"/>
  <c r="DG641" i="3"/>
  <c r="DJ641" i="3" s="1"/>
  <c r="DI641" i="3"/>
  <c r="DH641" i="3"/>
  <c r="DF609" i="3"/>
  <c r="DJ609" i="3" s="1"/>
  <c r="DG609" i="3"/>
  <c r="DH609" i="3"/>
  <c r="DI609" i="3"/>
  <c r="DH694" i="3"/>
  <c r="DI694" i="3"/>
  <c r="DF694" i="3"/>
  <c r="DJ694" i="3" s="1"/>
  <c r="DG694" i="3"/>
  <c r="DF730" i="3"/>
  <c r="DJ730" i="3" s="1"/>
  <c r="DG730" i="3"/>
  <c r="DH730" i="3"/>
  <c r="DI730" i="3"/>
  <c r="DF73" i="3"/>
  <c r="DG73" i="3"/>
  <c r="DH73" i="3"/>
  <c r="DI73" i="3"/>
  <c r="DJ73" i="3" s="1"/>
  <c r="DF764" i="3"/>
  <c r="DJ764" i="3" s="1"/>
  <c r="DG764" i="3"/>
  <c r="DH764" i="3"/>
  <c r="DI764" i="3"/>
  <c r="DF121" i="3"/>
  <c r="DG121" i="3"/>
  <c r="DH121" i="3"/>
  <c r="DI121" i="3"/>
  <c r="DJ121" i="3" s="1"/>
  <c r="AG26" i="1"/>
  <c r="T49" i="1"/>
  <c r="DF16" i="3"/>
  <c r="DG16" i="3"/>
  <c r="DH16" i="3"/>
  <c r="DI16" i="3"/>
  <c r="DJ16" i="3" s="1"/>
  <c r="DH55" i="3"/>
  <c r="DI55" i="3"/>
  <c r="DJ55" i="3" s="1"/>
  <c r="DF55" i="3"/>
  <c r="DG55" i="3"/>
  <c r="DG112" i="3"/>
  <c r="DF112" i="3"/>
  <c r="DJ112" i="3" s="1"/>
  <c r="DH112" i="3"/>
  <c r="DI112" i="3"/>
  <c r="AQ26" i="1"/>
  <c r="F59" i="1"/>
  <c r="DF722" i="3"/>
  <c r="DJ722" i="3" s="1"/>
  <c r="DG722" i="3"/>
  <c r="DH722" i="3"/>
  <c r="DI722" i="3"/>
  <c r="DF736" i="3"/>
  <c r="DG736" i="3"/>
  <c r="DJ736" i="3" s="1"/>
  <c r="DH736" i="3"/>
  <c r="DI736" i="3"/>
  <c r="CZ89" i="1"/>
  <c r="X89" i="1"/>
  <c r="GM89" i="1" s="1"/>
  <c r="GN89" i="1" s="1"/>
  <c r="Y89" i="1"/>
  <c r="AL98" i="1" s="1"/>
  <c r="CY89" i="1"/>
  <c r="Q138" i="1"/>
  <c r="AD151" i="1" s="1"/>
  <c r="P138" i="1"/>
  <c r="R138" i="1"/>
  <c r="AE151" i="1" s="1"/>
  <c r="U138" i="1"/>
  <c r="AH151" i="1" s="1"/>
  <c r="GX138" i="1"/>
  <c r="CJ151" i="1" s="1"/>
  <c r="T138" i="1"/>
  <c r="AG151" i="1" s="1"/>
  <c r="V138" i="1"/>
  <c r="AI151" i="1" s="1"/>
  <c r="DF101" i="3"/>
  <c r="DJ101" i="3" s="1"/>
  <c r="DI101" i="3"/>
  <c r="DG101" i="3"/>
  <c r="DH101" i="3"/>
  <c r="AJ151" i="1"/>
  <c r="Y95" i="1"/>
  <c r="X95" i="1"/>
  <c r="GM95" i="1" s="1"/>
  <c r="GN95" i="1" s="1"/>
  <c r="CY95" i="1"/>
  <c r="CZ95" i="1"/>
  <c r="GM241" i="1"/>
  <c r="CY199" i="1"/>
  <c r="CZ199" i="1"/>
  <c r="X199" i="1"/>
  <c r="Y199" i="1"/>
  <c r="AX206" i="1"/>
  <c r="CG183" i="1"/>
  <c r="CP96" i="1"/>
  <c r="O96" i="1" s="1"/>
  <c r="X189" i="1"/>
  <c r="GM189" i="1" s="1"/>
  <c r="GN189" i="1" s="1"/>
  <c r="Y189" i="1"/>
  <c r="CY189" i="1"/>
  <c r="CZ189" i="1"/>
  <c r="CP196" i="1"/>
  <c r="O196" i="1" s="1"/>
  <c r="GM196" i="1" s="1"/>
  <c r="GN196" i="1" s="1"/>
  <c r="GM201" i="1"/>
  <c r="GN201" i="1" s="1"/>
  <c r="Q190" i="1"/>
  <c r="CP190" i="1" s="1"/>
  <c r="O190" i="1" s="1"/>
  <c r="GM190" i="1" s="1"/>
  <c r="GN190" i="1" s="1"/>
  <c r="R190" i="1"/>
  <c r="F231" i="1"/>
  <c r="BD183" i="1"/>
  <c r="DG259" i="3"/>
  <c r="DJ259" i="3" s="1"/>
  <c r="DI259" i="3"/>
  <c r="DF259" i="3"/>
  <c r="DH259" i="3"/>
  <c r="GM134" i="1"/>
  <c r="GN134" i="1" s="1"/>
  <c r="U202" i="1"/>
  <c r="P197" i="1"/>
  <c r="CP197" i="1" s="1"/>
  <c r="O197" i="1" s="1"/>
  <c r="DF276" i="3"/>
  <c r="DG276" i="3"/>
  <c r="DJ276" i="3" s="1"/>
  <c r="DH276" i="3"/>
  <c r="DI276" i="3"/>
  <c r="GX197" i="1"/>
  <c r="CJ206" i="1" s="1"/>
  <c r="CY294" i="1"/>
  <c r="Y294" i="1"/>
  <c r="CZ294" i="1"/>
  <c r="X294" i="1"/>
  <c r="CY187" i="1"/>
  <c r="CZ187" i="1"/>
  <c r="X187" i="1"/>
  <c r="Y187" i="1"/>
  <c r="DH210" i="3"/>
  <c r="DI210" i="3"/>
  <c r="DF210" i="3"/>
  <c r="DJ210" i="3" s="1"/>
  <c r="DG210" i="3"/>
  <c r="GX190" i="1"/>
  <c r="DH284" i="3"/>
  <c r="DI284" i="3"/>
  <c r="DF284" i="3"/>
  <c r="DG284" i="3"/>
  <c r="DJ284" i="3" s="1"/>
  <c r="ET285" i="1"/>
  <c r="P353" i="1"/>
  <c r="DH342" i="3"/>
  <c r="DI342" i="3"/>
  <c r="DF342" i="3"/>
  <c r="DJ342" i="3" s="1"/>
  <c r="DG342" i="3"/>
  <c r="P380" i="1"/>
  <c r="AC409" i="1" s="1"/>
  <c r="Q380" i="1"/>
  <c r="AD409" i="1" s="1"/>
  <c r="R380" i="1"/>
  <c r="AE409" i="1" s="1"/>
  <c r="P325" i="1"/>
  <c r="Q325" i="1"/>
  <c r="R325" i="1"/>
  <c r="T325" i="1"/>
  <c r="W325" i="1"/>
  <c r="DG353" i="3"/>
  <c r="DH353" i="3"/>
  <c r="DI353" i="3"/>
  <c r="DJ353" i="3" s="1"/>
  <c r="DF353" i="3"/>
  <c r="X388" i="1"/>
  <c r="Y388" i="1"/>
  <c r="CY388" i="1"/>
  <c r="CZ388" i="1"/>
  <c r="CZ374" i="1"/>
  <c r="AF409" i="1"/>
  <c r="X374" i="1"/>
  <c r="Y374" i="1"/>
  <c r="CY374" i="1"/>
  <c r="U377" i="1"/>
  <c r="DZ409" i="1" s="1"/>
  <c r="V377" i="1"/>
  <c r="EA409" i="1" s="1"/>
  <c r="GA409" i="1"/>
  <c r="EI340" i="1"/>
  <c r="FR285" i="1"/>
  <c r="GA340" i="1"/>
  <c r="DF532" i="3"/>
  <c r="DG532" i="3"/>
  <c r="DJ532" i="3" s="1"/>
  <c r="DH532" i="3"/>
  <c r="DI532" i="3"/>
  <c r="Y489" i="1"/>
  <c r="X489" i="1"/>
  <c r="CY489" i="1"/>
  <c r="CZ489" i="1"/>
  <c r="DF384" i="3"/>
  <c r="DJ384" i="3" s="1"/>
  <c r="DH384" i="3"/>
  <c r="DG384" i="3"/>
  <c r="DI384" i="3"/>
  <c r="DG419" i="3"/>
  <c r="DH419" i="3"/>
  <c r="DI419" i="3"/>
  <c r="DJ419" i="3" s="1"/>
  <c r="DF419" i="3"/>
  <c r="DH545" i="3"/>
  <c r="DI545" i="3"/>
  <c r="DF545" i="3"/>
  <c r="DJ545" i="3" s="1"/>
  <c r="DG545" i="3"/>
  <c r="DG635" i="3"/>
  <c r="DI635" i="3"/>
  <c r="DF635" i="3"/>
  <c r="DJ635" i="3" s="1"/>
  <c r="DH635" i="3"/>
  <c r="CP404" i="1"/>
  <c r="O404" i="1" s="1"/>
  <c r="GM404" i="1" s="1"/>
  <c r="GN404" i="1" s="1"/>
  <c r="EM285" i="1"/>
  <c r="P359" i="1"/>
  <c r="CP401" i="1"/>
  <c r="O401" i="1" s="1"/>
  <c r="GM401" i="1" s="1"/>
  <c r="GN401" i="1" s="1"/>
  <c r="CP320" i="1"/>
  <c r="O320" i="1" s="1"/>
  <c r="GM320" i="1" s="1"/>
  <c r="GN320" i="1" s="1"/>
  <c r="DG627" i="3"/>
  <c r="DH627" i="3"/>
  <c r="DI627" i="3"/>
  <c r="DJ627" i="3" s="1"/>
  <c r="DF627" i="3"/>
  <c r="CY449" i="1"/>
  <c r="CZ449" i="1"/>
  <c r="Y449" i="1"/>
  <c r="X449" i="1"/>
  <c r="BB441" i="1"/>
  <c r="F543" i="1"/>
  <c r="DF679" i="3"/>
  <c r="DJ679" i="3" s="1"/>
  <c r="DH679" i="3"/>
  <c r="DG679" i="3"/>
  <c r="DI679" i="3"/>
  <c r="DF710" i="3"/>
  <c r="DG710" i="3"/>
  <c r="DJ710" i="3" s="1"/>
  <c r="DH710" i="3"/>
  <c r="DI710" i="3"/>
  <c r="CP585" i="1"/>
  <c r="O585" i="1" s="1"/>
  <c r="GM585" i="1" s="1"/>
  <c r="GN585" i="1" s="1"/>
  <c r="DF735" i="3"/>
  <c r="DG735" i="3"/>
  <c r="DJ735" i="3" s="1"/>
  <c r="DH735" i="3"/>
  <c r="DI735" i="3"/>
  <c r="DF761" i="3"/>
  <c r="DJ761" i="3" s="1"/>
  <c r="DG761" i="3"/>
  <c r="DH761" i="3"/>
  <c r="DI761" i="3"/>
  <c r="CP571" i="1"/>
  <c r="O571" i="1" s="1"/>
  <c r="DU613" i="1"/>
  <c r="DF547" i="3"/>
  <c r="DG547" i="3"/>
  <c r="DH547" i="3"/>
  <c r="DI547" i="3"/>
  <c r="DJ547" i="3" s="1"/>
  <c r="U514" i="1"/>
  <c r="X576" i="1"/>
  <c r="GM576" i="1" s="1"/>
  <c r="GN576" i="1" s="1"/>
  <c r="Y576" i="1"/>
  <c r="CY576" i="1"/>
  <c r="CZ576" i="1"/>
  <c r="GX607" i="1"/>
  <c r="W567" i="1"/>
  <c r="T483" i="1"/>
  <c r="Q581" i="1"/>
  <c r="CP581" i="1" s="1"/>
  <c r="O581" i="1" s="1"/>
  <c r="R581" i="1"/>
  <c r="S581" i="1"/>
  <c r="U581" i="1"/>
  <c r="DZ613" i="1" s="1"/>
  <c r="DI756" i="3"/>
  <c r="DH756" i="3"/>
  <c r="DF756" i="3"/>
  <c r="DJ756" i="3" s="1"/>
  <c r="DG756" i="3"/>
  <c r="T581" i="1"/>
  <c r="CP610" i="1"/>
  <c r="O610" i="1" s="1"/>
  <c r="GM610" i="1" s="1"/>
  <c r="GN610" i="1" s="1"/>
  <c r="DH12" i="3"/>
  <c r="DI12" i="3"/>
  <c r="DF12" i="3"/>
  <c r="DG12" i="3"/>
  <c r="DJ12" i="3" s="1"/>
  <c r="DG218" i="3"/>
  <c r="DH218" i="3"/>
  <c r="DI218" i="3"/>
  <c r="DF218" i="3"/>
  <c r="DJ218" i="3" s="1"/>
  <c r="DF268" i="3"/>
  <c r="DJ268" i="3" s="1"/>
  <c r="DG268" i="3"/>
  <c r="DH268" i="3"/>
  <c r="DI268" i="3"/>
  <c r="DI68" i="3"/>
  <c r="DF68" i="3"/>
  <c r="DJ68" i="3" s="1"/>
  <c r="DG68" i="3"/>
  <c r="DH68" i="3"/>
  <c r="DH111" i="3"/>
  <c r="DF111" i="3"/>
  <c r="DG111" i="3"/>
  <c r="DI111" i="3"/>
  <c r="DJ111" i="3" s="1"/>
  <c r="DF171" i="3"/>
  <c r="DG171" i="3"/>
  <c r="DI171" i="3"/>
  <c r="DJ171" i="3" s="1"/>
  <c r="DH171" i="3"/>
  <c r="DF163" i="3"/>
  <c r="DG163" i="3"/>
  <c r="DJ163" i="3" s="1"/>
  <c r="DH163" i="3"/>
  <c r="DI163" i="3"/>
  <c r="DF402" i="3"/>
  <c r="DJ402" i="3" s="1"/>
  <c r="DI402" i="3"/>
  <c r="DH402" i="3"/>
  <c r="DG402" i="3"/>
  <c r="DF258" i="3"/>
  <c r="DG258" i="3"/>
  <c r="DJ258" i="3" s="1"/>
  <c r="DI258" i="3"/>
  <c r="DH258" i="3"/>
  <c r="DH567" i="3"/>
  <c r="DI567" i="3"/>
  <c r="DF567" i="3"/>
  <c r="DG567" i="3"/>
  <c r="DJ567" i="3" s="1"/>
  <c r="DF376" i="3"/>
  <c r="DJ376" i="3" s="1"/>
  <c r="DG376" i="3"/>
  <c r="DH376" i="3"/>
  <c r="DI376" i="3"/>
  <c r="DG43" i="3"/>
  <c r="DF43" i="3"/>
  <c r="DH43" i="3"/>
  <c r="DI43" i="3"/>
  <c r="DJ43" i="3" s="1"/>
  <c r="DG125" i="3"/>
  <c r="DI125" i="3"/>
  <c r="DJ125" i="3" s="1"/>
  <c r="DF125" i="3"/>
  <c r="DH125" i="3"/>
  <c r="DI131" i="3"/>
  <c r="DF131" i="3"/>
  <c r="DJ131" i="3" s="1"/>
  <c r="DH131" i="3"/>
  <c r="DG131" i="3"/>
  <c r="DI40" i="3"/>
  <c r="DF40" i="3"/>
  <c r="DJ40" i="3" s="1"/>
  <c r="DG40" i="3"/>
  <c r="DH40" i="3"/>
  <c r="DF223" i="3"/>
  <c r="DG223" i="3"/>
  <c r="DH223" i="3"/>
  <c r="DI223" i="3"/>
  <c r="DJ223" i="3" s="1"/>
  <c r="DI209" i="3"/>
  <c r="DF209" i="3"/>
  <c r="DJ209" i="3" s="1"/>
  <c r="DG209" i="3"/>
  <c r="DH209" i="3"/>
  <c r="DF285" i="3"/>
  <c r="DG285" i="3"/>
  <c r="DJ285" i="3" s="1"/>
  <c r="DI285" i="3"/>
  <c r="DH285" i="3"/>
  <c r="DH90" i="3"/>
  <c r="DF90" i="3"/>
  <c r="DG90" i="3"/>
  <c r="DJ90" i="3" s="1"/>
  <c r="DI90" i="3"/>
  <c r="DI62" i="3"/>
  <c r="DG62" i="3"/>
  <c r="DH62" i="3"/>
  <c r="DF62" i="3"/>
  <c r="DJ62" i="3" s="1"/>
  <c r="DF77" i="3"/>
  <c r="DG77" i="3"/>
  <c r="DH77" i="3"/>
  <c r="DI77" i="3"/>
  <c r="DJ77" i="3" s="1"/>
  <c r="DF148" i="3"/>
  <c r="DJ148" i="3" s="1"/>
  <c r="DG148" i="3"/>
  <c r="DH148" i="3"/>
  <c r="DI148" i="3"/>
  <c r="DF35" i="3"/>
  <c r="DJ35" i="3" s="1"/>
  <c r="DG35" i="3"/>
  <c r="DI35" i="3"/>
  <c r="DH35" i="3"/>
  <c r="DF136" i="3"/>
  <c r="DJ136" i="3" s="1"/>
  <c r="DG136" i="3"/>
  <c r="DH136" i="3"/>
  <c r="DI136" i="3"/>
  <c r="DF180" i="3"/>
  <c r="DJ180" i="3" s="1"/>
  <c r="DH180" i="3"/>
  <c r="DG180" i="3"/>
  <c r="DI180" i="3"/>
  <c r="DF109" i="3"/>
  <c r="DJ109" i="3" s="1"/>
  <c r="DG109" i="3"/>
  <c r="DH109" i="3"/>
  <c r="DI109" i="3"/>
  <c r="DG239" i="3"/>
  <c r="DF239" i="3"/>
  <c r="DH239" i="3"/>
  <c r="DI239" i="3"/>
  <c r="DJ239" i="3" s="1"/>
  <c r="DF215" i="3"/>
  <c r="DG215" i="3"/>
  <c r="DJ215" i="3" s="1"/>
  <c r="DH215" i="3"/>
  <c r="DI215" i="3"/>
  <c r="DF289" i="3"/>
  <c r="DJ289" i="3" s="1"/>
  <c r="DG289" i="3"/>
  <c r="DH289" i="3"/>
  <c r="DI289" i="3"/>
  <c r="DH308" i="3"/>
  <c r="DI308" i="3"/>
  <c r="DJ308" i="3" s="1"/>
  <c r="DF308" i="3"/>
  <c r="DG308" i="3"/>
  <c r="DF206" i="3"/>
  <c r="DG206" i="3"/>
  <c r="DJ206" i="3" s="1"/>
  <c r="DH206" i="3"/>
  <c r="DI206" i="3"/>
  <c r="DH248" i="3"/>
  <c r="DF248" i="3"/>
  <c r="DG248" i="3"/>
  <c r="DJ248" i="3" s="1"/>
  <c r="DI248" i="3"/>
  <c r="DF326" i="3"/>
  <c r="DG326" i="3"/>
  <c r="DJ326" i="3" s="1"/>
  <c r="DH326" i="3"/>
  <c r="DI326" i="3"/>
  <c r="DF336" i="3"/>
  <c r="DJ336" i="3" s="1"/>
  <c r="DG336" i="3"/>
  <c r="DH336" i="3"/>
  <c r="DI336" i="3"/>
  <c r="DI333" i="3"/>
  <c r="DF333" i="3"/>
  <c r="DJ333" i="3" s="1"/>
  <c r="DG333" i="3"/>
  <c r="DH333" i="3"/>
  <c r="DF460" i="3"/>
  <c r="DG460" i="3"/>
  <c r="DJ460" i="3" s="1"/>
  <c r="DH460" i="3"/>
  <c r="DI460" i="3"/>
  <c r="DF303" i="3"/>
  <c r="DJ303" i="3" s="1"/>
  <c r="DG303" i="3"/>
  <c r="DI303" i="3"/>
  <c r="DH303" i="3"/>
  <c r="DG281" i="3"/>
  <c r="DH281" i="3"/>
  <c r="DI281" i="3"/>
  <c r="DF281" i="3"/>
  <c r="DJ281" i="3" s="1"/>
  <c r="DI314" i="3"/>
  <c r="DF314" i="3"/>
  <c r="DJ314" i="3" s="1"/>
  <c r="DG314" i="3"/>
  <c r="DH314" i="3"/>
  <c r="DF388" i="3"/>
  <c r="DJ388" i="3" s="1"/>
  <c r="DG388" i="3"/>
  <c r="DH388" i="3"/>
  <c r="DI388" i="3"/>
  <c r="DG416" i="3"/>
  <c r="DH416" i="3"/>
  <c r="DI416" i="3"/>
  <c r="DF416" i="3"/>
  <c r="DJ416" i="3" s="1"/>
  <c r="DF522" i="3"/>
  <c r="DG522" i="3"/>
  <c r="DJ522" i="3" s="1"/>
  <c r="DH522" i="3"/>
  <c r="DI522" i="3"/>
  <c r="DF579" i="3"/>
  <c r="DG579" i="3"/>
  <c r="DJ579" i="3" s="1"/>
  <c r="DH579" i="3"/>
  <c r="DI579" i="3"/>
  <c r="DF565" i="3"/>
  <c r="DG565" i="3"/>
  <c r="DH565" i="3"/>
  <c r="DI565" i="3"/>
  <c r="DJ565" i="3" s="1"/>
  <c r="DH616" i="3"/>
  <c r="DI616" i="3"/>
  <c r="DF616" i="3"/>
  <c r="DJ616" i="3" s="1"/>
  <c r="DG616" i="3"/>
  <c r="DI584" i="3"/>
  <c r="DF584" i="3"/>
  <c r="DJ584" i="3" s="1"/>
  <c r="DG584" i="3"/>
  <c r="DH584" i="3"/>
  <c r="DF520" i="3"/>
  <c r="DH520" i="3"/>
  <c r="DG520" i="3"/>
  <c r="DI520" i="3"/>
  <c r="DJ520" i="3" s="1"/>
  <c r="DF573" i="3"/>
  <c r="DJ573" i="3" s="1"/>
  <c r="DG573" i="3"/>
  <c r="DH573" i="3"/>
  <c r="DI573" i="3"/>
  <c r="DF656" i="3"/>
  <c r="DJ656" i="3" s="1"/>
  <c r="DG656" i="3"/>
  <c r="DH656" i="3"/>
  <c r="DI656" i="3"/>
  <c r="DF8" i="3"/>
  <c r="DJ8" i="3" s="1"/>
  <c r="DG8" i="3"/>
  <c r="DH8" i="3"/>
  <c r="DI8" i="3"/>
  <c r="DH27" i="3"/>
  <c r="DI27" i="3"/>
  <c r="DF27" i="3"/>
  <c r="DJ27" i="3" s="1"/>
  <c r="DG27" i="3"/>
  <c r="DI51" i="3"/>
  <c r="DF51" i="3"/>
  <c r="DG51" i="3"/>
  <c r="DJ51" i="3" s="1"/>
  <c r="DH51" i="3"/>
  <c r="AE49" i="1"/>
  <c r="DF19" i="3"/>
  <c r="DJ19" i="3" s="1"/>
  <c r="DH19" i="3"/>
  <c r="DI19" i="3"/>
  <c r="DG19" i="3"/>
  <c r="DG741" i="3"/>
  <c r="DH741" i="3"/>
  <c r="DI741" i="3"/>
  <c r="DF741" i="3"/>
  <c r="DJ741" i="3" s="1"/>
  <c r="DF113" i="3"/>
  <c r="DJ113" i="3" s="1"/>
  <c r="DG113" i="3"/>
  <c r="DH113" i="3"/>
  <c r="DI113" i="3"/>
  <c r="BC26" i="1"/>
  <c r="F65" i="1"/>
  <c r="BC643" i="1"/>
  <c r="DG758" i="3"/>
  <c r="DH758" i="3"/>
  <c r="DI758" i="3"/>
  <c r="DF758" i="3"/>
  <c r="DJ758" i="3" s="1"/>
  <c r="DF85" i="3"/>
  <c r="DJ85" i="3" s="1"/>
  <c r="DH85" i="3"/>
  <c r="DI85" i="3"/>
  <c r="DG85" i="3"/>
  <c r="AK98" i="1"/>
  <c r="DF102" i="3"/>
  <c r="DJ102" i="3" s="1"/>
  <c r="DG102" i="3"/>
  <c r="DH102" i="3"/>
  <c r="DI102" i="3"/>
  <c r="EM26" i="1"/>
  <c r="P68" i="1"/>
  <c r="EM643" i="1"/>
  <c r="CG81" i="1"/>
  <c r="AX98" i="1"/>
  <c r="DX49" i="1"/>
  <c r="CZ96" i="1"/>
  <c r="X96" i="1"/>
  <c r="Y96" i="1"/>
  <c r="CY96" i="1"/>
  <c r="P243" i="1"/>
  <c r="Q243" i="1"/>
  <c r="DV253" i="1" s="1"/>
  <c r="R243" i="1"/>
  <c r="DW253" i="1" s="1"/>
  <c r="S243" i="1"/>
  <c r="W243" i="1"/>
  <c r="EB253" i="1" s="1"/>
  <c r="CZ147" i="1"/>
  <c r="X147" i="1"/>
  <c r="GM147" i="1" s="1"/>
  <c r="GN147" i="1" s="1"/>
  <c r="Y147" i="1"/>
  <c r="CY147" i="1"/>
  <c r="DG267" i="3"/>
  <c r="DJ267" i="3" s="1"/>
  <c r="DH267" i="3"/>
  <c r="DI267" i="3"/>
  <c r="DF267" i="3"/>
  <c r="U144" i="1"/>
  <c r="ET130" i="1"/>
  <c r="P164" i="1"/>
  <c r="W144" i="1"/>
  <c r="DH217" i="3"/>
  <c r="DI217" i="3"/>
  <c r="DF217" i="3"/>
  <c r="DJ217" i="3" s="1"/>
  <c r="DG217" i="3"/>
  <c r="DG229" i="3"/>
  <c r="DF229" i="3"/>
  <c r="DJ229" i="3" s="1"/>
  <c r="DI229" i="3"/>
  <c r="DH229" i="3"/>
  <c r="CP204" i="1"/>
  <c r="O204" i="1" s="1"/>
  <c r="GM204" i="1" s="1"/>
  <c r="GN204" i="1" s="1"/>
  <c r="EB206" i="1"/>
  <c r="DG187" i="3"/>
  <c r="DI187" i="3"/>
  <c r="DF187" i="3"/>
  <c r="DJ187" i="3" s="1"/>
  <c r="DH187" i="3"/>
  <c r="CZ143" i="1"/>
  <c r="X143" i="1"/>
  <c r="Y143" i="1"/>
  <c r="CY143" i="1"/>
  <c r="GM294" i="1"/>
  <c r="GN294" i="1" s="1"/>
  <c r="CY246" i="1"/>
  <c r="CZ246" i="1"/>
  <c r="X246" i="1"/>
  <c r="Y246" i="1"/>
  <c r="W198" i="1"/>
  <c r="DF282" i="3"/>
  <c r="DJ282" i="3" s="1"/>
  <c r="DG282" i="3"/>
  <c r="DH282" i="3"/>
  <c r="DI282" i="3"/>
  <c r="DG299" i="3"/>
  <c r="DH299" i="3"/>
  <c r="DI299" i="3"/>
  <c r="DF299" i="3"/>
  <c r="DJ299" i="3" s="1"/>
  <c r="X303" i="1"/>
  <c r="Y303" i="1"/>
  <c r="CY303" i="1"/>
  <c r="CZ303" i="1"/>
  <c r="CY191" i="1"/>
  <c r="CZ191" i="1"/>
  <c r="X191" i="1"/>
  <c r="GM191" i="1" s="1"/>
  <c r="GN191" i="1" s="1"/>
  <c r="Y191" i="1"/>
  <c r="T188" i="1"/>
  <c r="DY206" i="1" s="1"/>
  <c r="GM313" i="1"/>
  <c r="GN313" i="1" s="1"/>
  <c r="CY318" i="1"/>
  <c r="CZ318" i="1"/>
  <c r="Y318" i="1"/>
  <c r="X318" i="1"/>
  <c r="DI359" i="3"/>
  <c r="DJ359" i="3" s="1"/>
  <c r="DF359" i="3"/>
  <c r="DG359" i="3"/>
  <c r="DH359" i="3"/>
  <c r="V197" i="1"/>
  <c r="AI206" i="1" s="1"/>
  <c r="R318" i="1"/>
  <c r="V318" i="1"/>
  <c r="Q318" i="1"/>
  <c r="CP318" i="1" s="1"/>
  <c r="O318" i="1" s="1"/>
  <c r="GM318" i="1" s="1"/>
  <c r="GN318" i="1" s="1"/>
  <c r="DF351" i="3"/>
  <c r="DJ351" i="3" s="1"/>
  <c r="DG351" i="3"/>
  <c r="DH351" i="3"/>
  <c r="DI351" i="3"/>
  <c r="P319" i="1"/>
  <c r="CP319" i="1" s="1"/>
  <c r="O319" i="1" s="1"/>
  <c r="GM319" i="1" s="1"/>
  <c r="GN319" i="1" s="1"/>
  <c r="Q319" i="1"/>
  <c r="AD340" i="1" s="1"/>
  <c r="R319" i="1"/>
  <c r="AE340" i="1" s="1"/>
  <c r="T319" i="1"/>
  <c r="AG340" i="1" s="1"/>
  <c r="W319" i="1"/>
  <c r="AJ340" i="1" s="1"/>
  <c r="EM183" i="1"/>
  <c r="P225" i="1"/>
  <c r="CP303" i="1"/>
  <c r="O303" i="1" s="1"/>
  <c r="CP378" i="1"/>
  <c r="O378" i="1" s="1"/>
  <c r="GM378" i="1" s="1"/>
  <c r="GN378" i="1" s="1"/>
  <c r="GX322" i="1"/>
  <c r="T380" i="1"/>
  <c r="AG409" i="1" s="1"/>
  <c r="CP444" i="1"/>
  <c r="O444" i="1" s="1"/>
  <c r="DU530" i="1"/>
  <c r="GM405" i="1"/>
  <c r="GN405" i="1" s="1"/>
  <c r="DF562" i="3"/>
  <c r="DJ562" i="3" s="1"/>
  <c r="DG562" i="3"/>
  <c r="DH562" i="3"/>
  <c r="DI562" i="3"/>
  <c r="CY386" i="1"/>
  <c r="CZ386" i="1"/>
  <c r="Y386" i="1"/>
  <c r="X386" i="1"/>
  <c r="GM386" i="1" s="1"/>
  <c r="GN386" i="1" s="1"/>
  <c r="V325" i="1"/>
  <c r="AI340" i="1" s="1"/>
  <c r="DF508" i="3"/>
  <c r="DJ508" i="3" s="1"/>
  <c r="DG508" i="3"/>
  <c r="DH508" i="3"/>
  <c r="DI508" i="3"/>
  <c r="DF566" i="3"/>
  <c r="DG566" i="3"/>
  <c r="DJ566" i="3" s="1"/>
  <c r="DH566" i="3"/>
  <c r="DI566" i="3"/>
  <c r="CY446" i="1"/>
  <c r="CZ446" i="1"/>
  <c r="Y446" i="1"/>
  <c r="X446" i="1"/>
  <c r="GM446" i="1" s="1"/>
  <c r="GN446" i="1" s="1"/>
  <c r="DF634" i="3"/>
  <c r="DH634" i="3"/>
  <c r="DG634" i="3"/>
  <c r="DJ634" i="3" s="1"/>
  <c r="DI634" i="3"/>
  <c r="DF610" i="3"/>
  <c r="DJ610" i="3" s="1"/>
  <c r="DG610" i="3"/>
  <c r="DH610" i="3"/>
  <c r="DI610" i="3"/>
  <c r="GM461" i="1"/>
  <c r="GN461" i="1" s="1"/>
  <c r="CY457" i="1"/>
  <c r="CZ457" i="1"/>
  <c r="Y457" i="1"/>
  <c r="X457" i="1"/>
  <c r="GM457" i="1" s="1"/>
  <c r="GN457" i="1" s="1"/>
  <c r="DF580" i="3"/>
  <c r="DJ580" i="3" s="1"/>
  <c r="DG580" i="3"/>
  <c r="DH580" i="3"/>
  <c r="DI580" i="3"/>
  <c r="CP398" i="1"/>
  <c r="O398" i="1" s="1"/>
  <c r="GM398" i="1" s="1"/>
  <c r="GN398" i="1" s="1"/>
  <c r="DF512" i="3"/>
  <c r="DG512" i="3"/>
  <c r="DJ512" i="3" s="1"/>
  <c r="DH512" i="3"/>
  <c r="DI512" i="3"/>
  <c r="DF746" i="3"/>
  <c r="DG746" i="3"/>
  <c r="DJ746" i="3" s="1"/>
  <c r="DH746" i="3"/>
  <c r="DI746" i="3"/>
  <c r="V502" i="1"/>
  <c r="S527" i="1"/>
  <c r="CY589" i="1"/>
  <c r="CZ589" i="1"/>
  <c r="X589" i="1"/>
  <c r="Y589" i="1"/>
  <c r="GX481" i="1"/>
  <c r="CJ530" i="1" s="1"/>
  <c r="DG639" i="3"/>
  <c r="DH639" i="3"/>
  <c r="DI639" i="3"/>
  <c r="DJ639" i="3" s="1"/>
  <c r="DF639" i="3"/>
  <c r="DF651" i="3"/>
  <c r="DG651" i="3"/>
  <c r="DJ651" i="3" s="1"/>
  <c r="DH651" i="3"/>
  <c r="DI651" i="3"/>
  <c r="DF762" i="3"/>
  <c r="DJ762" i="3" s="1"/>
  <c r="DG762" i="3"/>
  <c r="DH762" i="3"/>
  <c r="DI762" i="3"/>
  <c r="GM592" i="1"/>
  <c r="GN592" i="1" s="1"/>
  <c r="CZ468" i="1"/>
  <c r="X468" i="1"/>
  <c r="GM468" i="1" s="1"/>
  <c r="GN468" i="1" s="1"/>
  <c r="Y468" i="1"/>
  <c r="CY468" i="1"/>
  <c r="CP521" i="1"/>
  <c r="O521" i="1" s="1"/>
  <c r="GM521" i="1" s="1"/>
  <c r="GN521" i="1" s="1"/>
  <c r="DI700" i="3"/>
  <c r="DF700" i="3"/>
  <c r="DJ700" i="3" s="1"/>
  <c r="DG700" i="3"/>
  <c r="DH700" i="3"/>
  <c r="S568" i="1"/>
  <c r="EV562" i="1"/>
  <c r="P638" i="1"/>
  <c r="U506" i="1"/>
  <c r="DZ530" i="1" s="1"/>
  <c r="EI562" i="1"/>
  <c r="P623" i="1"/>
  <c r="GX581" i="1"/>
  <c r="CY605" i="1"/>
  <c r="CZ605" i="1"/>
  <c r="X605" i="1"/>
  <c r="Y605" i="1"/>
  <c r="DF144" i="3"/>
  <c r="DJ144" i="3" s="1"/>
  <c r="DG144" i="3"/>
  <c r="DI144" i="3"/>
  <c r="DH144" i="3"/>
  <c r="DF37" i="3"/>
  <c r="DG37" i="3"/>
  <c r="DH37" i="3"/>
  <c r="DI37" i="3"/>
  <c r="DJ37" i="3" s="1"/>
  <c r="DI309" i="3"/>
  <c r="DG309" i="3"/>
  <c r="DJ309" i="3" s="1"/>
  <c r="DH309" i="3"/>
  <c r="DF309" i="3"/>
  <c r="DF350" i="3"/>
  <c r="DJ350" i="3" s="1"/>
  <c r="DG350" i="3"/>
  <c r="DH350" i="3"/>
  <c r="DI350" i="3"/>
  <c r="DG305" i="3"/>
  <c r="DF305" i="3"/>
  <c r="DJ305" i="3" s="1"/>
  <c r="DH305" i="3"/>
  <c r="DI305" i="3"/>
  <c r="DF332" i="3"/>
  <c r="DJ332" i="3" s="1"/>
  <c r="DG332" i="3"/>
  <c r="DH332" i="3"/>
  <c r="DI332" i="3"/>
  <c r="DF410" i="3"/>
  <c r="DJ410" i="3" s="1"/>
  <c r="DG410" i="3"/>
  <c r="DH410" i="3"/>
  <c r="DI410" i="3"/>
  <c r="DF530" i="3"/>
  <c r="DG530" i="3"/>
  <c r="DJ530" i="3" s="1"/>
  <c r="DH530" i="3"/>
  <c r="DI530" i="3"/>
  <c r="DF527" i="3"/>
  <c r="DJ527" i="3" s="1"/>
  <c r="DG527" i="3"/>
  <c r="DH527" i="3"/>
  <c r="DI527" i="3"/>
  <c r="DF511" i="3"/>
  <c r="DG511" i="3"/>
  <c r="DH511" i="3"/>
  <c r="DI511" i="3"/>
  <c r="DJ511" i="3" s="1"/>
  <c r="DF525" i="3"/>
  <c r="DJ525" i="3" s="1"/>
  <c r="DG525" i="3"/>
  <c r="DH525" i="3"/>
  <c r="DI525" i="3"/>
  <c r="DF654" i="3"/>
  <c r="DJ654" i="3" s="1"/>
  <c r="DG654" i="3"/>
  <c r="DH654" i="3"/>
  <c r="DI654" i="3"/>
  <c r="DF650" i="3"/>
  <c r="DH650" i="3"/>
  <c r="DI650" i="3"/>
  <c r="DG650" i="3"/>
  <c r="DJ650" i="3" s="1"/>
  <c r="DF683" i="3"/>
  <c r="DJ683" i="3" s="1"/>
  <c r="DI683" i="3"/>
  <c r="DG683" i="3"/>
  <c r="DH683" i="3"/>
  <c r="DF563" i="3"/>
  <c r="DJ563" i="3" s="1"/>
  <c r="DG563" i="3"/>
  <c r="DH563" i="3"/>
  <c r="DI563" i="3"/>
  <c r="DF745" i="3"/>
  <c r="DG745" i="3"/>
  <c r="DJ745" i="3" s="1"/>
  <c r="DH745" i="3"/>
  <c r="DI745" i="3"/>
  <c r="DG714" i="3"/>
  <c r="DH714" i="3"/>
  <c r="DI714" i="3"/>
  <c r="DF714" i="3"/>
  <c r="DJ714" i="3" s="1"/>
  <c r="GM42" i="1"/>
  <c r="GN42" i="1" s="1"/>
  <c r="DG28" i="3"/>
  <c r="DH28" i="3"/>
  <c r="DF28" i="3"/>
  <c r="DJ28" i="3" s="1"/>
  <c r="DI28" i="3"/>
  <c r="DF110" i="3"/>
  <c r="DJ110" i="3" s="1"/>
  <c r="DG110" i="3"/>
  <c r="DH110" i="3"/>
  <c r="DI110" i="3"/>
  <c r="DF141" i="3"/>
  <c r="DH141" i="3"/>
  <c r="DI141" i="3"/>
  <c r="DG141" i="3"/>
  <c r="DJ141" i="3" s="1"/>
  <c r="AD49" i="1"/>
  <c r="DG18" i="3"/>
  <c r="DH18" i="3"/>
  <c r="DI18" i="3"/>
  <c r="DF18" i="3"/>
  <c r="DJ18" i="3" s="1"/>
  <c r="DF755" i="3"/>
  <c r="DG755" i="3"/>
  <c r="DH755" i="3"/>
  <c r="DI755" i="3"/>
  <c r="DJ755" i="3" s="1"/>
  <c r="DF87" i="3"/>
  <c r="DG87" i="3"/>
  <c r="DI87" i="3"/>
  <c r="DJ87" i="3" s="1"/>
  <c r="DH87" i="3"/>
  <c r="DF777" i="3"/>
  <c r="DJ777" i="3" s="1"/>
  <c r="DG777" i="3"/>
  <c r="DH777" i="3"/>
  <c r="DI777" i="3"/>
  <c r="CD81" i="1"/>
  <c r="AU98" i="1"/>
  <c r="DH177" i="3"/>
  <c r="DI177" i="3"/>
  <c r="DF177" i="3"/>
  <c r="DJ177" i="3" s="1"/>
  <c r="DG177" i="3"/>
  <c r="GM46" i="1"/>
  <c r="GN46" i="1" s="1"/>
  <c r="DF129" i="3"/>
  <c r="DG129" i="3"/>
  <c r="DJ129" i="3" s="1"/>
  <c r="DI129" i="3"/>
  <c r="DH129" i="3"/>
  <c r="GM84" i="1"/>
  <c r="DT98" i="1"/>
  <c r="DF98" i="3"/>
  <c r="DG98" i="3"/>
  <c r="DJ98" i="3" s="1"/>
  <c r="DH98" i="3"/>
  <c r="DI98" i="3"/>
  <c r="DF119" i="3"/>
  <c r="DH119" i="3"/>
  <c r="DI119" i="3"/>
  <c r="DG119" i="3"/>
  <c r="DJ119" i="3" s="1"/>
  <c r="CP132" i="1"/>
  <c r="O132" i="1" s="1"/>
  <c r="AC151" i="1"/>
  <c r="EB26" i="1"/>
  <c r="DO49" i="1"/>
  <c r="CY240" i="1"/>
  <c r="CZ240" i="1"/>
  <c r="X240" i="1"/>
  <c r="AK253" i="1" s="1"/>
  <c r="Y240" i="1"/>
  <c r="AL253" i="1" s="1"/>
  <c r="AF253" i="1"/>
  <c r="DF254" i="3"/>
  <c r="DJ254" i="3" s="1"/>
  <c r="DH254" i="3"/>
  <c r="DI254" i="3"/>
  <c r="DG254" i="3"/>
  <c r="EU130" i="1"/>
  <c r="P167" i="1"/>
  <c r="CY195" i="1"/>
  <c r="CZ195" i="1"/>
  <c r="X195" i="1"/>
  <c r="Y195" i="1"/>
  <c r="DF213" i="3"/>
  <c r="DI213" i="3"/>
  <c r="DJ213" i="3" s="1"/>
  <c r="DG213" i="3"/>
  <c r="DH213" i="3"/>
  <c r="EH81" i="1"/>
  <c r="P107" i="1"/>
  <c r="DH224" i="3"/>
  <c r="DI224" i="3"/>
  <c r="DF224" i="3"/>
  <c r="DG224" i="3"/>
  <c r="DJ224" i="3" s="1"/>
  <c r="BC183" i="1"/>
  <c r="F222" i="1"/>
  <c r="Q192" i="1"/>
  <c r="CP192" i="1" s="1"/>
  <c r="O192" i="1" s="1"/>
  <c r="GM192" i="1" s="1"/>
  <c r="GN192" i="1" s="1"/>
  <c r="R192" i="1"/>
  <c r="U192" i="1"/>
  <c r="V192" i="1"/>
  <c r="DG185" i="3"/>
  <c r="DJ185" i="3" s="1"/>
  <c r="DH185" i="3"/>
  <c r="DF185" i="3"/>
  <c r="DI185" i="3"/>
  <c r="BA253" i="1"/>
  <c r="CJ238" i="1"/>
  <c r="GM143" i="1"/>
  <c r="GN143" i="1" s="1"/>
  <c r="DU206" i="1"/>
  <c r="CP186" i="1"/>
  <c r="O186" i="1" s="1"/>
  <c r="DF280" i="3"/>
  <c r="DJ280" i="3" s="1"/>
  <c r="DH280" i="3"/>
  <c r="DI280" i="3"/>
  <c r="DG280" i="3"/>
  <c r="F269" i="1"/>
  <c r="BC238" i="1"/>
  <c r="DH307" i="3"/>
  <c r="DI307" i="3"/>
  <c r="DF307" i="3"/>
  <c r="DJ307" i="3" s="1"/>
  <c r="DG307" i="3"/>
  <c r="CP199" i="1"/>
  <c r="O199" i="1" s="1"/>
  <c r="GM199" i="1" s="1"/>
  <c r="GN199" i="1" s="1"/>
  <c r="X306" i="1"/>
  <c r="GM306" i="1" s="1"/>
  <c r="GN306" i="1" s="1"/>
  <c r="Y306" i="1"/>
  <c r="CY306" i="1"/>
  <c r="CZ306" i="1"/>
  <c r="AP238" i="1"/>
  <c r="F262" i="1"/>
  <c r="CI183" i="1"/>
  <c r="AZ206" i="1"/>
  <c r="GA151" i="1"/>
  <c r="FQ130" i="1"/>
  <c r="EH151" i="1"/>
  <c r="EH643" i="1" s="1"/>
  <c r="Y336" i="1"/>
  <c r="X336" i="1"/>
  <c r="GM336" i="1" s="1"/>
  <c r="GN336" i="1" s="1"/>
  <c r="CY336" i="1"/>
  <c r="CZ336" i="1"/>
  <c r="GX198" i="1"/>
  <c r="DH287" i="3"/>
  <c r="DI287" i="3"/>
  <c r="DF287" i="3"/>
  <c r="DG287" i="3"/>
  <c r="DJ287" i="3" s="1"/>
  <c r="T203" i="1"/>
  <c r="AG206" i="1" s="1"/>
  <c r="DF329" i="3"/>
  <c r="DJ329" i="3" s="1"/>
  <c r="DG329" i="3"/>
  <c r="DH329" i="3"/>
  <c r="DI329" i="3"/>
  <c r="DH403" i="3"/>
  <c r="DF403" i="3"/>
  <c r="DJ403" i="3" s="1"/>
  <c r="DI403" i="3"/>
  <c r="DG403" i="3"/>
  <c r="U203" i="1"/>
  <c r="AH206" i="1" s="1"/>
  <c r="CG285" i="1"/>
  <c r="AX340" i="1"/>
  <c r="DH529" i="3"/>
  <c r="DI529" i="3"/>
  <c r="DJ529" i="3" s="1"/>
  <c r="DF529" i="3"/>
  <c r="DG529" i="3"/>
  <c r="CZ406" i="1"/>
  <c r="Y406" i="1"/>
  <c r="CY406" i="1"/>
  <c r="X406" i="1"/>
  <c r="GM406" i="1" s="1"/>
  <c r="GN406" i="1" s="1"/>
  <c r="CZ464" i="1"/>
  <c r="Y464" i="1"/>
  <c r="CY464" i="1"/>
  <c r="X464" i="1"/>
  <c r="GM464" i="1" s="1"/>
  <c r="GN464" i="1" s="1"/>
  <c r="DF556" i="3"/>
  <c r="DG556" i="3"/>
  <c r="DH556" i="3"/>
  <c r="DI556" i="3"/>
  <c r="DJ556" i="3" s="1"/>
  <c r="DG379" i="3"/>
  <c r="DH379" i="3"/>
  <c r="DI379" i="3"/>
  <c r="DF379" i="3"/>
  <c r="DJ379" i="3" s="1"/>
  <c r="X332" i="1"/>
  <c r="CY332" i="1"/>
  <c r="Y332" i="1"/>
  <c r="CZ332" i="1"/>
  <c r="CZ334" i="1"/>
  <c r="Y334" i="1"/>
  <c r="CY334" i="1"/>
  <c r="X334" i="1"/>
  <c r="GM334" i="1" s="1"/>
  <c r="GN334" i="1" s="1"/>
  <c r="DF543" i="3"/>
  <c r="DJ543" i="3" s="1"/>
  <c r="DG543" i="3"/>
  <c r="DH543" i="3"/>
  <c r="DI543" i="3"/>
  <c r="DI575" i="3"/>
  <c r="DF575" i="3"/>
  <c r="DJ575" i="3" s="1"/>
  <c r="DH575" i="3"/>
  <c r="DG575" i="3"/>
  <c r="CY498" i="1"/>
  <c r="CZ498" i="1"/>
  <c r="X498" i="1"/>
  <c r="GM498" i="1" s="1"/>
  <c r="GN498" i="1" s="1"/>
  <c r="Y498" i="1"/>
  <c r="CP499" i="1"/>
  <c r="O499" i="1" s="1"/>
  <c r="GM499" i="1" s="1"/>
  <c r="GN499" i="1" s="1"/>
  <c r="AE530" i="1"/>
  <c r="CY472" i="1"/>
  <c r="CZ472" i="1"/>
  <c r="Y472" i="1"/>
  <c r="X472" i="1"/>
  <c r="GM472" i="1" s="1"/>
  <c r="GN472" i="1" s="1"/>
  <c r="CZ456" i="1"/>
  <c r="X456" i="1"/>
  <c r="GM456" i="1" s="1"/>
  <c r="GN456" i="1" s="1"/>
  <c r="Y456" i="1"/>
  <c r="CY456" i="1"/>
  <c r="DG608" i="3"/>
  <c r="DJ608" i="3" s="1"/>
  <c r="DH608" i="3"/>
  <c r="DI608" i="3"/>
  <c r="DF608" i="3"/>
  <c r="W527" i="1"/>
  <c r="R527" i="1"/>
  <c r="P527" i="1"/>
  <c r="Q527" i="1"/>
  <c r="T527" i="1"/>
  <c r="GX377" i="1"/>
  <c r="GB409" i="1" s="1"/>
  <c r="CP490" i="1"/>
  <c r="O490" i="1" s="1"/>
  <c r="GM490" i="1" s="1"/>
  <c r="GN490" i="1" s="1"/>
  <c r="DH576" i="3"/>
  <c r="DI576" i="3"/>
  <c r="DJ576" i="3" s="1"/>
  <c r="DF576" i="3"/>
  <c r="DG576" i="3"/>
  <c r="GM475" i="1"/>
  <c r="GN475" i="1" s="1"/>
  <c r="DG632" i="3"/>
  <c r="DH632" i="3"/>
  <c r="DI632" i="3"/>
  <c r="DF632" i="3"/>
  <c r="DJ632" i="3" s="1"/>
  <c r="GA441" i="1"/>
  <c r="ER530" i="1"/>
  <c r="BC562" i="1"/>
  <c r="F629" i="1"/>
  <c r="DF612" i="3"/>
  <c r="DG612" i="3"/>
  <c r="DH612" i="3"/>
  <c r="DI612" i="3"/>
  <c r="DJ612" i="3" s="1"/>
  <c r="CP504" i="1"/>
  <c r="O504" i="1" s="1"/>
  <c r="GM504" i="1" s="1"/>
  <c r="GN504" i="1" s="1"/>
  <c r="DI675" i="3"/>
  <c r="DF675" i="3"/>
  <c r="DG675" i="3"/>
  <c r="DJ675" i="3" s="1"/>
  <c r="DH675" i="3"/>
  <c r="DF719" i="3"/>
  <c r="DJ719" i="3" s="1"/>
  <c r="DG719" i="3"/>
  <c r="DH719" i="3"/>
  <c r="DI719" i="3"/>
  <c r="CP509" i="1"/>
  <c r="O509" i="1" s="1"/>
  <c r="GM509" i="1" s="1"/>
  <c r="GN509" i="1" s="1"/>
  <c r="DF734" i="3"/>
  <c r="DG734" i="3"/>
  <c r="DJ734" i="3" s="1"/>
  <c r="DH734" i="3"/>
  <c r="DI734" i="3"/>
  <c r="GM524" i="1"/>
  <c r="GN524" i="1" s="1"/>
  <c r="DI645" i="3"/>
  <c r="DF645" i="3"/>
  <c r="DJ645" i="3" s="1"/>
  <c r="DG645" i="3"/>
  <c r="DH645" i="3"/>
  <c r="DF760" i="3"/>
  <c r="DG760" i="3"/>
  <c r="DH760" i="3"/>
  <c r="DI760" i="3"/>
  <c r="DJ760" i="3" s="1"/>
  <c r="CY488" i="1"/>
  <c r="X488" i="1"/>
  <c r="GM488" i="1" s="1"/>
  <c r="GN488" i="1" s="1"/>
  <c r="Y488" i="1"/>
  <c r="CZ488" i="1"/>
  <c r="CP579" i="1"/>
  <c r="O579" i="1" s="1"/>
  <c r="DG702" i="3"/>
  <c r="DH702" i="3"/>
  <c r="DF702" i="3"/>
  <c r="DJ702" i="3" s="1"/>
  <c r="DI702" i="3"/>
  <c r="W26" i="1"/>
  <c r="F73" i="1"/>
  <c r="Y606" i="1"/>
  <c r="CY606" i="1"/>
  <c r="X606" i="1"/>
  <c r="CZ606" i="1"/>
  <c r="GA562" i="1"/>
  <c r="ER613" i="1"/>
  <c r="CZ480" i="1"/>
  <c r="X480" i="1"/>
  <c r="Y480" i="1"/>
  <c r="CY480" i="1"/>
  <c r="CY579" i="1"/>
  <c r="CZ579" i="1"/>
  <c r="X579" i="1"/>
  <c r="Y579" i="1"/>
  <c r="CY580" i="1"/>
  <c r="CZ580" i="1"/>
  <c r="X580" i="1"/>
  <c r="Y580" i="1"/>
  <c r="CC562" i="1"/>
  <c r="AT613" i="1"/>
  <c r="ET562" i="1"/>
  <c r="P626" i="1"/>
  <c r="BZ562" i="1"/>
  <c r="AQ613" i="1"/>
  <c r="AQ643" i="1" s="1"/>
  <c r="CG613" i="1"/>
  <c r="CI613" i="1"/>
  <c r="FY530" i="1"/>
  <c r="DX613" i="1"/>
  <c r="EH22" i="1" l="1"/>
  <c r="EH676" i="1"/>
  <c r="P652" i="1"/>
  <c r="G16" i="2" s="1"/>
  <c r="R151" i="1"/>
  <c r="AE130" i="1"/>
  <c r="AJ562" i="1"/>
  <c r="W613" i="1"/>
  <c r="DI340" i="1"/>
  <c r="DV285" i="1"/>
  <c r="AD562" i="1"/>
  <c r="Q613" i="1"/>
  <c r="GB285" i="1"/>
  <c r="ES340" i="1"/>
  <c r="DZ441" i="1"/>
  <c r="DM530" i="1"/>
  <c r="AG183" i="1"/>
  <c r="T206" i="1"/>
  <c r="CJ441" i="1"/>
  <c r="BA530" i="1"/>
  <c r="DM613" i="1"/>
  <c r="DZ562" i="1"/>
  <c r="DW285" i="1"/>
  <c r="DJ340" i="1"/>
  <c r="AH441" i="1"/>
  <c r="U530" i="1"/>
  <c r="AE183" i="1"/>
  <c r="R206" i="1"/>
  <c r="EC81" i="1"/>
  <c r="DP98" i="1"/>
  <c r="GB372" i="1"/>
  <c r="ES409" i="1"/>
  <c r="R409" i="1"/>
  <c r="AE372" i="1"/>
  <c r="AD183" i="1"/>
  <c r="Q206" i="1"/>
  <c r="DY285" i="1"/>
  <c r="DL340" i="1"/>
  <c r="DY441" i="1"/>
  <c r="DL530" i="1"/>
  <c r="U206" i="1"/>
  <c r="AH183" i="1"/>
  <c r="AJ285" i="1"/>
  <c r="W340" i="1"/>
  <c r="AI183" i="1"/>
  <c r="V206" i="1"/>
  <c r="Q409" i="1"/>
  <c r="AD372" i="1"/>
  <c r="Y98" i="1"/>
  <c r="AL81" i="1"/>
  <c r="DV441" i="1"/>
  <c r="DI530" i="1"/>
  <c r="EB441" i="1"/>
  <c r="DO530" i="1"/>
  <c r="AI441" i="1"/>
  <c r="V530" i="1"/>
  <c r="ED81" i="1"/>
  <c r="DQ98" i="1"/>
  <c r="EB372" i="1"/>
  <c r="DO409" i="1"/>
  <c r="CJ562" i="1"/>
  <c r="BA613" i="1"/>
  <c r="AG285" i="1"/>
  <c r="T340" i="1"/>
  <c r="AE285" i="1"/>
  <c r="R340" i="1"/>
  <c r="DX441" i="1"/>
  <c r="DK530" i="1"/>
  <c r="EA441" i="1"/>
  <c r="DN530" i="1"/>
  <c r="AF441" i="1"/>
  <c r="S530" i="1"/>
  <c r="AD285" i="1"/>
  <c r="Q340" i="1"/>
  <c r="EA372" i="1"/>
  <c r="DN409" i="1"/>
  <c r="DZ372" i="1"/>
  <c r="DM409" i="1"/>
  <c r="AG441" i="1"/>
  <c r="T530" i="1"/>
  <c r="AC372" i="1"/>
  <c r="CF409" i="1"/>
  <c r="CE409" i="1"/>
  <c r="CH409" i="1"/>
  <c r="P409" i="1"/>
  <c r="DV562" i="1"/>
  <c r="DI613" i="1"/>
  <c r="AG562" i="1"/>
  <c r="T613" i="1"/>
  <c r="AD441" i="1"/>
  <c r="Q530" i="1"/>
  <c r="EB562" i="1"/>
  <c r="DO613" i="1"/>
  <c r="GB562" i="1"/>
  <c r="ES613" i="1"/>
  <c r="AJ441" i="1"/>
  <c r="W530" i="1"/>
  <c r="AQ22" i="1"/>
  <c r="AQ676" i="1"/>
  <c r="F653" i="1"/>
  <c r="AI285" i="1"/>
  <c r="V340" i="1"/>
  <c r="DI253" i="1"/>
  <c r="DV238" i="1"/>
  <c r="EA285" i="1"/>
  <c r="DN340" i="1"/>
  <c r="DW562" i="1"/>
  <c r="DJ613" i="1"/>
  <c r="DJ206" i="1"/>
  <c r="DW183" i="1"/>
  <c r="AH130" i="1"/>
  <c r="U151" i="1"/>
  <c r="DW441" i="1"/>
  <c r="DJ530" i="1"/>
  <c r="DV183" i="1"/>
  <c r="DI206" i="1"/>
  <c r="DO26" i="1"/>
  <c r="P73" i="1"/>
  <c r="P624" i="1"/>
  <c r="ER562" i="1"/>
  <c r="GN84" i="1"/>
  <c r="X568" i="1"/>
  <c r="Y568" i="1"/>
  <c r="CY568" i="1"/>
  <c r="CZ568" i="1"/>
  <c r="GM303" i="1"/>
  <c r="GN303" i="1" s="1"/>
  <c r="AF372" i="1"/>
  <c r="S409" i="1"/>
  <c r="CJ130" i="1"/>
  <c r="BA151" i="1"/>
  <c r="CP514" i="1"/>
  <c r="O514" i="1" s="1"/>
  <c r="CG372" i="1"/>
  <c r="AX409" i="1"/>
  <c r="CZ322" i="1"/>
  <c r="X322" i="1"/>
  <c r="CY322" i="1"/>
  <c r="Y322" i="1"/>
  <c r="CP481" i="1"/>
  <c r="O481" i="1" s="1"/>
  <c r="GM443" i="1"/>
  <c r="CP203" i="1"/>
  <c r="O203" i="1" s="1"/>
  <c r="AB206" i="1" s="1"/>
  <c r="CP202" i="1"/>
  <c r="O202" i="1" s="1"/>
  <c r="DX372" i="1"/>
  <c r="DK409" i="1"/>
  <c r="DJ151" i="1"/>
  <c r="DW130" i="1"/>
  <c r="F120" i="1"/>
  <c r="U81" i="1"/>
  <c r="CZ493" i="1"/>
  <c r="Y493" i="1"/>
  <c r="GM493" i="1" s="1"/>
  <c r="GN493" i="1" s="1"/>
  <c r="CY493" i="1"/>
  <c r="X493" i="1"/>
  <c r="X567" i="1"/>
  <c r="Y567" i="1"/>
  <c r="CY567" i="1"/>
  <c r="CZ567" i="1"/>
  <c r="CY188" i="1"/>
  <c r="CZ188" i="1"/>
  <c r="X188" i="1"/>
  <c r="EC206" i="1" s="1"/>
  <c r="Y188" i="1"/>
  <c r="CP500" i="1"/>
  <c r="O500" i="1" s="1"/>
  <c r="EG22" i="1"/>
  <c r="EG676" i="1"/>
  <c r="P647" i="1"/>
  <c r="CP144" i="1"/>
  <c r="O144" i="1" s="1"/>
  <c r="W206" i="1"/>
  <c r="AJ183" i="1"/>
  <c r="F277" i="1"/>
  <c r="W238" i="1"/>
  <c r="ER441" i="1"/>
  <c r="P541" i="1"/>
  <c r="P151" i="1"/>
  <c r="CE151" i="1"/>
  <c r="AC130" i="1"/>
  <c r="CH151" i="1"/>
  <c r="CF151" i="1"/>
  <c r="DY183" i="1"/>
  <c r="DL206" i="1"/>
  <c r="AK81" i="1"/>
  <c r="X98" i="1"/>
  <c r="AE26" i="1"/>
  <c r="R49" i="1"/>
  <c r="X581" i="1"/>
  <c r="EC613" i="1" s="1"/>
  <c r="Y581" i="1"/>
  <c r="CY581" i="1"/>
  <c r="CZ581" i="1"/>
  <c r="GB206" i="1"/>
  <c r="AO22" i="1"/>
  <c r="F647" i="1"/>
  <c r="AO676" i="1"/>
  <c r="CY514" i="1"/>
  <c r="CZ514" i="1"/>
  <c r="X514" i="1"/>
  <c r="Y514" i="1"/>
  <c r="EA238" i="1"/>
  <c r="DN253" i="1"/>
  <c r="F419" i="1"/>
  <c r="AQ372" i="1"/>
  <c r="AF285" i="1"/>
  <c r="S340" i="1"/>
  <c r="AC206" i="1"/>
  <c r="DL26" i="1"/>
  <c r="P70" i="1"/>
  <c r="DM81" i="1"/>
  <c r="P120" i="1"/>
  <c r="X526" i="1"/>
  <c r="GM526" i="1" s="1"/>
  <c r="GN526" i="1" s="1"/>
  <c r="Y526" i="1"/>
  <c r="CY526" i="1"/>
  <c r="CZ526" i="1"/>
  <c r="GM570" i="1"/>
  <c r="AB613" i="1"/>
  <c r="AU285" i="1"/>
  <c r="F359" i="1"/>
  <c r="X500" i="1"/>
  <c r="Y500" i="1"/>
  <c r="ED530" i="1" s="1"/>
  <c r="CY500" i="1"/>
  <c r="CZ500" i="1"/>
  <c r="CZ325" i="1"/>
  <c r="X325" i="1"/>
  <c r="CY325" i="1"/>
  <c r="Y325" i="1"/>
  <c r="AL340" i="1" s="1"/>
  <c r="CJ285" i="1"/>
  <c r="BA340" i="1"/>
  <c r="EB340" i="1"/>
  <c r="GM316" i="1"/>
  <c r="GN316" i="1" s="1"/>
  <c r="V26" i="1"/>
  <c r="F72" i="1"/>
  <c r="P109" i="1"/>
  <c r="ER81" i="1"/>
  <c r="AT562" i="1"/>
  <c r="F631" i="1"/>
  <c r="AX285" i="1"/>
  <c r="F347" i="1"/>
  <c r="GM579" i="1"/>
  <c r="GN579" i="1" s="1"/>
  <c r="DK613" i="1"/>
  <c r="DX562" i="1"/>
  <c r="CP527" i="1"/>
  <c r="O527" i="1" s="1"/>
  <c r="AB530" i="1" s="1"/>
  <c r="GM132" i="1"/>
  <c r="CP325" i="1"/>
  <c r="O325" i="1" s="1"/>
  <c r="GM325" i="1" s="1"/>
  <c r="GN325" i="1" s="1"/>
  <c r="GM246" i="1"/>
  <c r="GN246" i="1" s="1"/>
  <c r="DZ238" i="1"/>
  <c r="DM253" i="1"/>
  <c r="F116" i="1"/>
  <c r="AT81" i="1"/>
  <c r="GM374" i="1"/>
  <c r="GM188" i="1"/>
  <c r="GN188" i="1" s="1"/>
  <c r="DW26" i="1"/>
  <c r="DJ49" i="1"/>
  <c r="FY372" i="1"/>
  <c r="EP409" i="1"/>
  <c r="AK340" i="1"/>
  <c r="GM185" i="1"/>
  <c r="GM332" i="1"/>
  <c r="GN332" i="1" s="1"/>
  <c r="FY238" i="1"/>
  <c r="EP253" i="1"/>
  <c r="AC340" i="1"/>
  <c r="DL81" i="1"/>
  <c r="P119" i="1"/>
  <c r="DQ49" i="1"/>
  <c r="ED26" i="1"/>
  <c r="CH613" i="1"/>
  <c r="AC562" i="1"/>
  <c r="CE613" i="1"/>
  <c r="CF613" i="1"/>
  <c r="P613" i="1"/>
  <c r="GM489" i="1"/>
  <c r="GN489" i="1" s="1"/>
  <c r="GM328" i="1"/>
  <c r="GN328" i="1" s="1"/>
  <c r="BD22" i="1"/>
  <c r="BD676" i="1"/>
  <c r="F668" i="1"/>
  <c r="GM589" i="1"/>
  <c r="GN589" i="1" s="1"/>
  <c r="GM289" i="1"/>
  <c r="GN289" i="1" s="1"/>
  <c r="DN81" i="1"/>
  <c r="P121" i="1"/>
  <c r="V81" i="1"/>
  <c r="F121" i="1"/>
  <c r="GM449" i="1"/>
  <c r="GN449" i="1" s="1"/>
  <c r="FY441" i="1"/>
  <c r="EP530" i="1"/>
  <c r="DX26" i="1"/>
  <c r="DK49" i="1"/>
  <c r="GA285" i="1"/>
  <c r="ER340" i="1"/>
  <c r="GM96" i="1"/>
  <c r="GN96" i="1" s="1"/>
  <c r="CP138" i="1"/>
  <c r="O138" i="1" s="1"/>
  <c r="EI441" i="1"/>
  <c r="P540" i="1"/>
  <c r="AX238" i="1"/>
  <c r="F260" i="1"/>
  <c r="GM187" i="1"/>
  <c r="GN187" i="1" s="1"/>
  <c r="GM133" i="1"/>
  <c r="DT151" i="1"/>
  <c r="CI441" i="1"/>
  <c r="AZ530" i="1"/>
  <c r="GM140" i="1"/>
  <c r="GN140" i="1" s="1"/>
  <c r="EI372" i="1"/>
  <c r="P419" i="1"/>
  <c r="DN26" i="1"/>
  <c r="P72" i="1"/>
  <c r="EM372" i="1"/>
  <c r="P428" i="1"/>
  <c r="EP98" i="1"/>
  <c r="FY81" i="1"/>
  <c r="AI372" i="1"/>
  <c r="V409" i="1"/>
  <c r="EI238" i="1"/>
  <c r="P263" i="1"/>
  <c r="GM287" i="1"/>
  <c r="DM26" i="1"/>
  <c r="P71" i="1"/>
  <c r="CY380" i="1"/>
  <c r="CZ380" i="1"/>
  <c r="Y380" i="1"/>
  <c r="AL409" i="1" s="1"/>
  <c r="X380" i="1"/>
  <c r="AK409" i="1" s="1"/>
  <c r="ES130" i="1"/>
  <c r="P171" i="1"/>
  <c r="CP502" i="1"/>
  <c r="O502" i="1" s="1"/>
  <c r="DX81" i="1"/>
  <c r="DK98" i="1"/>
  <c r="CJ372" i="1"/>
  <c r="BA409" i="1"/>
  <c r="AT643" i="1"/>
  <c r="CE49" i="1"/>
  <c r="CF49" i="1"/>
  <c r="CH49" i="1"/>
  <c r="P49" i="1"/>
  <c r="AC26" i="1"/>
  <c r="AF26" i="1"/>
  <c r="S49" i="1"/>
  <c r="P118" i="1"/>
  <c r="ES81" i="1"/>
  <c r="AD26" i="1"/>
  <c r="Q49" i="1"/>
  <c r="X527" i="1"/>
  <c r="Y527" i="1"/>
  <c r="CY527" i="1"/>
  <c r="CZ527" i="1"/>
  <c r="F105" i="1"/>
  <c r="AX81" i="1"/>
  <c r="FZ613" i="1"/>
  <c r="DH613" i="1"/>
  <c r="DU562" i="1"/>
  <c r="FW613" i="1"/>
  <c r="FX613" i="1"/>
  <c r="AJ130" i="1"/>
  <c r="W151" i="1"/>
  <c r="Q151" i="1"/>
  <c r="AD130" i="1"/>
  <c r="GB441" i="1"/>
  <c r="ES530" i="1"/>
  <c r="DK151" i="1"/>
  <c r="DX130" i="1"/>
  <c r="AQ441" i="1"/>
  <c r="F540" i="1"/>
  <c r="AF183" i="1"/>
  <c r="S206" i="1"/>
  <c r="CY197" i="1"/>
  <c r="CZ197" i="1"/>
  <c r="X197" i="1"/>
  <c r="Y197" i="1"/>
  <c r="EL81" i="1"/>
  <c r="P116" i="1"/>
  <c r="DW372" i="1"/>
  <c r="DJ409" i="1"/>
  <c r="P108" i="1"/>
  <c r="EI81" i="1"/>
  <c r="EC26" i="1"/>
  <c r="DP49" i="1"/>
  <c r="CP377" i="1"/>
  <c r="O377" i="1" s="1"/>
  <c r="DU409" i="1"/>
  <c r="F351" i="1"/>
  <c r="AZ285" i="1"/>
  <c r="EP130" i="1"/>
  <c r="P158" i="1"/>
  <c r="GM28" i="1"/>
  <c r="AB49" i="1"/>
  <c r="AL49" i="1"/>
  <c r="T238" i="1"/>
  <c r="F274" i="1"/>
  <c r="DN130" i="1"/>
  <c r="P174" i="1"/>
  <c r="GM571" i="1"/>
  <c r="DT613" i="1"/>
  <c r="EI285" i="1"/>
  <c r="P350" i="1"/>
  <c r="CP380" i="1"/>
  <c r="O380" i="1" s="1"/>
  <c r="GM380" i="1" s="1"/>
  <c r="GN380" i="1" s="1"/>
  <c r="CJ183" i="1"/>
  <c r="BA206" i="1"/>
  <c r="F213" i="1"/>
  <c r="AX183" i="1"/>
  <c r="AT441" i="1"/>
  <c r="F548" i="1"/>
  <c r="Y290" i="1"/>
  <c r="X290" i="1"/>
  <c r="EC340" i="1" s="1"/>
  <c r="CY290" i="1"/>
  <c r="CZ290" i="1"/>
  <c r="Y144" i="1"/>
  <c r="X144" i="1"/>
  <c r="CY144" i="1"/>
  <c r="CZ144" i="1"/>
  <c r="P217" i="1"/>
  <c r="ER183" i="1"/>
  <c r="DV372" i="1"/>
  <c r="DI409" i="1"/>
  <c r="FX98" i="1"/>
  <c r="DU81" i="1"/>
  <c r="DH98" i="1"/>
  <c r="FW98" i="1"/>
  <c r="FZ98" i="1"/>
  <c r="CP568" i="1"/>
  <c r="O568" i="1" s="1"/>
  <c r="GM568" i="1" s="1"/>
  <c r="GN568" i="1" s="1"/>
  <c r="F264" i="1"/>
  <c r="AZ238" i="1"/>
  <c r="GM606" i="1"/>
  <c r="GN606" i="1" s="1"/>
  <c r="GM393" i="1"/>
  <c r="GN393" i="1" s="1"/>
  <c r="CP383" i="1"/>
  <c r="O383" i="1" s="1"/>
  <c r="GM383" i="1" s="1"/>
  <c r="GN383" i="1" s="1"/>
  <c r="GM381" i="1"/>
  <c r="GN381" i="1" s="1"/>
  <c r="AH285" i="1"/>
  <c r="U340" i="1"/>
  <c r="AU130" i="1"/>
  <c r="F170" i="1"/>
  <c r="GM602" i="1"/>
  <c r="GN602" i="1" s="1"/>
  <c r="AK49" i="1"/>
  <c r="CP586" i="1"/>
  <c r="O586" i="1" s="1"/>
  <c r="F118" i="1"/>
  <c r="BA81" i="1"/>
  <c r="DO81" i="1"/>
  <c r="P122" i="1"/>
  <c r="AX441" i="1"/>
  <c r="F537" i="1"/>
  <c r="CG562" i="1"/>
  <c r="AX613" i="1"/>
  <c r="R530" i="1"/>
  <c r="AE441" i="1"/>
  <c r="F623" i="1"/>
  <c r="AQ562" i="1"/>
  <c r="GM186" i="1"/>
  <c r="AF238" i="1"/>
  <c r="S253" i="1"/>
  <c r="EB238" i="1"/>
  <c r="DO253" i="1"/>
  <c r="EM22" i="1"/>
  <c r="P662" i="1"/>
  <c r="EM676" i="1"/>
  <c r="GA372" i="1"/>
  <c r="ER409" i="1"/>
  <c r="R238" i="1"/>
  <c r="F267" i="1"/>
  <c r="DY613" i="1"/>
  <c r="CZ586" i="1"/>
  <c r="X586" i="1"/>
  <c r="AK613" i="1" s="1"/>
  <c r="Y586" i="1"/>
  <c r="AL613" i="1" s="1"/>
  <c r="CY586" i="1"/>
  <c r="R81" i="1"/>
  <c r="F112" i="1"/>
  <c r="AL206" i="1"/>
  <c r="AP22" i="1"/>
  <c r="F652" i="1"/>
  <c r="V16" i="2" s="1"/>
  <c r="AP676" i="1"/>
  <c r="ET22" i="1"/>
  <c r="P656" i="1"/>
  <c r="ET676" i="1"/>
  <c r="AH562" i="1"/>
  <c r="U613" i="1"/>
  <c r="CY377" i="1"/>
  <c r="CZ377" i="1"/>
  <c r="Y377" i="1"/>
  <c r="X377" i="1"/>
  <c r="EC409" i="1" s="1"/>
  <c r="AD81" i="1"/>
  <c r="Q98" i="1"/>
  <c r="P264" i="1"/>
  <c r="ER238" i="1"/>
  <c r="P163" i="1"/>
  <c r="DI130" i="1"/>
  <c r="GM477" i="1"/>
  <c r="GN477" i="1" s="1"/>
  <c r="FX49" i="1"/>
  <c r="FZ49" i="1"/>
  <c r="DU26" i="1"/>
  <c r="FW49" i="1"/>
  <c r="DH49" i="1"/>
  <c r="CP385" i="1"/>
  <c r="O385" i="1" s="1"/>
  <c r="GM385" i="1" s="1"/>
  <c r="GN385" i="1" s="1"/>
  <c r="AF613" i="1"/>
  <c r="DU183" i="1"/>
  <c r="FZ206" i="1"/>
  <c r="DH206" i="1"/>
  <c r="FW206" i="1"/>
  <c r="FX206" i="1"/>
  <c r="Y253" i="1"/>
  <c r="AL238" i="1"/>
  <c r="DH530" i="1"/>
  <c r="DU441" i="1"/>
  <c r="FX530" i="1"/>
  <c r="FW530" i="1"/>
  <c r="FZ530" i="1"/>
  <c r="Y243" i="1"/>
  <c r="ED253" i="1" s="1"/>
  <c r="CZ243" i="1"/>
  <c r="CY243" i="1"/>
  <c r="X243" i="1"/>
  <c r="EC253" i="1" s="1"/>
  <c r="DX253" i="1"/>
  <c r="GM605" i="1"/>
  <c r="GN605" i="1" s="1"/>
  <c r="P172" i="1"/>
  <c r="DL130" i="1"/>
  <c r="EL22" i="1"/>
  <c r="EL676" i="1"/>
  <c r="P661" i="1"/>
  <c r="F16" i="2" s="1"/>
  <c r="EC151" i="1"/>
  <c r="CP506" i="1"/>
  <c r="O506" i="1" s="1"/>
  <c r="DZ285" i="1"/>
  <c r="DM340" i="1"/>
  <c r="AU183" i="1"/>
  <c r="F225" i="1"/>
  <c r="GM450" i="1"/>
  <c r="GN450" i="1" s="1"/>
  <c r="DO130" i="1"/>
  <c r="P175" i="1"/>
  <c r="GM195" i="1"/>
  <c r="GN195" i="1" s="1"/>
  <c r="DJ98" i="1"/>
  <c r="DW81" i="1"/>
  <c r="CZ607" i="1"/>
  <c r="X607" i="1"/>
  <c r="GM607" i="1" s="1"/>
  <c r="GN607" i="1" s="1"/>
  <c r="Y607" i="1"/>
  <c r="ED613" i="1" s="1"/>
  <c r="CY607" i="1"/>
  <c r="DV81" i="1"/>
  <c r="DI98" i="1"/>
  <c r="BB22" i="1"/>
  <c r="BB676" i="1"/>
  <c r="F656" i="1"/>
  <c r="GM577" i="1"/>
  <c r="GN577" i="1" s="1"/>
  <c r="F276" i="1"/>
  <c r="V238" i="1"/>
  <c r="GM314" i="1"/>
  <c r="GN314" i="1" s="1"/>
  <c r="GM245" i="1"/>
  <c r="GN245" i="1" s="1"/>
  <c r="F122" i="1"/>
  <c r="W81" i="1"/>
  <c r="GA130" i="1"/>
  <c r="ER151" i="1"/>
  <c r="CI562" i="1"/>
  <c r="AZ613" i="1"/>
  <c r="X253" i="1"/>
  <c r="AK238" i="1"/>
  <c r="GM444" i="1"/>
  <c r="DT530" i="1"/>
  <c r="EB183" i="1"/>
  <c r="DO206" i="1"/>
  <c r="DJ253" i="1"/>
  <c r="DW238" i="1"/>
  <c r="T26" i="1"/>
  <c r="F70" i="1"/>
  <c r="GM375" i="1"/>
  <c r="CP290" i="1"/>
  <c r="O290" i="1" s="1"/>
  <c r="F265" i="1"/>
  <c r="Q238" i="1"/>
  <c r="ED151" i="1"/>
  <c r="AU441" i="1"/>
  <c r="F549" i="1"/>
  <c r="EV22" i="1"/>
  <c r="EV676" i="1"/>
  <c r="P668" i="1"/>
  <c r="F109" i="1"/>
  <c r="AZ81" i="1"/>
  <c r="DX340" i="1"/>
  <c r="GM580" i="1"/>
  <c r="GN580" i="1" s="1"/>
  <c r="GM480" i="1"/>
  <c r="GN480" i="1" s="1"/>
  <c r="CE253" i="1"/>
  <c r="CF253" i="1"/>
  <c r="AC238" i="1"/>
  <c r="P253" i="1"/>
  <c r="CH253" i="1"/>
  <c r="CP322" i="1"/>
  <c r="O322" i="1" s="1"/>
  <c r="GM322" i="1" s="1"/>
  <c r="GN322" i="1" s="1"/>
  <c r="CY502" i="1"/>
  <c r="X502" i="1"/>
  <c r="Y502" i="1"/>
  <c r="CZ502" i="1"/>
  <c r="AB98" i="1"/>
  <c r="GM83" i="1"/>
  <c r="CZ483" i="1"/>
  <c r="X483" i="1"/>
  <c r="GM483" i="1" s="1"/>
  <c r="GN483" i="1" s="1"/>
  <c r="Y483" i="1"/>
  <c r="CY483" i="1"/>
  <c r="GM308" i="1"/>
  <c r="GN308" i="1" s="1"/>
  <c r="CP198" i="1"/>
  <c r="O198" i="1" s="1"/>
  <c r="GM198" i="1" s="1"/>
  <c r="GN198" i="1" s="1"/>
  <c r="DM130" i="1"/>
  <c r="P173" i="1"/>
  <c r="DT49" i="1"/>
  <c r="EH130" i="1"/>
  <c r="P160" i="1"/>
  <c r="AG372" i="1"/>
  <c r="T409" i="1"/>
  <c r="AI562" i="1"/>
  <c r="V613" i="1"/>
  <c r="GM382" i="1"/>
  <c r="GN382" i="1" s="1"/>
  <c r="AX26" i="1"/>
  <c r="F56" i="1"/>
  <c r="DV26" i="1"/>
  <c r="DI49" i="1"/>
  <c r="DY372" i="1"/>
  <c r="DL409" i="1"/>
  <c r="DU340" i="1"/>
  <c r="FZ151" i="1"/>
  <c r="DU130" i="1"/>
  <c r="FW151" i="1"/>
  <c r="FX151" i="1"/>
  <c r="DH151" i="1"/>
  <c r="GM392" i="1"/>
  <c r="GN392" i="1" s="1"/>
  <c r="CZ203" i="1"/>
  <c r="X203" i="1"/>
  <c r="AK206" i="1" s="1"/>
  <c r="Y203" i="1"/>
  <c r="CY203" i="1"/>
  <c r="Y202" i="1"/>
  <c r="CY202" i="1"/>
  <c r="CZ202" i="1"/>
  <c r="X202" i="1"/>
  <c r="EU22" i="1"/>
  <c r="P659" i="1"/>
  <c r="EU676" i="1"/>
  <c r="CP379" i="1"/>
  <c r="O379" i="1" s="1"/>
  <c r="GM379" i="1" s="1"/>
  <c r="GN379" i="1" s="1"/>
  <c r="AB253" i="1"/>
  <c r="GM240" i="1"/>
  <c r="EI643" i="1"/>
  <c r="AU372" i="1"/>
  <c r="F428" i="1"/>
  <c r="CF98" i="1"/>
  <c r="CH98" i="1"/>
  <c r="P98" i="1"/>
  <c r="AC81" i="1"/>
  <c r="CE98" i="1"/>
  <c r="ED206" i="1"/>
  <c r="T81" i="1"/>
  <c r="F119" i="1"/>
  <c r="F117" i="1"/>
  <c r="AU81" i="1"/>
  <c r="AU643" i="1"/>
  <c r="CP243" i="1"/>
  <c r="O243" i="1" s="1"/>
  <c r="DU253" i="1"/>
  <c r="BC22" i="1"/>
  <c r="F659" i="1"/>
  <c r="BC676" i="1"/>
  <c r="GM197" i="1"/>
  <c r="GN197" i="1" s="1"/>
  <c r="V151" i="1"/>
  <c r="AI130" i="1"/>
  <c r="EA562" i="1"/>
  <c r="DN613" i="1"/>
  <c r="GM288" i="1"/>
  <c r="GM388" i="1"/>
  <c r="GN388" i="1" s="1"/>
  <c r="GM251" i="1"/>
  <c r="GN251" i="1" s="1"/>
  <c r="EP562" i="1"/>
  <c r="P620" i="1"/>
  <c r="ED340" i="1"/>
  <c r="AF81" i="1"/>
  <c r="S98" i="1"/>
  <c r="GM567" i="1"/>
  <c r="GN567" i="1" s="1"/>
  <c r="EA206" i="1"/>
  <c r="GM495" i="1"/>
  <c r="GN495" i="1" s="1"/>
  <c r="AT183" i="1"/>
  <c r="F224" i="1"/>
  <c r="GM389" i="1"/>
  <c r="GN389" i="1" s="1"/>
  <c r="DX206" i="1"/>
  <c r="BA26" i="1"/>
  <c r="F69" i="1"/>
  <c r="ES238" i="1"/>
  <c r="P273" i="1"/>
  <c r="FS49" i="1"/>
  <c r="BA238" i="1"/>
  <c r="F273" i="1"/>
  <c r="F217" i="1"/>
  <c r="AZ183" i="1"/>
  <c r="DG98" i="1"/>
  <c r="DT81" i="1"/>
  <c r="GN241" i="1"/>
  <c r="AG130" i="1"/>
  <c r="T151" i="1"/>
  <c r="T643" i="1" s="1"/>
  <c r="X506" i="1"/>
  <c r="Y506" i="1"/>
  <c r="CY506" i="1"/>
  <c r="CZ506" i="1"/>
  <c r="F162" i="1"/>
  <c r="AZ130" i="1"/>
  <c r="AE562" i="1"/>
  <c r="R613" i="1"/>
  <c r="CI372" i="1"/>
  <c r="AZ409" i="1"/>
  <c r="AZ643" i="1" s="1"/>
  <c r="CY481" i="1"/>
  <c r="CZ481" i="1"/>
  <c r="Y481" i="1"/>
  <c r="AL530" i="1" s="1"/>
  <c r="X481" i="1"/>
  <c r="AK530" i="1" s="1"/>
  <c r="AC530" i="1"/>
  <c r="DY238" i="1"/>
  <c r="DL253" i="1"/>
  <c r="EC530" i="1"/>
  <c r="ED409" i="1"/>
  <c r="Y138" i="1"/>
  <c r="AL151" i="1" s="1"/>
  <c r="X138" i="1"/>
  <c r="CY138" i="1"/>
  <c r="CZ138" i="1"/>
  <c r="AF151" i="1"/>
  <c r="AJ372" i="1"/>
  <c r="W409" i="1"/>
  <c r="U238" i="1"/>
  <c r="F275" i="1"/>
  <c r="DZ206" i="1"/>
  <c r="EP285" i="1"/>
  <c r="P347" i="1"/>
  <c r="AH372" i="1"/>
  <c r="U409" i="1"/>
  <c r="U643" i="1" s="1"/>
  <c r="U26" i="1"/>
  <c r="F71" i="1"/>
  <c r="FT49" i="1"/>
  <c r="EC562" i="1" l="1"/>
  <c r="DP613" i="1"/>
  <c r="AK372" i="1"/>
  <c r="X409" i="1"/>
  <c r="ED562" i="1"/>
  <c r="DQ613" i="1"/>
  <c r="DO643" i="1"/>
  <c r="AL372" i="1"/>
  <c r="Y409" i="1"/>
  <c r="X206" i="1"/>
  <c r="AK183" i="1"/>
  <c r="AK441" i="1"/>
  <c r="X530" i="1"/>
  <c r="EC372" i="1"/>
  <c r="DP409" i="1"/>
  <c r="ED441" i="1"/>
  <c r="DQ530" i="1"/>
  <c r="EC285" i="1"/>
  <c r="DP340" i="1"/>
  <c r="O530" i="1"/>
  <c r="AB441" i="1"/>
  <c r="AB183" i="1"/>
  <c r="O206" i="1"/>
  <c r="AL562" i="1"/>
  <c r="Y613" i="1"/>
  <c r="AZ22" i="1"/>
  <c r="AZ676" i="1"/>
  <c r="F654" i="1"/>
  <c r="AK562" i="1"/>
  <c r="X613" i="1"/>
  <c r="T22" i="1"/>
  <c r="T676" i="1"/>
  <c r="F664" i="1"/>
  <c r="U22" i="1"/>
  <c r="F665" i="1"/>
  <c r="U676" i="1"/>
  <c r="Y340" i="1"/>
  <c r="AL285" i="1"/>
  <c r="Y530" i="1"/>
  <c r="AL441" i="1"/>
  <c r="EC183" i="1"/>
  <c r="DP206" i="1"/>
  <c r="DZ183" i="1"/>
  <c r="DM206" i="1"/>
  <c r="FZ340" i="1"/>
  <c r="DU285" i="1"/>
  <c r="DH340" i="1"/>
  <c r="FW340" i="1"/>
  <c r="FX340" i="1"/>
  <c r="CA98" i="1"/>
  <c r="GN83" i="1"/>
  <c r="CB98" i="1" s="1"/>
  <c r="DT340" i="1"/>
  <c r="DL372" i="1"/>
  <c r="P430" i="1"/>
  <c r="GN444" i="1"/>
  <c r="FT530" i="1" s="1"/>
  <c r="Y206" i="1"/>
  <c r="AL183" i="1"/>
  <c r="GN288" i="1"/>
  <c r="FS340" i="1"/>
  <c r="AU22" i="1"/>
  <c r="AU676" i="1"/>
  <c r="F662" i="1"/>
  <c r="DX285" i="1"/>
  <c r="DK340" i="1"/>
  <c r="GM290" i="1"/>
  <c r="GN290" i="1" s="1"/>
  <c r="FW26" i="1"/>
  <c r="EN49" i="1"/>
  <c r="AX562" i="1"/>
  <c r="F620" i="1"/>
  <c r="P101" i="1"/>
  <c r="DH81" i="1"/>
  <c r="CF26" i="1"/>
  <c r="AW49" i="1"/>
  <c r="EP81" i="1"/>
  <c r="P105" i="1"/>
  <c r="EP643" i="1"/>
  <c r="GN133" i="1"/>
  <c r="FT151" i="1" s="1"/>
  <c r="FS151" i="1"/>
  <c r="EP441" i="1"/>
  <c r="P537" i="1"/>
  <c r="P260" i="1"/>
  <c r="EP238" i="1"/>
  <c r="GN374" i="1"/>
  <c r="CB409" i="1" s="1"/>
  <c r="CA409" i="1"/>
  <c r="DK562" i="1"/>
  <c r="P628" i="1"/>
  <c r="DJ130" i="1"/>
  <c r="P165" i="1"/>
  <c r="V285" i="1"/>
  <c r="F363" i="1"/>
  <c r="Q441" i="1"/>
  <c r="F542" i="1"/>
  <c r="DK441" i="1"/>
  <c r="P545" i="1"/>
  <c r="V441" i="1"/>
  <c r="F553" i="1"/>
  <c r="GM581" i="1"/>
  <c r="GN581" i="1" s="1"/>
  <c r="DJ285" i="1"/>
  <c r="P354" i="1"/>
  <c r="CF81" i="1"/>
  <c r="AW98" i="1"/>
  <c r="W372" i="1"/>
  <c r="F433" i="1"/>
  <c r="AC441" i="1"/>
  <c r="CE530" i="1"/>
  <c r="CF530" i="1"/>
  <c r="CH530" i="1"/>
  <c r="P530" i="1"/>
  <c r="DN562" i="1"/>
  <c r="P636" i="1"/>
  <c r="EI22" i="1"/>
  <c r="EI676" i="1"/>
  <c r="P653" i="1"/>
  <c r="P61" i="1"/>
  <c r="DI26" i="1"/>
  <c r="DI643" i="1"/>
  <c r="DG49" i="1"/>
  <c r="DT26" i="1"/>
  <c r="DT409" i="1"/>
  <c r="X238" i="1"/>
  <c r="F279" i="1"/>
  <c r="DH441" i="1"/>
  <c r="P533" i="1"/>
  <c r="U285" i="1"/>
  <c r="F362" i="1"/>
  <c r="DG613" i="1"/>
  <c r="DT562" i="1"/>
  <c r="Q130" i="1"/>
  <c r="F163" i="1"/>
  <c r="CE26" i="1"/>
  <c r="AV49" i="1"/>
  <c r="DO340" i="1"/>
  <c r="EB285" i="1"/>
  <c r="F124" i="1"/>
  <c r="X81" i="1"/>
  <c r="DK372" i="1"/>
  <c r="P424" i="1"/>
  <c r="F173" i="1"/>
  <c r="U130" i="1"/>
  <c r="DM372" i="1"/>
  <c r="P431" i="1"/>
  <c r="F229" i="1"/>
  <c r="V183" i="1"/>
  <c r="Q562" i="1"/>
  <c r="F625" i="1"/>
  <c r="AZ562" i="1"/>
  <c r="F624" i="1"/>
  <c r="FZ26" i="1"/>
  <c r="EQ49" i="1"/>
  <c r="DO238" i="1"/>
  <c r="P277" i="1"/>
  <c r="EO98" i="1"/>
  <c r="FX81" i="1"/>
  <c r="GN571" i="1"/>
  <c r="FT613" i="1" s="1"/>
  <c r="FS613" i="1"/>
  <c r="F175" i="1"/>
  <c r="W130" i="1"/>
  <c r="W643" i="1"/>
  <c r="AT22" i="1"/>
  <c r="AT676" i="1"/>
  <c r="F661" i="1"/>
  <c r="U16" i="2" s="1"/>
  <c r="BA285" i="1"/>
  <c r="F360" i="1"/>
  <c r="O613" i="1"/>
  <c r="AB562" i="1"/>
  <c r="AO18" i="1"/>
  <c r="F680" i="1"/>
  <c r="AX372" i="1"/>
  <c r="F416" i="1"/>
  <c r="FS98" i="1"/>
  <c r="T562" i="1"/>
  <c r="F634" i="1"/>
  <c r="F354" i="1"/>
  <c r="R285" i="1"/>
  <c r="R372" i="1"/>
  <c r="F423" i="1"/>
  <c r="GN375" i="1"/>
  <c r="BB18" i="1"/>
  <c r="F689" i="1"/>
  <c r="FX409" i="1"/>
  <c r="DU372" i="1"/>
  <c r="FZ409" i="1"/>
  <c r="DH409" i="1"/>
  <c r="FW409" i="1"/>
  <c r="P562" i="1"/>
  <c r="F616" i="1"/>
  <c r="AF130" i="1"/>
  <c r="S151" i="1"/>
  <c r="FS26" i="1"/>
  <c r="EJ49" i="1"/>
  <c r="AB238" i="1"/>
  <c r="O253" i="1"/>
  <c r="AX643" i="1"/>
  <c r="Y238" i="1"/>
  <c r="F280" i="1"/>
  <c r="FX26" i="1"/>
  <c r="EO49" i="1"/>
  <c r="U562" i="1"/>
  <c r="F635" i="1"/>
  <c r="DI372" i="1"/>
  <c r="P421" i="1"/>
  <c r="GM377" i="1"/>
  <c r="GN377" i="1" s="1"/>
  <c r="F61" i="1"/>
  <c r="Q26" i="1"/>
  <c r="Q643" i="1"/>
  <c r="BA372" i="1"/>
  <c r="F429" i="1"/>
  <c r="AW613" i="1"/>
  <c r="CF562" i="1"/>
  <c r="DM238" i="1"/>
  <c r="P275" i="1"/>
  <c r="GN570" i="1"/>
  <c r="AC183" i="1"/>
  <c r="CE206" i="1"/>
  <c r="CF206" i="1"/>
  <c r="CH206" i="1"/>
  <c r="P206" i="1"/>
  <c r="DL183" i="1"/>
  <c r="P227" i="1"/>
  <c r="W183" i="1"/>
  <c r="F230" i="1"/>
  <c r="GM202" i="1"/>
  <c r="GN202" i="1" s="1"/>
  <c r="FT98" i="1"/>
  <c r="AQ18" i="1"/>
  <c r="F686" i="1"/>
  <c r="DO441" i="1"/>
  <c r="P554" i="1"/>
  <c r="W285" i="1"/>
  <c r="F364" i="1"/>
  <c r="ES372" i="1"/>
  <c r="P429" i="1"/>
  <c r="DM562" i="1"/>
  <c r="P635" i="1"/>
  <c r="EC441" i="1"/>
  <c r="DP530" i="1"/>
  <c r="V130" i="1"/>
  <c r="F174" i="1"/>
  <c r="DX238" i="1"/>
  <c r="DK253" i="1"/>
  <c r="FX183" i="1"/>
  <c r="EO206" i="1"/>
  <c r="S238" i="1"/>
  <c r="F268" i="1"/>
  <c r="DP26" i="1"/>
  <c r="P75" i="1"/>
  <c r="S183" i="1"/>
  <c r="F221" i="1"/>
  <c r="EO613" i="1"/>
  <c r="FX562" i="1"/>
  <c r="CE562" i="1"/>
  <c r="AV613" i="1"/>
  <c r="GN185" i="1"/>
  <c r="CA206" i="1"/>
  <c r="S285" i="1"/>
  <c r="F355" i="1"/>
  <c r="GM144" i="1"/>
  <c r="GN144" i="1" s="1"/>
  <c r="GM203" i="1"/>
  <c r="GN203" i="1" s="1"/>
  <c r="GM514" i="1"/>
  <c r="GN514" i="1" s="1"/>
  <c r="DJ183" i="1"/>
  <c r="P220" i="1"/>
  <c r="DI562" i="1"/>
  <c r="P625" i="1"/>
  <c r="DN372" i="1"/>
  <c r="P432" i="1"/>
  <c r="T285" i="1"/>
  <c r="F361" i="1"/>
  <c r="BA441" i="1"/>
  <c r="F550" i="1"/>
  <c r="DI285" i="1"/>
  <c r="P352" i="1"/>
  <c r="EA183" i="1"/>
  <c r="DN206" i="1"/>
  <c r="T130" i="1"/>
  <c r="F172" i="1"/>
  <c r="F113" i="1"/>
  <c r="S81" i="1"/>
  <c r="ER130" i="1"/>
  <c r="P162" i="1"/>
  <c r="ER643" i="1"/>
  <c r="EU18" i="1"/>
  <c r="P692" i="1"/>
  <c r="EC238" i="1"/>
  <c r="DP253" i="1"/>
  <c r="FW183" i="1"/>
  <c r="EN206" i="1"/>
  <c r="ET18" i="1"/>
  <c r="P689" i="1"/>
  <c r="FW562" i="1"/>
  <c r="EN613" i="1"/>
  <c r="P113" i="1"/>
  <c r="DK81" i="1"/>
  <c r="AB340" i="1"/>
  <c r="AK285" i="1"/>
  <c r="X340" i="1"/>
  <c r="GB183" i="1"/>
  <c r="ES206" i="1"/>
  <c r="CF130" i="1"/>
  <c r="AW151" i="1"/>
  <c r="BA130" i="1"/>
  <c r="F171" i="1"/>
  <c r="DJ562" i="1"/>
  <c r="P627" i="1"/>
  <c r="DI441" i="1"/>
  <c r="P542" i="1"/>
  <c r="P124" i="1"/>
  <c r="DP81" i="1"/>
  <c r="W562" i="1"/>
  <c r="F637" i="1"/>
  <c r="DI81" i="1"/>
  <c r="P110" i="1"/>
  <c r="ED183" i="1"/>
  <c r="DQ206" i="1"/>
  <c r="DH130" i="1"/>
  <c r="P154" i="1"/>
  <c r="AY253" i="1"/>
  <c r="CH238" i="1"/>
  <c r="EV18" i="1"/>
  <c r="P701" i="1"/>
  <c r="U372" i="1"/>
  <c r="F431" i="1"/>
  <c r="AK151" i="1"/>
  <c r="F420" i="1"/>
  <c r="AZ372" i="1"/>
  <c r="BA643" i="1"/>
  <c r="ED285" i="1"/>
  <c r="DQ340" i="1"/>
  <c r="CE81" i="1"/>
  <c r="AV98" i="1"/>
  <c r="FX130" i="1"/>
  <c r="EO151" i="1"/>
  <c r="P238" i="1"/>
  <c r="F256" i="1"/>
  <c r="DM285" i="1"/>
  <c r="P362" i="1"/>
  <c r="DH183" i="1"/>
  <c r="P209" i="1"/>
  <c r="DY562" i="1"/>
  <c r="DL613" i="1"/>
  <c r="DL643" i="1" s="1"/>
  <c r="DT206" i="1"/>
  <c r="GN287" i="1"/>
  <c r="CB340" i="1" s="1"/>
  <c r="CA340" i="1"/>
  <c r="GM138" i="1"/>
  <c r="GN138" i="1" s="1"/>
  <c r="CH562" i="1"/>
  <c r="AY613" i="1"/>
  <c r="EP372" i="1"/>
  <c r="P416" i="1"/>
  <c r="CH130" i="1"/>
  <c r="AY151" i="1"/>
  <c r="EG18" i="1"/>
  <c r="P680" i="1"/>
  <c r="W441" i="1"/>
  <c r="F554" i="1"/>
  <c r="P372" i="1"/>
  <c r="F412" i="1"/>
  <c r="Q285" i="1"/>
  <c r="F352" i="1"/>
  <c r="F633" i="1"/>
  <c r="BA562" i="1"/>
  <c r="U183" i="1"/>
  <c r="F228" i="1"/>
  <c r="T183" i="1"/>
  <c r="F227" i="1"/>
  <c r="AL130" i="1"/>
  <c r="Y151" i="1"/>
  <c r="BC18" i="1"/>
  <c r="F692" i="1"/>
  <c r="EN151" i="1"/>
  <c r="FW130" i="1"/>
  <c r="FZ183" i="1"/>
  <c r="EQ206" i="1"/>
  <c r="GN186" i="1"/>
  <c r="FT206" i="1" s="1"/>
  <c r="FS206" i="1"/>
  <c r="DH562" i="1"/>
  <c r="P616" i="1"/>
  <c r="GM502" i="1"/>
  <c r="GN502" i="1" s="1"/>
  <c r="S372" i="1"/>
  <c r="F424" i="1"/>
  <c r="DN285" i="1"/>
  <c r="P363" i="1"/>
  <c r="CH372" i="1"/>
  <c r="AY409" i="1"/>
  <c r="DL441" i="1"/>
  <c r="P551" i="1"/>
  <c r="R183" i="1"/>
  <c r="F220" i="1"/>
  <c r="FT26" i="1"/>
  <c r="EK49" i="1"/>
  <c r="GN240" i="1"/>
  <c r="CB253" i="1" s="1"/>
  <c r="CA253" i="1"/>
  <c r="AL26" i="1"/>
  <c r="Y49" i="1"/>
  <c r="S26" i="1"/>
  <c r="F64" i="1"/>
  <c r="ED372" i="1"/>
  <c r="DQ409" i="1"/>
  <c r="R562" i="1"/>
  <c r="F627" i="1"/>
  <c r="F101" i="1"/>
  <c r="P81" i="1"/>
  <c r="AW253" i="1"/>
  <c r="CF238" i="1"/>
  <c r="DO183" i="1"/>
  <c r="P230" i="1"/>
  <c r="GM506" i="1"/>
  <c r="GN506" i="1" s="1"/>
  <c r="ED238" i="1"/>
  <c r="DQ253" i="1"/>
  <c r="DQ643" i="1" s="1"/>
  <c r="AP18" i="1"/>
  <c r="F685" i="1"/>
  <c r="GM586" i="1"/>
  <c r="GN586" i="1" s="1"/>
  <c r="BA183" i="1"/>
  <c r="F226" i="1"/>
  <c r="O49" i="1"/>
  <c r="AB26" i="1"/>
  <c r="DJ372" i="1"/>
  <c r="P423" i="1"/>
  <c r="FZ562" i="1"/>
  <c r="EQ613" i="1"/>
  <c r="ER285" i="1"/>
  <c r="P351" i="1"/>
  <c r="DQ26" i="1"/>
  <c r="P76" i="1"/>
  <c r="DJ26" i="1"/>
  <c r="P63" i="1"/>
  <c r="DJ643" i="1"/>
  <c r="AB151" i="1"/>
  <c r="V643" i="1"/>
  <c r="P276" i="1"/>
  <c r="DN238" i="1"/>
  <c r="AV151" i="1"/>
  <c r="CE130" i="1"/>
  <c r="GM500" i="1"/>
  <c r="GN500" i="1" s="1"/>
  <c r="GN443" i="1"/>
  <c r="CB530" i="1" s="1"/>
  <c r="ES562" i="1"/>
  <c r="P633" i="1"/>
  <c r="CE372" i="1"/>
  <c r="AV409" i="1"/>
  <c r="S441" i="1"/>
  <c r="F545" i="1"/>
  <c r="DO372" i="1"/>
  <c r="P433" i="1"/>
  <c r="DM441" i="1"/>
  <c r="P552" i="1"/>
  <c r="R130" i="1"/>
  <c r="F165" i="1"/>
  <c r="P100" i="1"/>
  <c r="DG81" i="1"/>
  <c r="F636" i="1"/>
  <c r="V562" i="1"/>
  <c r="DJ238" i="1"/>
  <c r="P267" i="1"/>
  <c r="DK206" i="1"/>
  <c r="DK643" i="1" s="1"/>
  <c r="DX183" i="1"/>
  <c r="AY98" i="1"/>
  <c r="CH81" i="1"/>
  <c r="FZ130" i="1"/>
  <c r="EQ151" i="1"/>
  <c r="T372" i="1"/>
  <c r="F430" i="1"/>
  <c r="CE238" i="1"/>
  <c r="AV253" i="1"/>
  <c r="ED130" i="1"/>
  <c r="DQ151" i="1"/>
  <c r="EC130" i="1"/>
  <c r="DP151" i="1"/>
  <c r="DP643" i="1" s="1"/>
  <c r="FZ441" i="1"/>
  <c r="EQ530" i="1"/>
  <c r="AF562" i="1"/>
  <c r="S613" i="1"/>
  <c r="S643" i="1" s="1"/>
  <c r="F110" i="1"/>
  <c r="Q81" i="1"/>
  <c r="ER372" i="1"/>
  <c r="P420" i="1"/>
  <c r="AK26" i="1"/>
  <c r="X49" i="1"/>
  <c r="GN28" i="1"/>
  <c r="CB49" i="1" s="1"/>
  <c r="CA49" i="1"/>
  <c r="DK130" i="1"/>
  <c r="P166" i="1"/>
  <c r="V372" i="1"/>
  <c r="F432" i="1"/>
  <c r="AZ441" i="1"/>
  <c r="F541" i="1"/>
  <c r="GN132" i="1"/>
  <c r="CA151" i="1"/>
  <c r="F154" i="1"/>
  <c r="P130" i="1"/>
  <c r="GM481" i="1"/>
  <c r="GN481" i="1" s="1"/>
  <c r="DI183" i="1"/>
  <c r="P218" i="1"/>
  <c r="CF372" i="1"/>
  <c r="AW409" i="1"/>
  <c r="Y81" i="1"/>
  <c r="F125" i="1"/>
  <c r="DL285" i="1"/>
  <c r="P361" i="1"/>
  <c r="U441" i="1"/>
  <c r="F552" i="1"/>
  <c r="FZ253" i="1"/>
  <c r="DH253" i="1"/>
  <c r="DU238" i="1"/>
  <c r="FW253" i="1"/>
  <c r="FX253" i="1"/>
  <c r="FZ81" i="1"/>
  <c r="EQ98" i="1"/>
  <c r="P550" i="1"/>
  <c r="ES441" i="1"/>
  <c r="P26" i="1"/>
  <c r="F52" i="1"/>
  <c r="DK26" i="1"/>
  <c r="P64" i="1"/>
  <c r="BD18" i="1"/>
  <c r="F701" i="1"/>
  <c r="GM527" i="1"/>
  <c r="GN527" i="1" s="1"/>
  <c r="DO562" i="1"/>
  <c r="P637" i="1"/>
  <c r="DN441" i="1"/>
  <c r="P553" i="1"/>
  <c r="DQ81" i="1"/>
  <c r="P125" i="1"/>
  <c r="ES285" i="1"/>
  <c r="P360" i="1"/>
  <c r="EH18" i="1"/>
  <c r="P685" i="1"/>
  <c r="DT441" i="1"/>
  <c r="DG530" i="1"/>
  <c r="FW441" i="1"/>
  <c r="EN530" i="1"/>
  <c r="DL238" i="1"/>
  <c r="P274" i="1"/>
  <c r="GM243" i="1"/>
  <c r="DT253" i="1"/>
  <c r="O98" i="1"/>
  <c r="AB81" i="1"/>
  <c r="DJ81" i="1"/>
  <c r="P112" i="1"/>
  <c r="EL18" i="1"/>
  <c r="P694" i="1"/>
  <c r="FX441" i="1"/>
  <c r="EO530" i="1"/>
  <c r="DH26" i="1"/>
  <c r="P52" i="1"/>
  <c r="DH643" i="1"/>
  <c r="EM18" i="1"/>
  <c r="P695" i="1"/>
  <c r="R441" i="1"/>
  <c r="F544" i="1"/>
  <c r="FW81" i="1"/>
  <c r="EN98" i="1"/>
  <c r="AY49" i="1"/>
  <c r="CH26" i="1"/>
  <c r="DG151" i="1"/>
  <c r="DT130" i="1"/>
  <c r="AC285" i="1"/>
  <c r="CF340" i="1"/>
  <c r="P340" i="1"/>
  <c r="CH340" i="1"/>
  <c r="CE340" i="1"/>
  <c r="AB409" i="1"/>
  <c r="R26" i="1"/>
  <c r="F63" i="1"/>
  <c r="R643" i="1"/>
  <c r="DJ441" i="1"/>
  <c r="P544" i="1"/>
  <c r="P265" i="1"/>
  <c r="DI238" i="1"/>
  <c r="T441" i="1"/>
  <c r="F551" i="1"/>
  <c r="F421" i="1"/>
  <c r="Q372" i="1"/>
  <c r="Q183" i="1"/>
  <c r="F218" i="1"/>
  <c r="S22" i="1" l="1"/>
  <c r="F658" i="1"/>
  <c r="S676" i="1"/>
  <c r="DL22" i="1"/>
  <c r="P664" i="1"/>
  <c r="DL676" i="1"/>
  <c r="DQ22" i="1"/>
  <c r="P670" i="1"/>
  <c r="DQ676" i="1"/>
  <c r="DK22" i="1"/>
  <c r="P658" i="1"/>
  <c r="J16" i="2" s="1"/>
  <c r="DK676" i="1"/>
  <c r="DP22" i="1"/>
  <c r="P669" i="1"/>
  <c r="DP676" i="1"/>
  <c r="GN243" i="1"/>
  <c r="FT253" i="1" s="1"/>
  <c r="FS253" i="1"/>
  <c r="F258" i="1"/>
  <c r="AV238" i="1"/>
  <c r="DT372" i="1"/>
  <c r="DG409" i="1"/>
  <c r="O151" i="1"/>
  <c r="AB130" i="1"/>
  <c r="EN130" i="1"/>
  <c r="P156" i="1"/>
  <c r="DP238" i="1"/>
  <c r="P279" i="1"/>
  <c r="DJ22" i="1"/>
  <c r="DJ676" i="1"/>
  <c r="P657" i="1"/>
  <c r="P157" i="1"/>
  <c r="EO130" i="1"/>
  <c r="X285" i="1"/>
  <c r="F366" i="1"/>
  <c r="DP441" i="1"/>
  <c r="P556" i="1"/>
  <c r="EK98" i="1"/>
  <c r="FT81" i="1"/>
  <c r="CA613" i="1"/>
  <c r="S130" i="1"/>
  <c r="F166" i="1"/>
  <c r="FT409" i="1"/>
  <c r="DG26" i="1"/>
  <c r="P51" i="1"/>
  <c r="CE441" i="1"/>
  <c r="AV530" i="1"/>
  <c r="FT340" i="1"/>
  <c r="DH285" i="1"/>
  <c r="P343" i="1"/>
  <c r="O183" i="1"/>
  <c r="F208" i="1"/>
  <c r="CA130" i="1"/>
  <c r="AR151" i="1"/>
  <c r="FS562" i="1"/>
  <c r="EJ613" i="1"/>
  <c r="AV26" i="1"/>
  <c r="F54" i="1"/>
  <c r="AV372" i="1"/>
  <c r="F414" i="1"/>
  <c r="Y26" i="1"/>
  <c r="F76" i="1"/>
  <c r="Y643" i="1"/>
  <c r="DG130" i="1"/>
  <c r="P153" i="1"/>
  <c r="EO441" i="1"/>
  <c r="P536" i="1"/>
  <c r="EN441" i="1"/>
  <c r="P535" i="1"/>
  <c r="O26" i="1"/>
  <c r="F51" i="1"/>
  <c r="F259" i="1"/>
  <c r="AW238" i="1"/>
  <c r="CA238" i="1"/>
  <c r="AR253" i="1"/>
  <c r="CA285" i="1"/>
  <c r="AR340" i="1"/>
  <c r="F615" i="1"/>
  <c r="O562" i="1"/>
  <c r="EO81" i="1"/>
  <c r="P104" i="1"/>
  <c r="DI22" i="1"/>
  <c r="DI676" i="1"/>
  <c r="P655" i="1"/>
  <c r="F232" i="1"/>
  <c r="X183" i="1"/>
  <c r="CB238" i="1"/>
  <c r="AS253" i="1"/>
  <c r="Y130" i="1"/>
  <c r="F178" i="1"/>
  <c r="AB285" i="1"/>
  <c r="O340" i="1"/>
  <c r="F233" i="1"/>
  <c r="Y183" i="1"/>
  <c r="FZ285" i="1"/>
  <c r="EQ340" i="1"/>
  <c r="Y372" i="1"/>
  <c r="F436" i="1"/>
  <c r="EQ130" i="1"/>
  <c r="P159" i="1"/>
  <c r="CB285" i="1"/>
  <c r="AS340" i="1"/>
  <c r="AV81" i="1"/>
  <c r="F103" i="1"/>
  <c r="R22" i="1"/>
  <c r="F657" i="1"/>
  <c r="R676" i="1"/>
  <c r="AY26" i="1"/>
  <c r="F57" i="1"/>
  <c r="P532" i="1"/>
  <c r="DG441" i="1"/>
  <c r="AW372" i="1"/>
  <c r="F415" i="1"/>
  <c r="CA530" i="1"/>
  <c r="EK26" i="1"/>
  <c r="P66" i="1"/>
  <c r="DG206" i="1"/>
  <c r="DG643" i="1" s="1"/>
  <c r="DT183" i="1"/>
  <c r="AY238" i="1"/>
  <c r="F261" i="1"/>
  <c r="ER22" i="1"/>
  <c r="P654" i="1"/>
  <c r="ER676" i="1"/>
  <c r="EO26" i="1"/>
  <c r="P55" i="1"/>
  <c r="DG562" i="1"/>
  <c r="P615" i="1"/>
  <c r="FS130" i="1"/>
  <c r="EJ151" i="1"/>
  <c r="EN26" i="1"/>
  <c r="P54" i="1"/>
  <c r="FS530" i="1"/>
  <c r="DM183" i="1"/>
  <c r="P228" i="1"/>
  <c r="DM643" i="1"/>
  <c r="T18" i="1"/>
  <c r="F697" i="1"/>
  <c r="O441" i="1"/>
  <c r="F532" i="1"/>
  <c r="FT441" i="1"/>
  <c r="EK530" i="1"/>
  <c r="DP285" i="1"/>
  <c r="P366" i="1"/>
  <c r="DO22" i="1"/>
  <c r="DO676" i="1"/>
  <c r="P667" i="1"/>
  <c r="CB441" i="1"/>
  <c r="AS530" i="1"/>
  <c r="DQ285" i="1"/>
  <c r="P367" i="1"/>
  <c r="AW562" i="1"/>
  <c r="F619" i="1"/>
  <c r="FW372" i="1"/>
  <c r="EN409" i="1"/>
  <c r="EQ26" i="1"/>
  <c r="P57" i="1"/>
  <c r="F104" i="1"/>
  <c r="AW81" i="1"/>
  <c r="FW238" i="1"/>
  <c r="EN253" i="1"/>
  <c r="P618" i="1"/>
  <c r="EN562" i="1"/>
  <c r="CA183" i="1"/>
  <c r="AR206" i="1"/>
  <c r="DH372" i="1"/>
  <c r="P412" i="1"/>
  <c r="AT18" i="1"/>
  <c r="F694" i="1"/>
  <c r="EI18" i="1"/>
  <c r="P686" i="1"/>
  <c r="EP22" i="1"/>
  <c r="P650" i="1"/>
  <c r="EP676" i="1"/>
  <c r="DP183" i="1"/>
  <c r="P232" i="1"/>
  <c r="F639" i="1"/>
  <c r="X562" i="1"/>
  <c r="P106" i="1"/>
  <c r="EQ81" i="1"/>
  <c r="EN81" i="1"/>
  <c r="P103" i="1"/>
  <c r="FX238" i="1"/>
  <c r="EO253" i="1"/>
  <c r="FT130" i="1"/>
  <c r="EK151" i="1"/>
  <c r="F106" i="1"/>
  <c r="AY81" i="1"/>
  <c r="AB372" i="1"/>
  <c r="O409" i="1"/>
  <c r="CA26" i="1"/>
  <c r="AR49" i="1"/>
  <c r="DP130" i="1"/>
  <c r="P177" i="1"/>
  <c r="DQ372" i="1"/>
  <c r="P436" i="1"/>
  <c r="EJ206" i="1"/>
  <c r="FS183" i="1"/>
  <c r="AY130" i="1"/>
  <c r="F159" i="1"/>
  <c r="BA22" i="1"/>
  <c r="F663" i="1"/>
  <c r="BA676" i="1"/>
  <c r="DQ183" i="1"/>
  <c r="P233" i="1"/>
  <c r="CB206" i="1"/>
  <c r="EO183" i="1"/>
  <c r="P212" i="1"/>
  <c r="P183" i="1"/>
  <c r="F209" i="1"/>
  <c r="FZ372" i="1"/>
  <c r="EQ409" i="1"/>
  <c r="DK285" i="1"/>
  <c r="P355" i="1"/>
  <c r="DQ441" i="1"/>
  <c r="P557" i="1"/>
  <c r="DQ562" i="1"/>
  <c r="P640" i="1"/>
  <c r="DL562" i="1"/>
  <c r="P634" i="1"/>
  <c r="DK183" i="1"/>
  <c r="P221" i="1"/>
  <c r="EJ98" i="1"/>
  <c r="FS81" i="1"/>
  <c r="CB26" i="1"/>
  <c r="AS49" i="1"/>
  <c r="AV130" i="1"/>
  <c r="F156" i="1"/>
  <c r="DQ238" i="1"/>
  <c r="P280" i="1"/>
  <c r="Q22" i="1"/>
  <c r="Q676" i="1"/>
  <c r="F655" i="1"/>
  <c r="DG340" i="1"/>
  <c r="DT285" i="1"/>
  <c r="CH285" i="1"/>
  <c r="AY340" i="1"/>
  <c r="F100" i="1"/>
  <c r="O81" i="1"/>
  <c r="FZ238" i="1"/>
  <c r="EQ253" i="1"/>
  <c r="X26" i="1"/>
  <c r="F75" i="1"/>
  <c r="X643" i="1"/>
  <c r="P178" i="1"/>
  <c r="DQ130" i="1"/>
  <c r="EQ562" i="1"/>
  <c r="P621" i="1"/>
  <c r="EQ183" i="1"/>
  <c r="P214" i="1"/>
  <c r="AW130" i="1"/>
  <c r="F157" i="1"/>
  <c r="P268" i="1"/>
  <c r="DK238" i="1"/>
  <c r="AW206" i="1"/>
  <c r="CF183" i="1"/>
  <c r="O238" i="1"/>
  <c r="F255" i="1"/>
  <c r="FX372" i="1"/>
  <c r="EO409" i="1"/>
  <c r="AW26" i="1"/>
  <c r="F55" i="1"/>
  <c r="W16" i="2"/>
  <c r="CB81" i="1"/>
  <c r="AS98" i="1"/>
  <c r="Y441" i="1"/>
  <c r="F557" i="1"/>
  <c r="AZ18" i="1"/>
  <c r="F687" i="1"/>
  <c r="P435" i="1"/>
  <c r="DP372" i="1"/>
  <c r="X372" i="1"/>
  <c r="F435" i="1"/>
  <c r="S562" i="1"/>
  <c r="F628" i="1"/>
  <c r="EQ441" i="1"/>
  <c r="P538" i="1"/>
  <c r="CE285" i="1"/>
  <c r="AV340" i="1"/>
  <c r="DH238" i="1"/>
  <c r="P256" i="1"/>
  <c r="EK206" i="1"/>
  <c r="FT183" i="1"/>
  <c r="AV562" i="1"/>
  <c r="F618" i="1"/>
  <c r="CH183" i="1"/>
  <c r="AY206" i="1"/>
  <c r="AY643" i="1" s="1"/>
  <c r="AX22" i="1"/>
  <c r="F650" i="1"/>
  <c r="AX676" i="1"/>
  <c r="W22" i="1"/>
  <c r="F667" i="1"/>
  <c r="W676" i="1"/>
  <c r="F343" i="1"/>
  <c r="P285" i="1"/>
  <c r="DG253" i="1"/>
  <c r="DT238" i="1"/>
  <c r="P643" i="1"/>
  <c r="AY372" i="1"/>
  <c r="F417" i="1"/>
  <c r="AK130" i="1"/>
  <c r="X151" i="1"/>
  <c r="P211" i="1"/>
  <c r="EN183" i="1"/>
  <c r="CE183" i="1"/>
  <c r="AV206" i="1"/>
  <c r="AV643" i="1" s="1"/>
  <c r="DO285" i="1"/>
  <c r="P364" i="1"/>
  <c r="P441" i="1"/>
  <c r="F533" i="1"/>
  <c r="CA372" i="1"/>
  <c r="AR409" i="1"/>
  <c r="AU18" i="1"/>
  <c r="F695" i="1"/>
  <c r="AR98" i="1"/>
  <c r="CA81" i="1"/>
  <c r="AW340" i="1"/>
  <c r="CF285" i="1"/>
  <c r="V22" i="1"/>
  <c r="F666" i="1"/>
  <c r="V676" i="1"/>
  <c r="F621" i="1"/>
  <c r="AY562" i="1"/>
  <c r="CB372" i="1"/>
  <c r="AS409" i="1"/>
  <c r="FX285" i="1"/>
  <c r="EO340" i="1"/>
  <c r="Y285" i="1"/>
  <c r="F367" i="1"/>
  <c r="Y562" i="1"/>
  <c r="F640" i="1"/>
  <c r="X441" i="1"/>
  <c r="F556" i="1"/>
  <c r="DP562" i="1"/>
  <c r="P639" i="1"/>
  <c r="DH22" i="1"/>
  <c r="DH676" i="1"/>
  <c r="P646" i="1"/>
  <c r="ES183" i="1"/>
  <c r="P226" i="1"/>
  <c r="ES643" i="1"/>
  <c r="P229" i="1"/>
  <c r="DN183" i="1"/>
  <c r="DN643" i="1"/>
  <c r="EO562" i="1"/>
  <c r="P619" i="1"/>
  <c r="EJ26" i="1"/>
  <c r="P77" i="1"/>
  <c r="AY530" i="1"/>
  <c r="CH441" i="1"/>
  <c r="CB151" i="1"/>
  <c r="CB613" i="1"/>
  <c r="FS409" i="1"/>
  <c r="FT562" i="1"/>
  <c r="EK613" i="1"/>
  <c r="CF441" i="1"/>
  <c r="AW530" i="1"/>
  <c r="FS285" i="1"/>
  <c r="EJ340" i="1"/>
  <c r="FW285" i="1"/>
  <c r="EN340" i="1"/>
  <c r="U18" i="1"/>
  <c r="F698" i="1"/>
  <c r="AY22" i="1" l="1"/>
  <c r="F651" i="1"/>
  <c r="AY676" i="1"/>
  <c r="AV22" i="1"/>
  <c r="F648" i="1"/>
  <c r="AV676" i="1"/>
  <c r="DG22" i="1"/>
  <c r="DG676" i="1"/>
  <c r="P645" i="1"/>
  <c r="AS613" i="1"/>
  <c r="CB562" i="1"/>
  <c r="P342" i="1"/>
  <c r="DG285" i="1"/>
  <c r="EK130" i="1"/>
  <c r="P168" i="1"/>
  <c r="EP18" i="1"/>
  <c r="P683" i="1"/>
  <c r="FT285" i="1"/>
  <c r="EK340" i="1"/>
  <c r="DK18" i="1"/>
  <c r="P691" i="1"/>
  <c r="AW441" i="1"/>
  <c r="F536" i="1"/>
  <c r="ES22" i="1"/>
  <c r="ES676" i="1"/>
  <c r="P663" i="1"/>
  <c r="H16" i="2" s="1"/>
  <c r="AW285" i="1"/>
  <c r="F346" i="1"/>
  <c r="W18" i="1"/>
  <c r="F700" i="1"/>
  <c r="AS151" i="1"/>
  <c r="AS643" i="1" s="1"/>
  <c r="CB130" i="1"/>
  <c r="EJ183" i="1"/>
  <c r="P234" i="1"/>
  <c r="P258" i="1"/>
  <c r="EN238" i="1"/>
  <c r="AV441" i="1"/>
  <c r="F535" i="1"/>
  <c r="P259" i="1"/>
  <c r="EO238" i="1"/>
  <c r="EO643" i="1"/>
  <c r="EN285" i="1"/>
  <c r="P345" i="1"/>
  <c r="F212" i="1"/>
  <c r="AW183" i="1"/>
  <c r="DM22" i="1"/>
  <c r="P665" i="1"/>
  <c r="DM676" i="1"/>
  <c r="CA441" i="1"/>
  <c r="AR530" i="1"/>
  <c r="DG372" i="1"/>
  <c r="P411" i="1"/>
  <c r="DQ18" i="1"/>
  <c r="P703" i="1"/>
  <c r="O285" i="1"/>
  <c r="F342" i="1"/>
  <c r="O130" i="1"/>
  <c r="F153" i="1"/>
  <c r="X130" i="1"/>
  <c r="F177" i="1"/>
  <c r="F426" i="1"/>
  <c r="AS372" i="1"/>
  <c r="AS81" i="1"/>
  <c r="F115" i="1"/>
  <c r="CB183" i="1"/>
  <c r="AS206" i="1"/>
  <c r="AS285" i="1"/>
  <c r="F357" i="1"/>
  <c r="P641" i="1"/>
  <c r="EJ562" i="1"/>
  <c r="Q18" i="1"/>
  <c r="F688" i="1"/>
  <c r="AS441" i="1"/>
  <c r="F547" i="1"/>
  <c r="AY441" i="1"/>
  <c r="F538" i="1"/>
  <c r="AX18" i="1"/>
  <c r="F683" i="1"/>
  <c r="DH18" i="1"/>
  <c r="P679" i="1"/>
  <c r="EJ285" i="1"/>
  <c r="P368" i="1"/>
  <c r="AR372" i="1"/>
  <c r="F437" i="1"/>
  <c r="EQ238" i="1"/>
  <c r="P261" i="1"/>
  <c r="EQ643" i="1"/>
  <c r="DO18" i="1"/>
  <c r="P700" i="1"/>
  <c r="ER18" i="1"/>
  <c r="P687" i="1"/>
  <c r="AR285" i="1"/>
  <c r="F368" i="1"/>
  <c r="AR81" i="1"/>
  <c r="F126" i="1"/>
  <c r="AR26" i="1"/>
  <c r="F77" i="1"/>
  <c r="EJ530" i="1"/>
  <c r="FS441" i="1"/>
  <c r="F270" i="1"/>
  <c r="AS238" i="1"/>
  <c r="F179" i="1"/>
  <c r="AR130" i="1"/>
  <c r="FT372" i="1"/>
  <c r="EK409" i="1"/>
  <c r="DL18" i="1"/>
  <c r="P697" i="1"/>
  <c r="BA18" i="1"/>
  <c r="F696" i="1"/>
  <c r="AR238" i="1"/>
  <c r="F281" i="1"/>
  <c r="DJ18" i="1"/>
  <c r="P690" i="1"/>
  <c r="V18" i="1"/>
  <c r="F699" i="1"/>
  <c r="AS26" i="1"/>
  <c r="F66" i="1"/>
  <c r="O372" i="1"/>
  <c r="F411" i="1"/>
  <c r="P414" i="1"/>
  <c r="EN372" i="1"/>
  <c r="Y22" i="1"/>
  <c r="F670" i="1"/>
  <c r="Y676" i="1"/>
  <c r="FT238" i="1"/>
  <c r="EK253" i="1"/>
  <c r="X22" i="1"/>
  <c r="X676" i="1"/>
  <c r="F669" i="1"/>
  <c r="AY183" i="1"/>
  <c r="F214" i="1"/>
  <c r="AW643" i="1"/>
  <c r="EJ253" i="1"/>
  <c r="FS238" i="1"/>
  <c r="DN22" i="1"/>
  <c r="P666" i="1"/>
  <c r="DN676" i="1"/>
  <c r="DG238" i="1"/>
  <c r="P255" i="1"/>
  <c r="AY285" i="1"/>
  <c r="F348" i="1"/>
  <c r="AR183" i="1"/>
  <c r="F234" i="1"/>
  <c r="P547" i="1"/>
  <c r="EK441" i="1"/>
  <c r="CA562" i="1"/>
  <c r="AR613" i="1"/>
  <c r="DP18" i="1"/>
  <c r="P702" i="1"/>
  <c r="S18" i="1"/>
  <c r="F691" i="1"/>
  <c r="EO285" i="1"/>
  <c r="P346" i="1"/>
  <c r="EN643" i="1"/>
  <c r="EK562" i="1"/>
  <c r="P630" i="1"/>
  <c r="EO372" i="1"/>
  <c r="P415" i="1"/>
  <c r="EQ372" i="1"/>
  <c r="P417" i="1"/>
  <c r="EJ130" i="1"/>
  <c r="P179" i="1"/>
  <c r="EQ285" i="1"/>
  <c r="P348" i="1"/>
  <c r="Y16" i="2"/>
  <c r="F345" i="1"/>
  <c r="AV285" i="1"/>
  <c r="P22" i="1"/>
  <c r="F646" i="1"/>
  <c r="P676" i="1"/>
  <c r="FS372" i="1"/>
  <c r="EJ409" i="1"/>
  <c r="F211" i="1"/>
  <c r="AV183" i="1"/>
  <c r="P223" i="1"/>
  <c r="EK183" i="1"/>
  <c r="EJ81" i="1"/>
  <c r="P126" i="1"/>
  <c r="P208" i="1"/>
  <c r="DG183" i="1"/>
  <c r="R18" i="1"/>
  <c r="F690" i="1"/>
  <c r="DI18" i="1"/>
  <c r="P688" i="1"/>
  <c r="O643" i="1"/>
  <c r="P115" i="1"/>
  <c r="EK81" i="1"/>
  <c r="AS22" i="1" l="1"/>
  <c r="AS676" i="1"/>
  <c r="F660" i="1"/>
  <c r="T16" i="2" s="1"/>
  <c r="X16" i="2" s="1"/>
  <c r="AC16" i="2" s="1"/>
  <c r="X18" i="1"/>
  <c r="F702" i="1"/>
  <c r="EK372" i="1"/>
  <c r="P426" i="1"/>
  <c r="AS562" i="1"/>
  <c r="F630" i="1"/>
  <c r="EK238" i="1"/>
  <c r="P270" i="1"/>
  <c r="AS130" i="1"/>
  <c r="F168" i="1"/>
  <c r="DG18" i="1"/>
  <c r="P678" i="1"/>
  <c r="EJ372" i="1"/>
  <c r="P437" i="1"/>
  <c r="Y18" i="1"/>
  <c r="F703" i="1"/>
  <c r="F223" i="1"/>
  <c r="AS183" i="1"/>
  <c r="EK285" i="1"/>
  <c r="P357" i="1"/>
  <c r="AR562" i="1"/>
  <c r="F641" i="1"/>
  <c r="EO22" i="1"/>
  <c r="P649" i="1"/>
  <c r="EO676" i="1"/>
  <c r="EK643" i="1"/>
  <c r="AV18" i="1"/>
  <c r="F681" i="1"/>
  <c r="O22" i="1"/>
  <c r="F645" i="1"/>
  <c r="O676" i="1"/>
  <c r="EJ238" i="1"/>
  <c r="P281" i="1"/>
  <c r="EJ643" i="1"/>
  <c r="EJ441" i="1"/>
  <c r="P558" i="1"/>
  <c r="EQ22" i="1"/>
  <c r="P651" i="1"/>
  <c r="EQ676" i="1"/>
  <c r="DN18" i="1"/>
  <c r="P699" i="1"/>
  <c r="P18" i="1"/>
  <c r="F679" i="1"/>
  <c r="AW22" i="1"/>
  <c r="AW676" i="1"/>
  <c r="F649" i="1"/>
  <c r="AR643" i="1"/>
  <c r="AR441" i="1"/>
  <c r="F558" i="1"/>
  <c r="AY18" i="1"/>
  <c r="F684" i="1"/>
  <c r="ES18" i="1"/>
  <c r="P696" i="1"/>
  <c r="EN22" i="1"/>
  <c r="P648" i="1"/>
  <c r="EN676" i="1"/>
  <c r="DM18" i="1"/>
  <c r="P698" i="1"/>
  <c r="O18" i="1" l="1"/>
  <c r="F678" i="1"/>
  <c r="EK22" i="1"/>
  <c r="P660" i="1"/>
  <c r="E16" i="2" s="1"/>
  <c r="I16" i="2" s="1"/>
  <c r="N16" i="2" s="1"/>
  <c r="EK676" i="1"/>
  <c r="EO18" i="1"/>
  <c r="P682" i="1"/>
  <c r="EQ18" i="1"/>
  <c r="P684" i="1"/>
  <c r="AW18" i="1"/>
  <c r="F682" i="1"/>
  <c r="EN18" i="1"/>
  <c r="P681" i="1"/>
  <c r="AR22" i="1"/>
  <c r="AR676" i="1"/>
  <c r="F671" i="1"/>
  <c r="F672" i="1" s="1"/>
  <c r="AS18" i="1"/>
  <c r="F693" i="1"/>
  <c r="EJ22" i="1"/>
  <c r="P671" i="1"/>
  <c r="P672" i="1" s="1"/>
  <c r="EJ676" i="1"/>
  <c r="EJ18" i="1" l="1"/>
  <c r="P704" i="1"/>
  <c r="F673" i="1"/>
  <c r="F674" i="1"/>
  <c r="EK18" i="1"/>
  <c r="P693" i="1"/>
  <c r="P673" i="1"/>
  <c r="P674" i="1" s="1"/>
  <c r="AR18" i="1"/>
  <c r="F704" i="1"/>
</calcChain>
</file>

<file path=xl/sharedStrings.xml><?xml version="1.0" encoding="utf-8"?>
<sst xmlns="http://schemas.openxmlformats.org/spreadsheetml/2006/main" count="33261" uniqueCount="918">
  <si>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</si>
  <si>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</si>
  <si>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</si>
  <si>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</si>
  <si>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</si>
  <si>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</si>
  <si>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Новый объект строительства</t>
  </si>
  <si>
    <t>2024-00375-01-01-ИОС3.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</si>
  <si>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</si>
  <si>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</si>
  <si>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</si>
  <si>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</si>
  <si>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</si>
  <si>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</si>
  <si>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</si>
  <si>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</si>
  <si>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02-01-05</t>
  </si>
  <si>
    <t>Система водоотведения.</t>
  </si>
  <si>
    <t>2024-00375-01-0-ИОС3</t>
  </si>
  <si>
    <t>Новый раздел</t>
  </si>
  <si>
    <t>Демонтажные работы.</t>
  </si>
  <si>
    <t>1</t>
  </si>
  <si>
    <t>6.65-1-2</t>
  </si>
  <si>
    <t>Разборка трубопроводов из водогазопроводных труб диаметром до 40 мм</t>
  </si>
  <si>
    <t>100 м</t>
  </si>
  <si>
    <t>ТСН-2001.6 Доп. 79, Сб. 65, т. 1, поз. 2</t>
  </si>
  <si>
    <t>*1</t>
  </si>
  <si>
    <t>*1,2</t>
  </si>
  <si>
    <t>Ремонтно-строительные работы</t>
  </si>
  <si>
    <t>ТСН-2001.6-65. Внутренние санитарно-технические работы: демонтаж и разборка</t>
  </si>
  <si>
    <t>ТСН-2001.6-65-1</t>
  </si>
  <si>
    <t>Поправка: Гл.12.Прил.8.п.8. 3_12.00.01.11.001</t>
  </si>
  <si>
    <t>2</t>
  </si>
  <si>
    <t>6.65-11-5</t>
  </si>
  <si>
    <t>Разборка трубопроводов центрального отопления на сварке диаметром труб до 100 мм</t>
  </si>
  <si>
    <t>ТСН-2001.6 Доп. 79, Сб. 65, т. 11, поз. 5</t>
  </si>
  <si>
    <t>*1)*1</t>
  </si>
  <si>
    <t>*1)*1,2</t>
  </si>
  <si>
    <t>*0,82)*1,2</t>
  </si>
  <si>
    <t>Поправка: Сб.6-65.т3.1.п.3.1.6_06.65.01.28.002
Поправка: Гл.12.Прил.8.п.8. 3_12.00.01.11.001</t>
  </si>
  <si>
    <t>3</t>
  </si>
  <si>
    <t>3.16-40-4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</si>
  <si>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 (демонтаж)</t>
  </si>
  <si>
    <t>ТСН-2001.3 Доп. 79, Сб. 16, т. 40, поз. 4</t>
  </si>
  <si>
    <t>*0)*1</t>
  </si>
  <si>
    <t>*0,4)*1,2</t>
  </si>
  <si>
    <t>Строительные работы</t>
  </si>
  <si>
    <t>ТСН-2001.3-16. Трубопроводы внутренние</t>
  </si>
  <si>
    <t>ТСН-2001.3-16-1</t>
  </si>
  <si>
    <t>Поправка: Гл.6.Прил.2.2.п.2.2.13_06.00.01.35.003
Поправка: Гл.12.Прил.8.п.8. 3_12.00.01.11.001</t>
  </si>
  <si>
    <t>4</t>
  </si>
  <si>
    <t>3.16-13-2</t>
  </si>
  <si>
    <t>Прокладка трубопроводов канализации из ПВХ труб диаметром 100 мм - 150 мм (демонтаж)</t>
  </si>
  <si>
    <t>ТСН-2001.3 Доп. 79, Сб. 16, т. 13, поз. 2</t>
  </si>
  <si>
    <t>5</t>
  </si>
  <si>
    <t>3.16-13-1</t>
  </si>
  <si>
    <t>Прокладка трубопроводов канализации из ПВХ труб диаметром до 50 мм (демонтаж)</t>
  </si>
  <si>
    <t>ТСН-2001.3 Доп. 79, Сб. 16, т. 13, поз. 1</t>
  </si>
  <si>
    <t>6</t>
  </si>
  <si>
    <t>6.65-2-2</t>
  </si>
  <si>
    <t>Разборка трубопроводов из чугунных канализационных труб диаметром до 100 мм</t>
  </si>
  <si>
    <t>ТСН-2001.6 Доп. 68, Сб. 65, т. 2, поз. 2</t>
  </si>
  <si>
    <t>7</t>
  </si>
  <si>
    <t>6.65-2-1</t>
  </si>
  <si>
    <t>Разборка трубопроводов из чугунных канализационных труб диаметром до 50 мм</t>
  </si>
  <si>
    <t>ТСН-2001.6 Доп. 68, Сб. 65, т. 2, поз. 1</t>
  </si>
  <si>
    <t>8</t>
  </si>
  <si>
    <t>6.65-4-3</t>
  </si>
  <si>
    <t>Демонтаж санитарно-технических приборов унитазов со смывным бачком</t>
  </si>
  <si>
    <t>100 комплектов</t>
  </si>
  <si>
    <t>ТСН-2001.6 Доп. 80, Сб. 65, т. 4, поз. 3</t>
  </si>
  <si>
    <t>9</t>
  </si>
  <si>
    <t>6.65-4-1</t>
  </si>
  <si>
    <t>Демонтаж санитарно-технических приборов умывальников или раковин</t>
  </si>
  <si>
    <t>ТСН-2001.6 Доп. 80, Сб. 65, т. 4, поз. 1</t>
  </si>
  <si>
    <t>10</t>
  </si>
  <si>
    <t>6.65-4-7</t>
  </si>
  <si>
    <t>Демонтаж санитарно-технических приборов поддонов</t>
  </si>
  <si>
    <t>ТСН-2001.6 Доп. 80, Сб. 65, т. 4, поз. 7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</si>
  <si>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</si>
  <si>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</si>
  <si>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</si>
  <si>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</si>
  <si>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</si>
  <si>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</si>
  <si>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</si>
  <si>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</si>
  <si>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</si>
  <si>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</si>
  <si>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</si>
  <si>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</si>
  <si>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</si>
  <si>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</si>
  <si>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</si>
  <si>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</si>
  <si>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</si>
  <si>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</si>
  <si>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</si>
  <si>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</si>
  <si>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</si>
  <si>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</si>
  <si>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</si>
  <si>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</si>
  <si>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</si>
  <si>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</si>
  <si>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</si>
  <si>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</si>
  <si>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</si>
  <si>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</si>
  <si>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</si>
  <si>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</si>
  <si>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</si>
  <si>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</si>
  <si>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</si>
  <si>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</si>
  <si>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</si>
  <si>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</si>
  <si>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</si>
  <si>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</si>
  <si>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</si>
  <si>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</si>
  <si>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</si>
  <si>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</si>
  <si>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</si>
  <si>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</si>
  <si>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</si>
  <si>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</si>
  <si>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</si>
  <si>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</si>
  <si>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</si>
  <si>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</si>
  <si>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</si>
  <si>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</si>
  <si>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Канализация бытовая К 1 (подвал)</t>
  </si>
  <si>
    <t>11</t>
  </si>
  <si>
    <t>3.16-36-2</t>
  </si>
  <si>
    <t>Прокладка трубопроводов канализации из чугунных безраструбных труб, диаметр 100 мм</t>
  </si>
  <si>
    <t>ТСН-2001.3 Доп. 76, Сб. 16, т. 36, поз. 2</t>
  </si>
  <si>
    <t>*1,25)*1,2</t>
  </si>
  <si>
    <t>*1,15)*1,2</t>
  </si>
  <si>
    <t>Поправка: Гл.6.Прил.2.2.п.2.2.6_06.00.01.07.001
Поправка: Гл.12.Прил.8.п.8. 3_12.00.01.11.001</t>
  </si>
  <si>
    <t>11,1</t>
  </si>
  <si>
    <t>1.12-8-75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</si>
  <si>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t>
  </si>
  <si>
    <t>м</t>
  </si>
  <si>
    <t>ТСН-2001.1 Доп. 79, Р. 12, о. 8, поз. 75</t>
  </si>
  <si>
    <t>Поправка: Гл.6.Прил.2.2.п.2.2.6_06.00.01.07.001_x000D_
Поправка: Гл.12.Прил.8.п.8. 3_12.00.01.11.001</t>
  </si>
  <si>
    <t>12</t>
  </si>
  <si>
    <t>3.16-36-1</t>
  </si>
  <si>
    <t>Прокладка трубопроводов канализации из чугунных безраструбных труб, диаметр 50 мм</t>
  </si>
  <si>
    <t>ТСН-2001.3 Доп. 72, Сб. 16, т. 36, поз. 1</t>
  </si>
  <si>
    <t>12,1</t>
  </si>
  <si>
    <t>1.12-8-74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</si>
  <si>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t>
  </si>
  <si>
    <t>ТСН-2001.1 Доп. 79, Р. 12, о. 8, поз. 74</t>
  </si>
  <si>
    <t>13</t>
  </si>
  <si>
    <t>3.16-33-1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</si>
  <si>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</si>
  <si>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100 шт.</t>
  </si>
  <si>
    <t>ТСН-2001.3. Доп. 1-42. Сб. 16, т. 33, поз. 1</t>
  </si>
  <si>
    <t>13,1</t>
  </si>
  <si>
    <t>1.12-5-456</t>
  </si>
  <si>
    <t>Муфта противопожарная из нержавеющей стали, с вкладышем из терморасширяющейся резины, для трубы диаметром 110 мм</t>
  </si>
  <si>
    <t>шт.</t>
  </si>
  <si>
    <t>ТСН-2001.1 Доп. 73, Р. 12, о. 5, поз. 456</t>
  </si>
  <si>
    <t>13,2</t>
  </si>
  <si>
    <t>1.12-5-542</t>
  </si>
  <si>
    <t>Муфта противопожарная из нержавеющей стали, с вкладышем из терморасширяющейся резины, для трубы диаметром 50 мм</t>
  </si>
  <si>
    <t>ТСН-2001.1 Доп. 67, Р. 12, о. 5, поз. 542</t>
  </si>
  <si>
    <t>Канализация бытовая напорная К 1.Н (подвал)</t>
  </si>
  <si>
    <t>14</t>
  </si>
  <si>
    <t>3.16-41-4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</si>
  <si>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40 мм</t>
  </si>
  <si>
    <t>100 сварных соединений</t>
  </si>
  <si>
    <t>ТСН-2001.3 Доп. 69, Сб. 16, т. 41, поз. 4</t>
  </si>
  <si>
    <t>15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</si>
  <si>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</si>
  <si>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15,1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</si>
  <si>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</si>
  <si>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</si>
  <si>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ТСН-2001.1 Доп. 46, Р. 12, о. 2, поз. 1165</t>
  </si>
  <si>
    <t>15,2</t>
  </si>
  <si>
    <t>1.12-5-162</t>
  </si>
  <si>
    <t>Трубы напорные из полипропилена PP-R тип 3 (PRC-R), ГОСТ 32415-2013, номинальное давление PN20, наружный диаметр 40 мм</t>
  </si>
  <si>
    <t>ТСН-2001.1 Доп. 77, Р. 12, о. 5, поз. 162</t>
  </si>
  <si>
    <t>15,3</t>
  </si>
  <si>
    <t>1.12-5-181</t>
  </si>
  <si>
    <t>Уголок 90° из полипропилена PP-R тип 3 (PRC-R), ГОСТ 32415-2013, наружный диаметр 40 мм</t>
  </si>
  <si>
    <t>ТСН-2001.1 Доп. 77, Р. 12, о. 5, поз. 181</t>
  </si>
  <si>
    <t>15,4</t>
  </si>
  <si>
    <t>1.12-5-912</t>
  </si>
  <si>
    <t>Муфта из полипропилена PP-R, ГОСТ 32415-2013, переходная, номинальное давление PN 25, номинальный диаметр DN 50х40 мм</t>
  </si>
  <si>
    <t>ТСН-2001.1 Доп. 77, Р. 12, о. 5, поз. 912</t>
  </si>
  <si>
    <t>15,5</t>
  </si>
  <si>
    <t>1.7-3-8</t>
  </si>
  <si>
    <t>Сверло победитовое, диаметр 8 мм, длина 80 мм</t>
  </si>
  <si>
    <t>ТСН-2001.1. Доп. 1-42. Р. 7, о. 3, поз. 8</t>
  </si>
  <si>
    <t>16</t>
  </si>
  <si>
    <t>3.17-10-1</t>
  </si>
  <si>
    <t>Установка насосов погружных центробежных фекальных с электродвигателем производительностью 10 м3/час</t>
  </si>
  <si>
    <t>1  ШТ.</t>
  </si>
  <si>
    <t>ТСН-2001.3 Доп. 79, Сб. 17, т. 10, поз. 1</t>
  </si>
  <si>
    <t>ТСН-2001.3-17. Водопровод и канализация - внутренние устройства</t>
  </si>
  <si>
    <t>ТСН-2001.3-17-1</t>
  </si>
  <si>
    <t>16,1</t>
  </si>
  <si>
    <t>13.1-5-298</t>
  </si>
  <si>
    <t>ТСН-2001.13-2. Доп. 34. 13.1-5-298</t>
  </si>
  <si>
    <t>Сметная стоимость оборудования</t>
  </si>
  <si>
    <t>ТСН-2001.13. Сметная стоимость оборудования</t>
  </si>
  <si>
    <t>ТСН-2001.13</t>
  </si>
  <si>
    <t>Канализация дренажная напорная К 4 (подвал)</t>
  </si>
  <si>
    <t>17</t>
  </si>
  <si>
    <t>3.16-38-3</t>
  </si>
  <si>
    <t>Прокладка трубопроводов из стальных труб на бессварных разъемных муфтовых соединениях диаметром 40 мм</t>
  </si>
  <si>
    <t>ТСН-2001.3 Доп. 80, Сб. 16, т. 38, поз. 3</t>
  </si>
  <si>
    <t>17,1</t>
  </si>
  <si>
    <t>1.12-6-669</t>
  </si>
  <si>
    <t>Трубы стальные сварные водогазопроводные, оцинкованные, обыкновенные, ГОСТ 3262-75, диаметр условного прохода 40 мм, толщина стенки 3,5 мм</t>
  </si>
  <si>
    <t>ТСН-2001.1 Доп. 79, Р. 12, о. 6, поз. 669</t>
  </si>
  <si>
    <t>17,2</t>
  </si>
  <si>
    <t>1.12-8-178</t>
  </si>
  <si>
    <t>Колено чугунное, бессварное (грувлочное соединение), муфтовое, поворот 11,25°, номинальный диаметр DN 40 мм, внешний диаметр 48 мм</t>
  </si>
  <si>
    <t>ТСН-2001.1 Доп. 79, Р. 12, о. 8, поз. 178</t>
  </si>
  <si>
    <t>17,3</t>
  </si>
  <si>
    <t>1.12-8-101</t>
  </si>
  <si>
    <t>Муфта чугунная, бессварная (грувлочное соединение), гибкая, переходная, в комплекте с болтами, гайками и резиновыми прокладками, номинальный диаметр DN 50х40 мм, для труб внешним диаметром 60х48 мм</t>
  </si>
  <si>
    <t>КОМПЛЕКТ</t>
  </si>
  <si>
    <t>ТСН-2001.1 Доп. 79, Р. 12, о. 8, поз. 101</t>
  </si>
  <si>
    <t>18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</si>
  <si>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</si>
  <si>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</si>
  <si>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100 м трубопровода</t>
  </si>
  <si>
    <t>ТСН-2001.3 Доп. 72, Сб. 16, т. 29, поз. 1</t>
  </si>
  <si>
    <t>19</t>
  </si>
  <si>
    <t>19,1</t>
  </si>
  <si>
    <t>1.15-4-1</t>
  </si>
  <si>
    <t>Насос дренажный, центробежный, погружной, одноступенчатый, моноблочный, типа ГНОМ 10-10, температура перекачиваемой жидкости до +35°С, подача 10 м3/ч, напор 10 м, с 3-фазным электродвигателем мощностью 0,75 кВт, частота вращения 3000 об/мин</t>
  </si>
  <si>
    <t>ТСН-2001.1 Доп. 79, Р. 15, о. 4, поз. 1</t>
  </si>
  <si>
    <t>20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</si>
  <si>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</si>
  <si>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</si>
  <si>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</si>
  <si>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20,1</t>
  </si>
  <si>
    <t>1.13-4-129</t>
  </si>
  <si>
    <t>Кран шаровой, латунный, полнопроходной, муфтовый, 11б27п1, номинальное давление PN 1,6 МПа, номинальный диаметр DN 40 мм</t>
  </si>
  <si>
    <t>ТСН-2001.1 Доп. 73, Р. 13, о. 4, поз. 129</t>
  </si>
  <si>
    <t>20,2</t>
  </si>
  <si>
    <t>1.13-3-41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</si>
  <si>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40 мм</t>
  </si>
  <si>
    <t>ТСН-2001.1 Доп. 79, Р. 13, о. 3, поз. 41</t>
  </si>
  <si>
    <t>Канализация производственная К 3 (подвал)</t>
  </si>
  <si>
    <t>21</t>
  </si>
  <si>
    <t>21,1</t>
  </si>
  <si>
    <t>22</t>
  </si>
  <si>
    <t>22,1</t>
  </si>
  <si>
    <t>23</t>
  </si>
  <si>
    <t>23,1</t>
  </si>
  <si>
    <t>Канализация бытовая К 1 (надземная часть)</t>
  </si>
  <si>
    <t>24</t>
  </si>
  <si>
    <t>24,1</t>
  </si>
  <si>
    <t>25</t>
  </si>
  <si>
    <t>Прокладка трубопроводов канализации из ПВХ труб диаметром 100 мм - 150 мм</t>
  </si>
  <si>
    <t>25,1</t>
  </si>
  <si>
    <t>1.12-2-1167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</si>
  <si>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</si>
  <si>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t>ТСН-2001.1 Доп. 46, Р. 12, о. 2, поз. 1167</t>
  </si>
  <si>
    <t>25,2</t>
  </si>
  <si>
    <t>1.12-1-80</t>
  </si>
  <si>
    <t>Заготовка трубная из непластифицированного поливинилхлорида, для внутренней канализации, без средств крепления, диаметр 110 мм</t>
  </si>
  <si>
    <t>ТСН-2001.1 Доп. 79, Р. 12, о. 1, поз. 80</t>
  </si>
  <si>
    <t>25,3</t>
  </si>
  <si>
    <t>1.19-12-130</t>
  </si>
  <si>
    <t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t>
  </si>
  <si>
    <t>ТСН-2001.1 Доп. 68, Р. 19, о. 12, поз. 130</t>
  </si>
  <si>
    <t>25,4</t>
  </si>
  <si>
    <t>1.12-5-133</t>
  </si>
  <si>
    <t>Ревизия из полиэтилена, диаметр 110 мм (прочистка)</t>
  </si>
  <si>
    <t>ТСН-2001.1 Доп. 67, Р. 12, о. 5, поз. 133</t>
  </si>
  <si>
    <t>25,5</t>
  </si>
  <si>
    <t>1.12-5-134</t>
  </si>
  <si>
    <t>Крышка ревизии из полиэтилена, диаметр 110 мм</t>
  </si>
  <si>
    <t>ТСН-2001.1 Доп. 67, Р. 12, о. 5, поз. 134</t>
  </si>
  <si>
    <t>25,6</t>
  </si>
  <si>
    <t>1.12-5-96</t>
  </si>
  <si>
    <t>Крестовина из НПВХ, двухплоскостная, правая и левая, диаметр 110х110х50 мм (110х110х110 мм)</t>
  </si>
  <si>
    <t>ТСН-2001.1 Доп. 73, Р. 12, о. 5, поз. 96</t>
  </si>
  <si>
    <t>25,7</t>
  </si>
  <si>
    <t>1.12-5-132</t>
  </si>
  <si>
    <t>Переход из полиэтилена, диаметр 50х110 мм</t>
  </si>
  <si>
    <t>ТСН-2001.1 Доп. 67, Р. 12, о. 5, поз. 132</t>
  </si>
  <si>
    <t>25,8</t>
  </si>
  <si>
    <t>1.12-5-122</t>
  </si>
  <si>
    <t>Тройник из непластифицированного поливинилхлорида, диаметр 110х110 мм, 45°</t>
  </si>
  <si>
    <t>ТСН-2001.1 Доп. 67, Р. 12, о. 5, поз. 122</t>
  </si>
  <si>
    <t>25,9</t>
  </si>
  <si>
    <t>1.12-5-121</t>
  </si>
  <si>
    <t>Тройник из непластифицированного поливинилхлорида, диаметр 110х50 мм, 90° (45*)</t>
  </si>
  <si>
    <t>ТСН-2001.1 Доп. 67, Р. 12, о. 5, поз. 121</t>
  </si>
  <si>
    <t>25,10</t>
  </si>
  <si>
    <t>1.12-5-83</t>
  </si>
  <si>
    <t>Отвод из полиэтилена низкого давления для канализации, диаметр 108 мм, 45°</t>
  </si>
  <si>
    <t>ТСН-2001.1 Доп. 79, Р. 12, о. 5, поз. 83</t>
  </si>
  <si>
    <t>25,11</t>
  </si>
  <si>
    <t>1.12-5-84</t>
  </si>
  <si>
    <t>Отвод из полиэтилена низкого давления для канализации, диаметр 108 мм, 90°</t>
  </si>
  <si>
    <t>ТСН-2001.1 Доп. 79, Р. 12, о. 5, поз. 84</t>
  </si>
  <si>
    <t>26</t>
  </si>
  <si>
    <t>Прокладка трубопроводов канализации из ПВХ труб диаметром до 50 мм</t>
  </si>
  <si>
    <t>26,1</t>
  </si>
  <si>
    <t>26,2</t>
  </si>
  <si>
    <t>1.12-1-79</t>
  </si>
  <si>
    <t>Заготовка трубная из непластифицированного поливинилхлорида, для внутренней канализации, без средств крепления, диаметр 50 мм</t>
  </si>
  <si>
    <t>ТСН-2001.1 Доп. 79, Р. 12, о. 1, поз. 79</t>
  </si>
  <si>
    <t>26,3</t>
  </si>
  <si>
    <t>26,4</t>
  </si>
  <si>
    <t>1.12-5-97</t>
  </si>
  <si>
    <t>Ревизия из полиэтилена низкого давления, с крышкой, для канализации, диаметр 50 мм (прочистка)</t>
  </si>
  <si>
    <t>ТСН-2001.1 Доп. 67, Р. 12, о. 5, поз. 97</t>
  </si>
  <si>
    <t>26,5</t>
  </si>
  <si>
    <t>КА. п. 1</t>
  </si>
  <si>
    <t>Канализационная одноплоскостная крестовина 50/50/50, 45 градусов</t>
  </si>
  <si>
    <t>[187 / 1,22 /  9,84] +  2% Заг.скл</t>
  </si>
  <si>
    <t>0</t>
  </si>
  <si>
    <t>26,6</t>
  </si>
  <si>
    <t>1.12-5-89</t>
  </si>
  <si>
    <t>Тройник из полиэтилена низкого давления, для канализации, диаметр 50х50 мм, 45°</t>
  </si>
  <si>
    <t>ТСН-2001.1 Доп. 67, Р. 12, о. 5, поз. 89</t>
  </si>
  <si>
    <t>26,7</t>
  </si>
  <si>
    <t>1.12-5-76</t>
  </si>
  <si>
    <t>Отвод из полиэтилена низкого давления для канализации, диаметр 50 мм, 45°</t>
  </si>
  <si>
    <t>ТСН-2001.1 Доп. 67, Р. 12, о. 5, поз. 76</t>
  </si>
  <si>
    <t>26,8</t>
  </si>
  <si>
    <t>1.12-5-77</t>
  </si>
  <si>
    <t>Отвод из полиэтилена низкого давления для канализации, диаметр 50 мм, 90°</t>
  </si>
  <si>
    <t>ТСН-2001.1 Доп. 67, Р. 12, о. 5, поз. 77</t>
  </si>
  <si>
    <t>27</t>
  </si>
  <si>
    <t>27,1</t>
  </si>
  <si>
    <t>27,2</t>
  </si>
  <si>
    <t>Канализация производственная К 3 (надземная часть)</t>
  </si>
  <si>
    <t>28</t>
  </si>
  <si>
    <t>28,1</t>
  </si>
  <si>
    <t>28,2</t>
  </si>
  <si>
    <t>28,3</t>
  </si>
  <si>
    <t>28,4</t>
  </si>
  <si>
    <t>28,5</t>
  </si>
  <si>
    <t>28,6</t>
  </si>
  <si>
    <t>28,7</t>
  </si>
  <si>
    <t>29</t>
  </si>
  <si>
    <t>29,1</t>
  </si>
  <si>
    <t>29,2</t>
  </si>
  <si>
    <t>29,3</t>
  </si>
  <si>
    <t>29,4</t>
  </si>
  <si>
    <t>29,5</t>
  </si>
  <si>
    <t>29,6</t>
  </si>
  <si>
    <t>1.12-5-94</t>
  </si>
  <si>
    <t>Тройник из полиэтилена низкого давления, для канализации, диаметр 108х50 мм, 90° (45*)</t>
  </si>
  <si>
    <t>ТСН-2001.1 Доп. 79, Р. 12, о. 5, поз. 94</t>
  </si>
  <si>
    <t>29,7</t>
  </si>
  <si>
    <t>29,8</t>
  </si>
  <si>
    <t>Санитарно-техническое оборудование.</t>
  </si>
  <si>
    <t>30</t>
  </si>
  <si>
    <t>3.17-14-1</t>
  </si>
  <si>
    <t>Установка комплекта инсталляции</t>
  </si>
  <si>
    <t>1 комплект</t>
  </si>
  <si>
    <t>ТСН-2001.3 Доп. 69, Сб. 17, т. 14, поз. 1</t>
  </si>
  <si>
    <t>30,1</t>
  </si>
  <si>
    <t>1.17-1-83</t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</si>
  <si>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</si>
  <si>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t>ТСН-2001.1 Доп. 79, Р. 17, о. 1, поз. 83</t>
  </si>
  <si>
    <t>31</t>
  </si>
  <si>
    <t>3.17-14-3</t>
  </si>
  <si>
    <t>Установка подвесного унитаза</t>
  </si>
  <si>
    <t>ТСН-2001.3 Доп. 69, Сб. 17, т. 14, поз. 3</t>
  </si>
  <si>
    <t>31,1</t>
  </si>
  <si>
    <t>1.17-1-85</t>
  </si>
  <si>
    <t>Унитаз керамический, подвесной для систем инсталляции, безободковый, с сидением микролифт, с горизонтальным выпуском</t>
  </si>
  <si>
    <t>ТСН-2001.1 Доп. 79, Р. 17, о. 1, поз. 85</t>
  </si>
  <si>
    <t>32</t>
  </si>
  <si>
    <t>3.17-14-2</t>
  </si>
  <si>
    <t>Установка комплекта инсталляции для маломобильных групп населения</t>
  </si>
  <si>
    <t>ТСН-2001.3 Доп. 69, Сб. 17, т. 14, поз. 2</t>
  </si>
  <si>
    <t>32,1</t>
  </si>
  <si>
    <t>1.17-1-84</t>
  </si>
  <si>
    <t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t>
  </si>
  <si>
    <t>ТСН-2001.1 Доп. 79, Р. 17, о. 1, поз. 84</t>
  </si>
  <si>
    <t>33</t>
  </si>
  <si>
    <t>33,1</t>
  </si>
  <si>
    <t>1.17-1-86</t>
  </si>
  <si>
    <t>Унитаз керамический, подвесной для систем инсталляции, безободковый, с сидением, с горизонтальным выпуском, для маломобильных групп населения</t>
  </si>
  <si>
    <t>ТСН-2001.1 Доп. 79, Р. 17, о. 1, поз. 86</t>
  </si>
  <si>
    <t>34</t>
  </si>
  <si>
    <t>1.12-8-50</t>
  </si>
  <si>
    <t>Манжета резиновая, ступенчатая или конусная, для унитазов</t>
  </si>
  <si>
    <t>ТСН-2001.1 Доп. 73, Р. 12, о. 8, поз. 50</t>
  </si>
  <si>
    <t>Материалы строительные</t>
  </si>
  <si>
    <t>ТСН-2001.1 Материалы строительные</t>
  </si>
  <si>
    <t>ТСН-2001.1-1</t>
  </si>
  <si>
    <t>35</t>
  </si>
  <si>
    <t>1.17-2-45</t>
  </si>
  <si>
    <t>Отвод из поливинилхлорида гофрированный для унитаза, диаметр 110 мм</t>
  </si>
  <si>
    <t>ТСН-2001.1 Доп. 73, Р. 17, о. 2, поз. 45</t>
  </si>
  <si>
    <t>36</t>
  </si>
  <si>
    <t>Установка комплекта инсталляции (для писсуара)</t>
  </si>
  <si>
    <t>36,1</t>
  </si>
  <si>
    <t>КА. п. 2</t>
  </si>
  <si>
    <t>Инсталляция для подвесного писсуара</t>
  </si>
  <si>
    <t>компл.</t>
  </si>
  <si>
    <t>37</t>
  </si>
  <si>
    <t>3.17-4-1</t>
  </si>
  <si>
    <t>Установка писсуаров настенных (одиночных) (стоимость писсуарного крана учтена в разделе ВОДОСНАБЖЕНИЕ)</t>
  </si>
  <si>
    <t>ТСН-2001.3 Доп. 72, Сб. 17, т. 4, поз. 1</t>
  </si>
  <si>
    <t>37,1</t>
  </si>
  <si>
    <t>1.17-2-8</t>
  </si>
  <si>
    <t>Сифон бутылочный латунный</t>
  </si>
  <si>
    <t>ТСН-2001.1 Доп. 73, Р. 17, о. 2, поз. 8</t>
  </si>
  <si>
    <t>37,2</t>
  </si>
  <si>
    <t>1.17-1-18</t>
  </si>
  <si>
    <t>Писсуар керамический без арматуры, настенный</t>
  </si>
  <si>
    <t>ТСН-2001.1 Доп. 79, Р. 17, о. 1, поз. 18</t>
  </si>
  <si>
    <t>38</t>
  </si>
  <si>
    <t>3.17-1-21</t>
  </si>
  <si>
    <t>Установка биде напольного</t>
  </si>
  <si>
    <t>10 комплектов</t>
  </si>
  <si>
    <t>ТСН-2001.3 Доп. 80, Сб. 17, т. 1, поз. 21</t>
  </si>
  <si>
    <t>38,1</t>
  </si>
  <si>
    <t>38,2</t>
  </si>
  <si>
    <t>1.17-1-2</t>
  </si>
  <si>
    <t>Биде керамическое, размер 600х350, с комплектом арматуры</t>
  </si>
  <si>
    <t>ТСН-2001.1 Доп. 79, Р. 17, о. 1, поз. 2</t>
  </si>
  <si>
    <t>39</t>
  </si>
  <si>
    <t>3.17-1-20</t>
  </si>
  <si>
    <t>Установка раковин (умывальников) керамических</t>
  </si>
  <si>
    <t>ТСН-2001.3 Доп. 80, Сб. 17, т. 1, поз. 20</t>
  </si>
  <si>
    <t>39,1</t>
  </si>
  <si>
    <t>39,2</t>
  </si>
  <si>
    <t>КА. п. 3</t>
  </si>
  <si>
    <t>Умывальник для маломобильных групп населения</t>
  </si>
  <si>
    <t>40</t>
  </si>
  <si>
    <t>40,1</t>
  </si>
  <si>
    <t>40,2</t>
  </si>
  <si>
    <t>КА. п. 4</t>
  </si>
  <si>
    <t>Умывальник индивидуального изготовления на 4 смесителя</t>
  </si>
  <si>
    <t>41</t>
  </si>
  <si>
    <t>41,1</t>
  </si>
  <si>
    <t>41,2</t>
  </si>
  <si>
    <t>КА. п. 5</t>
  </si>
  <si>
    <t>Умывальник индивидуального изготовления на 2 смесителя</t>
  </si>
  <si>
    <t>42</t>
  </si>
  <si>
    <t>42,1</t>
  </si>
  <si>
    <t>42,2</t>
  </si>
  <si>
    <t>1.17-2-31</t>
  </si>
  <si>
    <t>Кронштейн стальной для умывальников и моек, скрытый, большой, длина 320 мм</t>
  </si>
  <si>
    <t>ТСН-2001.1 Доп. 73, Р. 17, о. 2, поз. 31</t>
  </si>
  <si>
    <t>42,3</t>
  </si>
  <si>
    <t>1.17-1-39</t>
  </si>
  <si>
    <t>Умывальник керамический овальный, 2-й величины</t>
  </si>
  <si>
    <t>ТСН-2001.1 Доп. 79, Р. 17, о. 1, поз. 39</t>
  </si>
  <si>
    <t>42,4</t>
  </si>
  <si>
    <t>1.17-1-46</t>
  </si>
  <si>
    <t>Пьедестал под умывальник керамический овальный, 2-й величины</t>
  </si>
  <si>
    <t>ТСН-2001.1 Доп. 79, Р. 17, о. 1, поз. 46</t>
  </si>
  <si>
    <t>43</t>
  </si>
  <si>
    <t>3.17-1-10</t>
  </si>
  <si>
    <t>Установка поддонов душевых чугунных и стальных мелких</t>
  </si>
  <si>
    <t>ТСН-2001.3 Доп. 68, Сб. 17, т. 1, поз. 10</t>
  </si>
  <si>
    <t>43,1</t>
  </si>
  <si>
    <t>1.17-1-21</t>
  </si>
  <si>
    <t>Поддон душевой чугунный эмалированный, размер 800х800х350 мм, в комплекте с сифоном и выпуском</t>
  </si>
  <si>
    <t>ТСН-2001.1 Доп. 79, Р. 17, о. 1, поз. 21</t>
  </si>
  <si>
    <t>44</t>
  </si>
  <si>
    <t>3.17-1-11</t>
  </si>
  <si>
    <t>Установка трапов диаметром 50 мм</t>
  </si>
  <si>
    <t>ТСН-2001.3 Доп. 68, Сб. 17, т. 1, поз. 11</t>
  </si>
  <si>
    <t>44,1</t>
  </si>
  <si>
    <t>КА. п. 6</t>
  </si>
  <si>
    <t>Душевой лоток для линейного отведения воды</t>
  </si>
  <si>
    <t>[18 372 / 1,22 /  9,84] +  2% Заг.скл</t>
  </si>
  <si>
    <t>45</t>
  </si>
  <si>
    <t>45,1</t>
  </si>
  <si>
    <t>1.17-1-69</t>
  </si>
  <si>
    <t>Трап полиэтиленовый с вертикальным отводом, с решеткой из нержавеющей стали, условный диаметр 50/75/110</t>
  </si>
  <si>
    <t>ТСН-2001.1 Доп. 79, Р. 17, о. 1, поз. 69</t>
  </si>
  <si>
    <t>46</t>
  </si>
  <si>
    <t>1.17-2-25</t>
  </si>
  <si>
    <t>Выпуск пластмассовый к санитарно-техническим приборам</t>
  </si>
  <si>
    <t>ТСН-2001.1 Доп. 67, Р. 17, о. 2, поз. 25</t>
  </si>
  <si>
    <t>47</t>
  </si>
  <si>
    <t>1.17-2-10</t>
  </si>
  <si>
    <t>Сифон полимерный, бутылочный, для моек и умывальников</t>
  </si>
  <si>
    <t>ТСН-2001.1 Доп. 73, Р. 17, о. 2, поз. 10</t>
  </si>
  <si>
    <t>48</t>
  </si>
  <si>
    <t>3.16-21-2</t>
  </si>
  <si>
    <t>Установка воронок сливных диаметром 50 мм</t>
  </si>
  <si>
    <t>1 воронка</t>
  </si>
  <si>
    <t>ТСН-2001.3 Доп. 68, Сб. 16, т. 21, поз. 2</t>
  </si>
  <si>
    <t>48,1</t>
  </si>
  <si>
    <t>КА. п. 7</t>
  </si>
  <si>
    <t>Воронка для слива от моечных ванн с разрывом струи</t>
  </si>
  <si>
    <t>[404,1 / 1,22 /  9,84] +  2% Заг.скл</t>
  </si>
  <si>
    <t>48,2</t>
  </si>
  <si>
    <t>КА. п. 8</t>
  </si>
  <si>
    <t>Воронка капельная с гидрозатвором</t>
  </si>
  <si>
    <t>[2 530 / 1,22 /  9,84] +  2% Заг.скл</t>
  </si>
  <si>
    <t>Внутренний водосток К 2.</t>
  </si>
  <si>
    <t>3.12-54-8</t>
  </si>
  <si>
    <t>Монтаж парапетной (аварийной) воронки на кровле со стоячим фальцем промышленными альпинистами</t>
  </si>
  <si>
    <t>10 шт.</t>
  </si>
  <si>
    <t>ТСН-2001.3 Доп. 77, Сб. 12, т. 54, поз. 8</t>
  </si>
  <si>
    <t>ТСН-2001.3-12. Кровли</t>
  </si>
  <si>
    <t>ТСН-2001.3-12-1</t>
  </si>
  <si>
    <t>Воронка кровельная Д=110 мм, с листоуловителем, с электрообогревом, с гидроизоляционным полимер-битумным полотном Д=500 мм, с вертикальным выпуском, с надставным элементом и противопожарной муфтой</t>
  </si>
  <si>
    <t>Компенсационный патрубок Д=110 мм</t>
  </si>
  <si>
    <t>49</t>
  </si>
  <si>
    <t>3.16-21-1</t>
  </si>
  <si>
    <t>Установка воронок водосточных</t>
  </si>
  <si>
    <t>ТСН-2001.3 Доп. 72, Сб. 16, т. 21, поз. 1</t>
  </si>
  <si>
    <t>49,1</t>
  </si>
  <si>
    <t>КА. п. 9</t>
  </si>
  <si>
    <t>[24 328 / 1,22 /  9,84] +  2% Заг.скл</t>
  </si>
  <si>
    <t>49,2</t>
  </si>
  <si>
    <t>1.12-5-130</t>
  </si>
  <si>
    <t>Патрубок компенсационный из НПВХ, диаметр 110 мм</t>
  </si>
  <si>
    <t>ТСН-2001.1 Доп. 73, Р. 12, о. 5, поз. 130</t>
  </si>
  <si>
    <t>50</t>
  </si>
  <si>
    <t>3.16-14-10</t>
  </si>
  <si>
    <t>Прокладка трубопроводов водоснабжения из напорных полиэтиленовых труб, наружный диаметр до 110 мм</t>
  </si>
  <si>
    <t>ТСН-2001.3 Доп. 79, Сб. 16, т. 14, поз. 10</t>
  </si>
  <si>
    <t>50,1</t>
  </si>
  <si>
    <t>1.12-5-47</t>
  </si>
  <si>
    <t>Трубы напорные из непластифицированного ПВХ, ГОСТ Р 51613-2000, SDR 21, номинальный наружный диаметр DN 110 мм, толщина стенки 5,3 мм, для водоснабжения</t>
  </si>
  <si>
    <t>ТСН-2001.1 Доп. 79, Р. 12, о. 5, поз. 47</t>
  </si>
  <si>
    <t>50,2</t>
  </si>
  <si>
    <t>1.12-5-236</t>
  </si>
  <si>
    <t>Заглушка из ПВХ, диаметр 110 мм</t>
  </si>
  <si>
    <t>ТСН-2001.1 Доп. 67, Р. 12, о. 5, поз. 236</t>
  </si>
  <si>
    <t>51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</si>
  <si>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</si>
  <si>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</si>
  <si>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</si>
  <si>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51,1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</si>
  <si>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</si>
  <si>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</si>
  <si>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</si>
  <si>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51,2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</si>
  <si>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</si>
  <si>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</si>
  <si>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</si>
  <si>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52</t>
  </si>
  <si>
    <t>53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</si>
  <si>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</si>
  <si>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</si>
  <si>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ТСН-2001.3 Доп. 79, Сб. 16, т. 7, поз. 10</t>
  </si>
  <si>
    <t>53,1</t>
  </si>
  <si>
    <t>1.12-1-61</t>
  </si>
  <si>
    <t>Узел трубопровода из стальных водогазопроводных оцинкованных труб, с гильзами, для водоснабжения, диаметр условного прохода 100 мм</t>
  </si>
  <si>
    <t>ТСН-2001.1 Доп. 79, Р. 12, о. 1, поз. 61</t>
  </si>
  <si>
    <t>54</t>
  </si>
  <si>
    <t>1.12-9-7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</si>
  <si>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100 мм</t>
  </si>
  <si>
    <t>ТСН-2001.1 Доп. 80, Р. 12, о. 9, поз. 7</t>
  </si>
  <si>
    <t>55</t>
  </si>
  <si>
    <t>1.12-11-48</t>
  </si>
  <si>
    <t>Отвод крутоизогнутый, стальной, оцинкованный, ГОСТ 17375-01, наружный диаметр 108 мм, толщина стенки 4,0 мм, под углом 90°</t>
  </si>
  <si>
    <t>ТСН-2001.1 Доп. 79, Р. 12, о. 11, поз. 48</t>
  </si>
  <si>
    <t>56</t>
  </si>
  <si>
    <t>1.12-11-104</t>
  </si>
  <si>
    <t>Тройник сварной, стальной, диаметр 108 мм, толщина стенки 6 мм</t>
  </si>
  <si>
    <t>ТСН-2001.1 Доп. 79, Р. 12, о. 11, поз. 104</t>
  </si>
  <si>
    <t>57</t>
  </si>
  <si>
    <t>1.12-11-208</t>
  </si>
  <si>
    <t>Переход сталь-полиэтилен для газопровода, диаметр 110 мм</t>
  </si>
  <si>
    <t>ТСН-2001.1 Доп. 79, Р. 12, о. 11, поз. 208</t>
  </si>
  <si>
    <t>58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</si>
  <si>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</si>
  <si>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</si>
  <si>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</si>
  <si>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59</t>
  </si>
  <si>
    <t>59,1</t>
  </si>
  <si>
    <t>60</t>
  </si>
  <si>
    <t>Установка трапов диаметром 50 мм (сифон с гидрозатвором)</t>
  </si>
  <si>
    <t>60,1</t>
  </si>
  <si>
    <t>КА. п. 10</t>
  </si>
  <si>
    <t>Сифон с гидрозатвором и запахозапирающим устройством</t>
  </si>
  <si>
    <t>[4 725 / 1,22 /  9,84] +  2% Заг.скл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</si>
  <si>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</si>
  <si>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</si>
  <si>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</si>
  <si>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</si>
  <si>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</si>
  <si>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</si>
  <si>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</si>
  <si>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</si>
  <si>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</si>
  <si>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</si>
  <si>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</si>
  <si>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</si>
  <si>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</si>
  <si>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</si>
  <si>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</si>
  <si>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</si>
  <si>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</si>
  <si>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</si>
  <si>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</si>
  <si>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</si>
  <si>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</si>
  <si>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</si>
  <si>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</si>
  <si>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</si>
  <si>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</si>
  <si>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</si>
  <si>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</si>
  <si>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</si>
  <si>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</si>
  <si>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</si>
  <si>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</si>
  <si>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2.1-13-16</t>
  </si>
  <si>
    <t>ТСН-2001.2. Доп. 68. п.1-13-16 (136301)</t>
  </si>
  <si>
    <t>Аппараты для газовой сварки и резки (комплект оборудования)</t>
  </si>
  <si>
    <t>маш.-ч</t>
  </si>
  <si>
    <t>1.1-1-26</t>
  </si>
  <si>
    <t>ТСН-2001.1 Доп. 79, Р. 1, о. 1, поз. 26</t>
  </si>
  <si>
    <t>Ацетилен технический</t>
  </si>
  <si>
    <t>м3</t>
  </si>
  <si>
    <t>1.1-1-376</t>
  </si>
  <si>
    <t>ТСН-2001.1 Доп. 79, Р. 1, о. 1, поз. 376</t>
  </si>
  <si>
    <t>Кислород технический, газообразный</t>
  </si>
  <si>
    <t>9999990001</t>
  </si>
  <si>
    <t>Масса мусора</t>
  </si>
  <si>
    <t>т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</si>
  <si>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</si>
  <si>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</si>
  <si>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</si>
  <si>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</si>
  <si>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</si>
  <si>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</si>
  <si>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</si>
  <si>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</si>
  <si>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</si>
  <si>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</si>
  <si>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</si>
  <si>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</si>
  <si>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</si>
  <si>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1.1-1-118</t>
  </si>
  <si>
    <t>ТСН-2001.1. Доп. 1-42. Р. 1, о. 1, поз. 118</t>
  </si>
  <si>
    <t>Вода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</si>
  <si>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</si>
  <si>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</si>
  <si>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</si>
  <si>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</si>
  <si>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</si>
  <si>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</si>
  <si>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кг</t>
  </si>
  <si>
    <t>2.1-3-38</t>
  </si>
  <si>
    <t>ТСН-2001.2. Доп. 68. п.1-3-38 (032009)</t>
  </si>
  <si>
    <t>Краны на автомобильном ходу, грузоподъемность до 16 т</t>
  </si>
  <si>
    <t>1.1-1-8114</t>
  </si>
  <si>
    <t>ТСН-2001.1 Доп. 79, Р. 1, о. 1, поз. 8114</t>
  </si>
  <si>
    <t>Болты стальные с шестигранной головкой с гайками и шайбами, М16, длина от 25 до 200 мм</t>
  </si>
  <si>
    <t>1.12-5-64</t>
  </si>
  <si>
    <t>ТСН-2001.1 Доп. 67, Р. 12, о. 5, поз. 64</t>
  </si>
  <si>
    <t>Кольцо резиновое, уплотнительное, для труб канализации из ПВХ</t>
  </si>
  <si>
    <t>2.1-18-10</t>
  </si>
  <si>
    <t>ТСН-2001.2. Доп. 68. п.1-18-10 (183004)</t>
  </si>
  <si>
    <t>Автомобили грузовые бортовые, грузоподъемность до 10 т</t>
  </si>
  <si>
    <t>2.1-30-102</t>
  </si>
  <si>
    <t>ТСН-2001.2. Доп. 68. п.1-30-102 (303704)</t>
  </si>
  <si>
    <t>Дрели, мощность до 800 Вт</t>
  </si>
  <si>
    <t>2.1-30-28</t>
  </si>
  <si>
    <t>ТСН-2001.2. Доп. 68. п.1-30-28 (306204)</t>
  </si>
  <si>
    <t>Пилы маятниковые электрические</t>
  </si>
  <si>
    <t>1.1-1-115</t>
  </si>
  <si>
    <t>ТСН-2001.1. Доп. 1-42. Р. 1, о. 1, поз. 115</t>
  </si>
  <si>
    <t>Ветошь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</si>
  <si>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</si>
  <si>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</si>
  <si>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</si>
  <si>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2.1-13-39</t>
  </si>
  <si>
    <t>ТСН-2001.2. Доп. 68. п.1-13-39 (135601)</t>
  </si>
  <si>
    <t>Центраторы для раструбной сварки труб из термопластов диаметром 40-110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</si>
  <si>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</si>
  <si>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</si>
  <si>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</si>
  <si>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</si>
  <si>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</si>
  <si>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</si>
  <si>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</si>
  <si>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</si>
  <si>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</si>
  <si>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1.1-1-57</t>
  </si>
  <si>
    <t>ТСН-2001.1 Доп. 79, Р. 1, о. 1, поз. 57</t>
  </si>
  <si>
    <t>Болты строительные с гайками и шайбами, черные, М10х100 мм</t>
  </si>
  <si>
    <t>1.12-9-3</t>
  </si>
  <si>
    <t>ТСН-2001.1 Доп. 80, Р. 12, о. 9, поз. 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</si>
  <si>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</si>
  <si>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</si>
  <si>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</si>
  <si>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</si>
  <si>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2.1-30-104</t>
  </si>
  <si>
    <t>ТСН-2001.2. Доп. 68. п.1-30-104 (309801)</t>
  </si>
  <si>
    <t>Станки для накатывания канавок (шлицов) на трубах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</si>
  <si>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</si>
  <si>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</si>
  <si>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</si>
  <si>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</si>
  <si>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</si>
  <si>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</si>
  <si>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</si>
  <si>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</si>
  <si>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</si>
  <si>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</si>
  <si>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</si>
  <si>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</si>
  <si>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</si>
  <si>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</si>
  <si>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</si>
  <si>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1.1-1-1668</t>
  </si>
  <si>
    <t>ТСН-2001.1 Доп. 79, Р. 1, о. 1, поз. 1668</t>
  </si>
  <si>
    <t>Электроды, типа Э-42А, диаметр от 2 до 2,5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</si>
  <si>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</si>
  <si>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</si>
  <si>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</si>
  <si>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</si>
  <si>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</si>
  <si>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</si>
  <si>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</si>
  <si>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</si>
  <si>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</si>
  <si>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1.1-1-1338</t>
  </si>
  <si>
    <t>ТСН-2001.1 Доп. 79, Р. 1, о. 1, поз. 1338</t>
  </si>
  <si>
    <t>Цемент гипсоглиноземистый расширяющийся ГОСТ 11052-74</t>
  </si>
  <si>
    <t>1.1-1-1502</t>
  </si>
  <si>
    <t>ТСН-2001.1 Доп. 79, Р. 1, о. 1, поз. 1502</t>
  </si>
  <si>
    <t>Шурупы с потайной головкой, черные, диаметр 8 мм, длина 100 мм</t>
  </si>
  <si>
    <t>1.1-1-296</t>
  </si>
  <si>
    <t>ТСН-2001.1 Доп. 79, Р. 1, о. 1, поз. 296</t>
  </si>
  <si>
    <t>Каболка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</si>
  <si>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</si>
  <si>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</si>
  <si>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</si>
  <si>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1.1-1-2085</t>
  </si>
  <si>
    <t>ТСН-2001.1 Доп. 79, Р. 1, о. 1, поз. 2085</t>
  </si>
  <si>
    <t>Герметик силиконовый</t>
  </si>
  <si>
    <t>л</t>
  </si>
  <si>
    <t>1.17-2-23</t>
  </si>
  <si>
    <t>ТСН-2001.1 Доп. 73, Р. 17, о. 2, поз. 23</t>
  </si>
  <si>
    <t>Смеситель для биде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</si>
  <si>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</si>
  <si>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</si>
  <si>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</si>
  <si>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</si>
  <si>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</si>
  <si>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</si>
  <si>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2.1-30-19</t>
  </si>
  <si>
    <t>ТСН-2001.2. Доп. 80. п.1-30-19 (305001)</t>
  </si>
  <si>
    <t>Машины шлифовальные электрические, мощность до 1700 Вт</t>
  </si>
  <si>
    <t>1.7-3-120</t>
  </si>
  <si>
    <t>ТСН-2001.1 Доп. 67, Р. 7, о. 3, поз. 120</t>
  </si>
  <si>
    <t>Сверло спиральное HSS, для сверления алюминия, нержавеющей стали, углеродистой стали и чугуна, диаметр 12 мм, длина 151 мм</t>
  </si>
  <si>
    <t>1.7-3-51</t>
  </si>
  <si>
    <t>ТСН-2001.1 Доп. 67, Р. 7, о. 3, поз. 51</t>
  </si>
  <si>
    <t>Круг (диск) отрезной, для резки металла, диаметр 125 мм</t>
  </si>
  <si>
    <t>2.1-13-10</t>
  </si>
  <si>
    <t>ТСН-2001.2. Доп. 68. п.1-13-10 (135201)</t>
  </si>
  <si>
    <t>Инверторы для ручной дуговой сварки, сварочный ток до 400 А</t>
  </si>
  <si>
    <t>1.1-1-1566</t>
  </si>
  <si>
    <t>ТСН-2001.1 Доп. 79, Р. 1, о. 1, поз. 1566</t>
  </si>
  <si>
    <t>Электроды, типа Э-42, Э-46, Э-50, диаметр от 4 до 6 мм</t>
  </si>
  <si>
    <t>1.1-1-1622</t>
  </si>
  <si>
    <t>ТСН-2001.1 Доп. 73, Р. 1, о. 1, поз. 1622</t>
  </si>
  <si>
    <t>Патроны для пороховых монтажных пистолетов, калибр 6,8х18 мм, сверхвысокая мощность (703-846 Дж)</t>
  </si>
  <si>
    <t>1.1-1-236</t>
  </si>
  <si>
    <t>ТСН-2001.1 Доп. 79, Р. 1, о. 1, поз. 236</t>
  </si>
  <si>
    <t>Дюбели с насаженными шайбами</t>
  </si>
  <si>
    <t>1.1-1-258</t>
  </si>
  <si>
    <t>ТСН-2001.1 Доп. 79, Р. 1, о. 1, поз. 258</t>
  </si>
  <si>
    <t>Известь хлорная</t>
  </si>
  <si>
    <t>1.1-1-2838</t>
  </si>
  <si>
    <t>ТСН-2001.1 Доп. 79, Р. 1, о. 1, поз. 2838</t>
  </si>
  <si>
    <t>Шурупы-саморезы с полусферической головкой, с прессшайбой, наконечник острый, оцинкованные, диаметр 4,2 мм, длина 14 мм, для крепления листового металла</t>
  </si>
  <si>
    <t>1.1-1-969</t>
  </si>
  <si>
    <t>ТСН-2001.1 Доп. 79, Р. 1, о. 1, поз. 969</t>
  </si>
  <si>
    <t>Проволока электродная порошковая для дуговой сварки</t>
  </si>
  <si>
    <t>1.3-2-5</t>
  </si>
  <si>
    <t>ТСН-2001.1 Доп. 79, Р. 3, о. 2, поз. 5</t>
  </si>
  <si>
    <t>Раствор цементный, марка М100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</si>
  <si>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</si>
  <si>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</si>
  <si>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</si>
  <si>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</si>
  <si>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</si>
  <si>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3700000000</t>
  </si>
  <si>
    <t>Арматура трубопроводная</t>
  </si>
  <si>
    <t>3972281000</t>
  </si>
  <si>
    <t>Сверла победитовые</t>
  </si>
  <si>
    <t>1468070000</t>
  </si>
  <si>
    <t>Средства для крепления труб</t>
  </si>
  <si>
    <t>2249312000</t>
  </si>
  <si>
    <t>Трубные заготовки ПВХ</t>
  </si>
  <si>
    <t>1461070000</t>
  </si>
  <si>
    <t>Комплекты деталей трубопроводов из чугуна</t>
  </si>
  <si>
    <t>4926231000</t>
  </si>
  <si>
    <t>Муфты противопожарные</t>
  </si>
  <si>
    <t>3631820000</t>
  </si>
  <si>
    <t>Насосы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</si>
  <si>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</si>
  <si>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</si>
  <si>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</si>
  <si>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</si>
  <si>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1468010000</t>
  </si>
  <si>
    <t>Фланцы стальные плоские приварные</t>
  </si>
  <si>
    <t>4923981000</t>
  </si>
  <si>
    <t>Системы инсталляции рамного типа, для подвесных унитазов с крепёжными элементами</t>
  </si>
  <si>
    <t>4965881000</t>
  </si>
  <si>
    <t>Унитазы керамические, подвесные для систем инсталляции</t>
  </si>
  <si>
    <t>3712220000</t>
  </si>
  <si>
    <t>Краны латунные диаметром 15-20мм</t>
  </si>
  <si>
    <t>4951710000</t>
  </si>
  <si>
    <t>Сифоны бутылочные из цветных металлов</t>
  </si>
  <si>
    <t>4967130000</t>
  </si>
  <si>
    <t>Писсуары керамические настенные</t>
  </si>
  <si>
    <t>Сифоны бутылочные из цветных металлов, сифоны полимерные (4952400000)</t>
  </si>
  <si>
    <t>4966130000</t>
  </si>
  <si>
    <t>Биде керамические</t>
  </si>
  <si>
    <t>4962000000</t>
  </si>
  <si>
    <t>Умывальники керамические</t>
  </si>
  <si>
    <t>4945110000</t>
  </si>
  <si>
    <t>Поддоны душевые</t>
  </si>
  <si>
    <t>4947000000</t>
  </si>
  <si>
    <t>Трапы</t>
  </si>
  <si>
    <t>5263935000</t>
  </si>
  <si>
    <t>Воронки</t>
  </si>
  <si>
    <t>Воронки парапетные стальные</t>
  </si>
  <si>
    <t>2248110000</t>
  </si>
  <si>
    <t>Трубы напорные полиэтиленовые (224815) трубы напорные из полипропилена</t>
  </si>
  <si>
    <t>2248130000</t>
  </si>
  <si>
    <t>Фасонные части полимерные для напорных трубопроводов (2248150000, 2248208000)</t>
  </si>
  <si>
    <t>4923020000</t>
  </si>
  <si>
    <t>Узлы укрупненные монтажные (трубопроводы) из стальных водогазопроводных оцинкованных труб с гильзами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</si>
  <si>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</si>
  <si>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</si>
  <si>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</si>
  <si>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*0,82</t>
  </si>
  <si>
    <t>Сб.6-65.т3.1.п.3.1.6_06.65.01.28.002</t>
  </si>
  <si>
    <t>При разборке трубопроводов без правки и чистки труб и фасонных частей от накипи и грязи</t>
  </si>
  <si>
    <t>Глава 6. Сборники</t>
  </si>
  <si>
    <t>*0</t>
  </si>
  <si>
    <t>*0,4</t>
  </si>
  <si>
    <t>Гл.6.Прил.2.2.п.2.2.13_06.00.01.35.003</t>
  </si>
  <si>
    <t>При демонтаже внутренних санитарно-технических устройств и газопроводов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</si>
  <si>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</si>
  <si>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</si>
  <si>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</si>
  <si>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</si>
  <si>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</si>
  <si>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</si>
  <si>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Сб.6-65.т3.1.п.3.1.6_06.65.01.28.002
Наименование: При разборке трубопроводов без правки и чистки труб и фасонных частей от накипи и грязи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</si>
  <si>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Гл.6.Прил.2.2.п.2.2.13_06.00.01.35.003
Наименование: При демонтаже внутренних санитарно-технических устройств и газопроводов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</si>
  <si>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</si>
  <si>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</si>
  <si>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Установка насосная автоматическая канализационная, для перекачивания серых стоков без фекалий от умывальника, душа или биде, максимальный напор 5,5 м, максимальный расход 2 м3/ч. Потребляемая мощность 0,28 кВт, напряжение 230 В, номинальный ток 1,3 А, температура перекачиваемой жидкости до +50°C, диапазон рабочих температур от +5 до +35°C, габаритные размеры 396х165х216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</si>
  <si>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</si>
  <si>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</si>
  <si>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</si>
  <si>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</si>
  <si>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</si>
  <si>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</si>
  <si>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</si>
  <si>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</si>
  <si>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</si>
  <si>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</si>
  <si>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</si>
  <si>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</si>
  <si>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</si>
  <si>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</si>
  <si>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</si>
  <si>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</si>
  <si>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</si>
  <si>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</si>
  <si>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</si>
  <si>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</si>
  <si>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</si>
  <si>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</si>
  <si>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</si>
  <si>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</si>
  <si>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</si>
  <si>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</si>
  <si>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</si>
  <si>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</t>
  </si>
  <si>
    <t>ЭМ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</si>
  <si>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</si>
  <si>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</si>
  <si>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</si>
  <si>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</si>
  <si>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</si>
  <si>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</si>
  <si>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</si>
  <si>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</si>
  <si>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</si>
  <si>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0,82*1,2</t>
  </si>
  <si>
    <t>0,4*1,2</t>
  </si>
  <si>
    <t>в т.ч. ЗПМ</t>
  </si>
  <si>
    <t xml:space="preserve">   Итого по ТСН-2001.16</t>
  </si>
  <si>
    <t xml:space="preserve">   Итого возвратных сумм</t>
  </si>
  <si>
    <t>1,15*1,2</t>
  </si>
  <si>
    <t>1,25*1,2</t>
  </si>
  <si>
    <t>ОБОРУДОВАНИЕ:_x000D_
Установка насосная автоматическая канализационная, для перекачивания серых стоков без фекалий от умывальника, душа или биде, максимальный напор 5,5 м, максимальный расход 2 м3/ч. Потребляемая мощность 0,28 кВт, напряжение 230 В, номинальный ток 1,3 А, температура перекачиваемой жидкости до +50°C, диапазон рабочих температур от +5 до +35°C, габаритные размеры 396х165х216 мм</t>
  </si>
  <si>
    <r>
      <t>Канализационная одноплоскостная крестовина 50/50/50, 45 градусов</t>
    </r>
    <r>
      <rPr>
        <i/>
        <sz val="10"/>
        <rFont val="Arial"/>
        <family val="2"/>
        <charset val="204"/>
      </rPr>
      <t xml:space="preserve">
15,89 = [187 / 1,22 /  9,84] +  2% Заг.скл</t>
    </r>
  </si>
  <si>
    <r>
      <t>Душевой лоток для линейного отведения воды</t>
    </r>
    <r>
      <rPr>
        <i/>
        <sz val="10"/>
        <rFont val="Arial"/>
        <family val="2"/>
        <charset val="204"/>
      </rPr>
      <t xml:space="preserve">
1 561,00 = [18 372 / 1,22 /  9,84] +  2% Заг.скл</t>
    </r>
  </si>
  <si>
    <r>
      <t>Воронка для слива от моечных ванн с разрывом струи</t>
    </r>
    <r>
      <rPr>
        <i/>
        <sz val="10"/>
        <rFont val="Arial"/>
        <family val="2"/>
        <charset val="204"/>
      </rPr>
      <t xml:space="preserve">
34,33 = [404,1 / 1,22 /  9,84] +  2% Заг.скл</t>
    </r>
  </si>
  <si>
    <r>
      <t>Воронка капельная с гидрозатвором</t>
    </r>
    <r>
      <rPr>
        <i/>
        <sz val="10"/>
        <rFont val="Arial"/>
        <family val="2"/>
        <charset val="204"/>
      </rPr>
      <t xml:space="preserve">
214,97 = [2 530 / 1,22 /  9,84] +  2% Заг.скл</t>
    </r>
  </si>
  <si>
    <r>
      <t>Воронка кровельная Д=110 мм, с листоуловителем, с электрообогревом, с гидроизоляционным полимер-битумным полотном Д=500 мм, с вертикальным выпуском, с надставным элементом и противопожарной муфтой</t>
    </r>
    <r>
      <rPr>
        <i/>
        <sz val="10"/>
        <rFont val="Arial"/>
        <family val="2"/>
        <charset val="204"/>
      </rPr>
      <t xml:space="preserve">
2 067,05 = [24 328 / 1,22 /  9,84] +  2% Заг.скл</t>
    </r>
  </si>
  <si>
    <r>
      <t>Сифон с гидрозатвором и запахозапирающим устройством</t>
    </r>
    <r>
      <rPr>
        <i/>
        <sz val="10"/>
        <rFont val="Arial"/>
        <family val="2"/>
        <charset val="204"/>
      </rPr>
      <t xml:space="preserve">
401,46 = [4 725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</si>
  <si>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</si>
  <si>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</si>
  <si>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</si>
  <si>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</si>
  <si>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ЛОКАЛЬНАЯ СМЕТА № 02-01-05</t>
  </si>
  <si>
    <t>указать формулу ценообразования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</si>
</sst>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164" fontId="16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center" vertical="top" wrapText="1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0" fillId="0" borderId="0" xfId="0" applyFont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Q840"/>
  <sheetViews>
    <sheetView tabSelected="1" topLeftCell="A23" zoomScaleNormal="100" workbookViewId="0">
      <selection activeCell="N653" sqref="M653:N653"/>
    </sheetView>
  </sheetViews>
  <sheetFormatPr defaultRowHeight="13.2" x14ac:dyDescent="0.25"/>
  <cols>
    <col min="1" max="1" width="5.6640625" customWidth="1"/>
    <col min="2" max="2" width="11.6640625" customWidth="1"/>
    <col min="3" max="3" width="40.6640625" customWidth="1"/>
    <col min="4" max="4" width="11.6640625" customWidth="1"/>
    <col min="5" max="5" width="7.77734375" bestFit="1" customWidth="1"/>
    <col min="6" max="6" width="8.6640625" bestFit="1" customWidth="1"/>
    <col min="7" max="7" width="8.44140625" bestFit="1" customWidth="1"/>
    <col min="8" max="8" width="9.5546875" bestFit="1" customWidth="1"/>
    <col min="9" max="9" width="10.77734375" bestFit="1" customWidth="1"/>
    <col min="10" max="10" width="9.77734375" bestFit="1" customWidth="1"/>
    <col min="11" max="11" width="10.77734375" bestFit="1" customWidth="1"/>
    <col min="15" max="41" width="0" hidden="1" customWidth="1"/>
    <col min="42" max="42" width="127.21875" hidden="1" customWidth="1"/>
    <col min="43" max="43" width="94.8867187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3.8" x14ac:dyDescent="0.25">
      <c r="A2" s="16"/>
      <c r="B2" s="16"/>
      <c r="C2" s="16"/>
      <c r="D2" s="16"/>
      <c r="E2" s="16"/>
      <c r="F2" s="16"/>
      <c r="G2" s="16"/>
      <c r="H2" s="16"/>
      <c r="I2" s="16"/>
      <c r="J2" s="63" t="s">
        <v>881</v>
      </c>
      <c r="K2" s="63"/>
    </row>
    <row r="3" spans="1:42" ht="31.2" x14ac:dyDescent="0.3">
      <c r="A3" s="65" t="s">
        <v>882</v>
      </c>
      <c r="B3" s="65"/>
      <c r="C3" s="65"/>
      <c r="D3" s="65"/>
      <c r="E3" s="65"/>
      <c r="F3" s="65"/>
      <c r="G3" s="65"/>
      <c r="H3" s="65"/>
      <c r="I3" s="65"/>
      <c r="J3" s="65"/>
      <c r="K3" s="65"/>
      <c r="AP3" s="25" t="s">
        <v>882</v>
      </c>
    </row>
    <row r="4" spans="1:42" x14ac:dyDescent="0.25">
      <c r="A4" s="53" t="s">
        <v>860</v>
      </c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42" ht="13.8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6" x14ac:dyDescent="0.3">
      <c r="A6" s="65" t="s">
        <v>916</v>
      </c>
      <c r="B6" s="66"/>
      <c r="C6" s="66"/>
      <c r="D6" s="66"/>
      <c r="E6" s="66"/>
      <c r="F6" s="66"/>
      <c r="G6" s="66"/>
      <c r="H6" s="66"/>
      <c r="I6" s="66"/>
      <c r="J6" s="66"/>
      <c r="K6" s="66"/>
    </row>
    <row r="7" spans="1:42" ht="13.8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7.399999999999999" x14ac:dyDescent="0.3">
      <c r="A8" s="67" t="s">
        <v>17</v>
      </c>
      <c r="B8" s="67"/>
      <c r="C8" s="67"/>
      <c r="D8" s="67"/>
      <c r="E8" s="67"/>
      <c r="F8" s="67"/>
      <c r="G8" s="67"/>
      <c r="H8" s="67"/>
      <c r="I8" s="67"/>
      <c r="J8" s="67"/>
      <c r="K8" s="67"/>
    </row>
    <row r="9" spans="1:42" x14ac:dyDescent="0.25">
      <c r="A9" s="68" t="s">
        <v>861</v>
      </c>
      <c r="B9" s="69"/>
      <c r="C9" s="69"/>
      <c r="D9" s="69"/>
      <c r="E9" s="69"/>
      <c r="F9" s="69"/>
      <c r="G9" s="69"/>
      <c r="H9" s="69"/>
      <c r="I9" s="69"/>
      <c r="J9" s="69"/>
      <c r="K9" s="69"/>
    </row>
    <row r="10" spans="1:42" ht="13.8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3.8" x14ac:dyDescent="0.25">
      <c r="A11" s="62" t="str">
        <f>CONCATENATE( "Основание: чертежи № ", Source!J12)</f>
        <v>Основание: чертежи № 2024-00375-01-01-ИОС3.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</row>
    <row r="12" spans="1:42" ht="13.8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55.2" x14ac:dyDescent="0.25">
      <c r="A13" s="16"/>
      <c r="B13" s="16"/>
      <c r="C13" s="16"/>
      <c r="D13" s="16"/>
      <c r="E13" s="16"/>
      <c r="F13" s="16"/>
      <c r="G13" s="16"/>
      <c r="H13" s="16"/>
      <c r="I13" s="18" t="s">
        <v>862</v>
      </c>
      <c r="J13" s="18" t="s">
        <v>863</v>
      </c>
      <c r="K13" s="16"/>
    </row>
    <row r="14" spans="1:42" ht="13.8" x14ac:dyDescent="0.25">
      <c r="A14" s="16"/>
      <c r="B14" s="16"/>
      <c r="C14" s="16"/>
      <c r="D14" s="16"/>
      <c r="E14" s="64" t="s">
        <v>864</v>
      </c>
      <c r="F14" s="64"/>
      <c r="G14" s="64"/>
      <c r="H14" s="64"/>
      <c r="I14" s="19">
        <f>I15+I16+I17+I18</f>
        <v>790.07</v>
      </c>
      <c r="J14" s="19">
        <f>J15+J16+J17+J18</f>
        <v>7149.3</v>
      </c>
      <c r="K14" s="20" t="s">
        <v>912</v>
      </c>
    </row>
    <row r="15" spans="1:42" ht="13.8" x14ac:dyDescent="0.25">
      <c r="A15" s="16"/>
      <c r="B15" s="16"/>
      <c r="C15" s="16"/>
      <c r="D15" s="16"/>
      <c r="E15" s="52" t="s">
        <v>46</v>
      </c>
      <c r="F15" s="52"/>
      <c r="G15" s="52"/>
      <c r="H15" s="52"/>
      <c r="I15" s="21">
        <f>ROUND((Source!F693)/1000, 2)</f>
        <v>781.6</v>
      </c>
      <c r="J15" s="21">
        <f>ROUND((Source!P693)/1000, 2)</f>
        <v>7023.29</v>
      </c>
      <c r="K15" s="16" t="s">
        <v>912</v>
      </c>
    </row>
    <row r="16" spans="1:42" ht="13.8" x14ac:dyDescent="0.25">
      <c r="A16" s="16"/>
      <c r="B16" s="16"/>
      <c r="C16" s="16"/>
      <c r="D16" s="16"/>
      <c r="E16" s="52" t="s">
        <v>865</v>
      </c>
      <c r="F16" s="52"/>
      <c r="G16" s="52"/>
      <c r="H16" s="52"/>
      <c r="I16" s="21">
        <f>ROUND((Source!F694)/1000, 2)</f>
        <v>0</v>
      </c>
      <c r="J16" s="21">
        <f>ROUND((Source!P694)/1000, 2)</f>
        <v>0</v>
      </c>
      <c r="K16" s="16" t="s">
        <v>912</v>
      </c>
    </row>
    <row r="17" spans="1:42" ht="13.8" x14ac:dyDescent="0.25">
      <c r="A17" s="16"/>
      <c r="B17" s="16"/>
      <c r="C17" s="16"/>
      <c r="D17" s="16"/>
      <c r="E17" s="52" t="s">
        <v>866</v>
      </c>
      <c r="F17" s="52"/>
      <c r="G17" s="52"/>
      <c r="H17" s="52"/>
      <c r="I17" s="21">
        <f>ROUND((Source!F685)/1000, 2)</f>
        <v>8.4700000000000006</v>
      </c>
      <c r="J17" s="21">
        <f>ROUND((Source!P685)/1000, 2)</f>
        <v>126.01</v>
      </c>
      <c r="K17" s="16" t="s">
        <v>912</v>
      </c>
    </row>
    <row r="18" spans="1:42" ht="13.8" x14ac:dyDescent="0.25">
      <c r="A18" s="16"/>
      <c r="B18" s="16"/>
      <c r="C18" s="16"/>
      <c r="D18" s="16"/>
      <c r="E18" s="52" t="s">
        <v>867</v>
      </c>
      <c r="F18" s="52"/>
      <c r="G18" s="52"/>
      <c r="H18" s="52"/>
      <c r="I18" s="21">
        <f>ROUND((Source!F695+Source!F696)/1000, 2)</f>
        <v>0</v>
      </c>
      <c r="J18" s="21">
        <f>ROUND((Source!P695+Source!P696)/1000, 2)</f>
        <v>0</v>
      </c>
      <c r="K18" s="16" t="s">
        <v>912</v>
      </c>
    </row>
    <row r="19" spans="1:42" ht="13.8" x14ac:dyDescent="0.25">
      <c r="A19" s="16"/>
      <c r="B19" s="16"/>
      <c r="C19" s="16"/>
      <c r="D19" s="16"/>
      <c r="E19" s="52" t="s">
        <v>868</v>
      </c>
      <c r="F19" s="52"/>
      <c r="G19" s="52"/>
      <c r="H19" s="52"/>
      <c r="I19" s="21">
        <f>(Source!F691+ Source!F690)/1000</f>
        <v>25.40605</v>
      </c>
      <c r="J19" s="21">
        <f>((Source!P691 + Source!P690)/1000)</f>
        <v>1431.6309600000002</v>
      </c>
      <c r="K19" s="16" t="s">
        <v>912</v>
      </c>
    </row>
    <row r="20" spans="1:42" ht="13.8" x14ac:dyDescent="0.25">
      <c r="A20" s="16"/>
      <c r="B20" s="16"/>
      <c r="C20" s="16"/>
      <c r="D20" s="16"/>
      <c r="E20" s="52" t="s">
        <v>869</v>
      </c>
      <c r="F20" s="52"/>
      <c r="G20" s="52"/>
      <c r="H20" s="52"/>
      <c r="I20" s="21">
        <f>Source!F698</f>
        <v>2029.92665844</v>
      </c>
      <c r="J20" s="21"/>
      <c r="K20" s="16" t="s">
        <v>614</v>
      </c>
    </row>
    <row r="21" spans="1:42" ht="13.8" hidden="1" x14ac:dyDescent="0.25">
      <c r="A21" s="16"/>
      <c r="B21" s="16"/>
      <c r="C21" s="16"/>
      <c r="D21" s="16"/>
      <c r="E21" s="52" t="s">
        <v>870</v>
      </c>
      <c r="F21" s="52"/>
      <c r="G21" s="52"/>
      <c r="H21" s="52"/>
      <c r="I21" s="21"/>
      <c r="J21" s="21"/>
      <c r="K21" s="16"/>
    </row>
    <row r="22" spans="1:42" ht="13.8" hidden="1" x14ac:dyDescent="0.25">
      <c r="A22" s="16"/>
      <c r="B22" s="16"/>
      <c r="C22" s="16"/>
      <c r="D22" s="16"/>
      <c r="E22" s="61" t="s">
        <v>118</v>
      </c>
      <c r="F22" s="61"/>
      <c r="G22" s="61"/>
      <c r="H22" s="61"/>
      <c r="I22" s="21">
        <f>SUM(Y1:Y833)/1000</f>
        <v>0</v>
      </c>
      <c r="J22" s="21">
        <f>SUM(Z1:Z833)/1000</f>
        <v>0</v>
      </c>
      <c r="K22" s="16" t="s">
        <v>912</v>
      </c>
    </row>
    <row r="23" spans="1:42" ht="13.8" x14ac:dyDescent="0.25">
      <c r="A23" s="16"/>
      <c r="B23" s="16"/>
      <c r="C23" s="16"/>
      <c r="D23" s="16"/>
      <c r="E23" s="16"/>
      <c r="F23" s="22"/>
      <c r="G23" s="22"/>
      <c r="H23" s="22"/>
      <c r="I23" s="21"/>
      <c r="J23" s="21"/>
      <c r="K23" s="16"/>
    </row>
    <row r="24" spans="1:42" ht="13.8" x14ac:dyDescent="0.25">
      <c r="A24" s="16" t="s">
        <v>883</v>
      </c>
      <c r="B24" s="16"/>
      <c r="C24" s="16"/>
      <c r="D24" s="16"/>
      <c r="E24" s="16"/>
      <c r="F24" s="22"/>
      <c r="G24" s="22"/>
      <c r="H24" s="22"/>
      <c r="I24" s="21"/>
      <c r="J24" s="21"/>
      <c r="K24" s="16"/>
    </row>
    <row r="25" spans="1:42" ht="27.6" x14ac:dyDescent="0.25">
      <c r="A25" s="62" t="s">
        <v>884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AP25" s="26" t="s">
        <v>884</v>
      </c>
    </row>
    <row r="26" spans="1:42" ht="96.6" x14ac:dyDescent="0.25">
      <c r="A26" s="23" t="s">
        <v>871</v>
      </c>
      <c r="B26" s="23" t="s">
        <v>872</v>
      </c>
      <c r="C26" s="23" t="s">
        <v>873</v>
      </c>
      <c r="D26" s="23" t="s">
        <v>874</v>
      </c>
      <c r="E26" s="23" t="s">
        <v>875</v>
      </c>
      <c r="F26" s="23" t="s">
        <v>876</v>
      </c>
      <c r="G26" s="24" t="s">
        <v>877</v>
      </c>
      <c r="H26" s="24" t="s">
        <v>878</v>
      </c>
      <c r="I26" s="23" t="s">
        <v>885</v>
      </c>
      <c r="J26" s="23" t="s">
        <v>879</v>
      </c>
      <c r="K26" s="23" t="s">
        <v>880</v>
      </c>
    </row>
    <row r="27" spans="1:42" ht="13.8" hidden="1" x14ac:dyDescent="0.25">
      <c r="A27" s="23">
        <v>1</v>
      </c>
      <c r="B27" s="23">
        <v>2</v>
      </c>
      <c r="C27" s="23">
        <v>3</v>
      </c>
      <c r="D27" s="23">
        <v>4</v>
      </c>
      <c r="E27" s="23">
        <v>5</v>
      </c>
      <c r="F27" s="23">
        <v>6</v>
      </c>
      <c r="G27" s="23">
        <v>7</v>
      </c>
      <c r="H27" s="23">
        <v>8</v>
      </c>
      <c r="I27" s="23">
        <v>9</v>
      </c>
      <c r="J27" s="23">
        <v>10</v>
      </c>
      <c r="K27" s="23">
        <v>11</v>
      </c>
    </row>
    <row r="28" spans="1:42" hidden="1" x14ac:dyDescent="0.25"/>
    <row r="29" spans="1:42" ht="16.8" hidden="1" x14ac:dyDescent="0.25">
      <c r="A29" s="60" t="str">
        <f>CONCATENATE("Локальная смета: ",IF(Source!G20&lt;&gt;"Новая локальная смета", Source!G20, ""))</f>
        <v>Локальная смета: Система водоотведения.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spans="1:42" hidden="1" x14ac:dyDescent="0.25"/>
    <row r="31" spans="1:42" ht="16.8" hidden="1" x14ac:dyDescent="0.25">
      <c r="A31" s="60" t="str">
        <f>CONCATENATE("Раздел: ",IF(Source!G24&lt;&gt;"Новый раздел", Source!G24, ""))</f>
        <v>Раздел: Демонтажные работы.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42" ht="41.4" hidden="1" x14ac:dyDescent="0.25">
      <c r="A32" s="27">
        <v>1</v>
      </c>
      <c r="B32" s="27" t="str">
        <f>Source!F28</f>
        <v>6.65-1-2</v>
      </c>
      <c r="C32" s="27" t="s">
        <v>23</v>
      </c>
      <c r="D32" s="29" t="str">
        <f>Source!H28</f>
        <v>100 м</v>
      </c>
      <c r="E32" s="28">
        <f>Source!I28</f>
        <v>0.38</v>
      </c>
      <c r="F32" s="31"/>
      <c r="G32" s="30"/>
      <c r="H32" s="28"/>
      <c r="I32" s="31"/>
      <c r="J32" s="28"/>
      <c r="K32" s="31"/>
      <c r="Q32">
        <f>Source!X28</f>
        <v>205.9</v>
      </c>
      <c r="R32">
        <f>Source!X29</f>
        <v>11602.62</v>
      </c>
      <c r="S32">
        <f>Source!Y28</f>
        <v>104.13</v>
      </c>
      <c r="T32">
        <f>Source!Y29</f>
        <v>5867.99</v>
      </c>
      <c r="U32">
        <f>ROUND((175/100)*ROUND(Source!R28, 2), 2)</f>
        <v>0</v>
      </c>
      <c r="V32">
        <f>ROUND((0/100)*ROUND(Source!R29, 2), 2)</f>
        <v>0</v>
      </c>
      <c r="AC32">
        <v>0</v>
      </c>
    </row>
    <row r="33" spans="1:29" hidden="1" x14ac:dyDescent="0.25">
      <c r="C33" s="32" t="str">
        <f>"Объем: "&amp;Source!I28&amp;"=(30+"&amp;"8)/"&amp;"100"</f>
        <v>Объем: 0,38=(30+8)/100</v>
      </c>
    </row>
    <row r="34" spans="1:29" ht="14.4" hidden="1" x14ac:dyDescent="0.25">
      <c r="A34" s="27"/>
      <c r="B34" s="27"/>
      <c r="C34" s="27" t="s">
        <v>886</v>
      </c>
      <c r="D34" s="29"/>
      <c r="E34" s="28"/>
      <c r="F34" s="31">
        <f>Source!AO28</f>
        <v>495.71</v>
      </c>
      <c r="G34" s="30" t="s">
        <v>887</v>
      </c>
      <c r="H34" s="28">
        <f>Source!AV29</f>
        <v>1.0469999999999999</v>
      </c>
      <c r="I34" s="31">
        <f>Source!S28</f>
        <v>236.67</v>
      </c>
      <c r="J34" s="28">
        <f>IF(Source!BA29&lt;&gt; 0, Source!BA29, 1)</f>
        <v>56.35</v>
      </c>
      <c r="K34" s="31">
        <f>Source!S29</f>
        <v>13336.35</v>
      </c>
    </row>
    <row r="35" spans="1:29" ht="14.4" hidden="1" x14ac:dyDescent="0.25">
      <c r="A35" s="27"/>
      <c r="B35" s="27"/>
      <c r="C35" s="27" t="s">
        <v>888</v>
      </c>
      <c r="D35" s="29"/>
      <c r="E35" s="28"/>
      <c r="F35" s="31">
        <f>Source!AM28</f>
        <v>1.26</v>
      </c>
      <c r="G35" s="30" t="s">
        <v>887</v>
      </c>
      <c r="H35" s="28">
        <f>Source!AV29</f>
        <v>1.0469999999999999</v>
      </c>
      <c r="I35" s="31">
        <f>Source!Q28</f>
        <v>0.6</v>
      </c>
      <c r="J35" s="28">
        <f>IF(Source!BB29&lt;&gt; 0, Source!BB29, 1)</f>
        <v>9.2899999999999991</v>
      </c>
      <c r="K35" s="31">
        <f>Source!Q29</f>
        <v>5.57</v>
      </c>
    </row>
    <row r="36" spans="1:29" ht="14.4" hidden="1" x14ac:dyDescent="0.25">
      <c r="A36" s="27"/>
      <c r="B36" s="27"/>
      <c r="C36" s="27" t="s">
        <v>889</v>
      </c>
      <c r="D36" s="29"/>
      <c r="E36" s="28"/>
      <c r="F36" s="31">
        <f>Source!AL28</f>
        <v>46.16</v>
      </c>
      <c r="G36" s="30"/>
      <c r="H36" s="28">
        <f>Source!AW29</f>
        <v>1</v>
      </c>
      <c r="I36" s="31">
        <f>Source!P28</f>
        <v>17.54</v>
      </c>
      <c r="J36" s="28">
        <f>IF(Source!BC29&lt;&gt; 0, Source!BC29, 1)</f>
        <v>15.53</v>
      </c>
      <c r="K36" s="31">
        <f>Source!P29</f>
        <v>272.39999999999998</v>
      </c>
    </row>
    <row r="37" spans="1:29" ht="14.4" hidden="1" x14ac:dyDescent="0.25">
      <c r="A37" s="27"/>
      <c r="B37" s="27"/>
      <c r="C37" s="27" t="s">
        <v>890</v>
      </c>
      <c r="D37" s="29" t="s">
        <v>891</v>
      </c>
      <c r="E37" s="28">
        <f>Source!BZ29</f>
        <v>87</v>
      </c>
      <c r="F37" s="31"/>
      <c r="G37" s="30"/>
      <c r="H37" s="28"/>
      <c r="I37" s="31">
        <f>SUM(Q32:Q36)</f>
        <v>205.9</v>
      </c>
      <c r="J37" s="28">
        <f>Source!AT29</f>
        <v>87</v>
      </c>
      <c r="K37" s="31">
        <f>SUM(R32:R36)</f>
        <v>11602.62</v>
      </c>
    </row>
    <row r="38" spans="1:29" ht="14.4" hidden="1" x14ac:dyDescent="0.25">
      <c r="A38" s="27"/>
      <c r="B38" s="27"/>
      <c r="C38" s="27" t="s">
        <v>892</v>
      </c>
      <c r="D38" s="29" t="s">
        <v>891</v>
      </c>
      <c r="E38" s="28">
        <f>Source!CA29</f>
        <v>44</v>
      </c>
      <c r="F38" s="31"/>
      <c r="G38" s="30"/>
      <c r="H38" s="28"/>
      <c r="I38" s="31">
        <f>SUM(S32:S37)</f>
        <v>104.13</v>
      </c>
      <c r="J38" s="28">
        <f>Source!AU29</f>
        <v>44</v>
      </c>
      <c r="K38" s="31">
        <f>SUM(T32:T37)</f>
        <v>5867.99</v>
      </c>
    </row>
    <row r="39" spans="1:29" ht="14.4" hidden="1" x14ac:dyDescent="0.25">
      <c r="A39" s="33"/>
      <c r="B39" s="33"/>
      <c r="C39" s="33" t="s">
        <v>893</v>
      </c>
      <c r="D39" s="34" t="s">
        <v>894</v>
      </c>
      <c r="E39" s="35">
        <f>Source!AQ28</f>
        <v>45.52</v>
      </c>
      <c r="F39" s="36"/>
      <c r="G39" s="37" t="s">
        <v>887</v>
      </c>
      <c r="H39" s="35">
        <f>Source!AV29</f>
        <v>1.0469999999999999</v>
      </c>
      <c r="I39" s="36">
        <f>Source!U28</f>
        <v>21.732704640000001</v>
      </c>
      <c r="J39" s="35"/>
      <c r="K39" s="36"/>
    </row>
    <row r="40" spans="1:29" ht="13.8" hidden="1" x14ac:dyDescent="0.25">
      <c r="C40" s="38" t="s">
        <v>895</v>
      </c>
      <c r="H40" s="59">
        <f>I34+I35+I36+I37+I38+0-0-0</f>
        <v>564.83999999999992</v>
      </c>
      <c r="I40" s="59"/>
      <c r="J40" s="59">
        <f>K34+K35+K36+K37+K38+0-0-0</f>
        <v>31084.93</v>
      </c>
      <c r="K40" s="59"/>
    </row>
    <row r="41" spans="1:29" ht="13.8" hidden="1" x14ac:dyDescent="0.25">
      <c r="C41" s="38" t="s">
        <v>896</v>
      </c>
      <c r="H41" s="56">
        <f>0+0</f>
        <v>0</v>
      </c>
      <c r="I41" s="56"/>
      <c r="J41" s="56">
        <f>0+0</f>
        <v>0</v>
      </c>
      <c r="K41" s="56"/>
    </row>
    <row r="42" spans="1:29" ht="13.8" hidden="1" x14ac:dyDescent="0.25">
      <c r="C42" s="38" t="s">
        <v>897</v>
      </c>
      <c r="H42" s="56">
        <f>I34+I35+I36+I37+I38+0</f>
        <v>564.83999999999992</v>
      </c>
      <c r="I42" s="56"/>
      <c r="J42" s="56">
        <f>K34+K35+K36+K37+K38+0</f>
        <v>31084.93</v>
      </c>
      <c r="K42" s="56"/>
      <c r="O42" s="39">
        <f>I34+I35+I36+I37+I38+0</f>
        <v>564.83999999999992</v>
      </c>
      <c r="P42" s="39">
        <f>K34+K35+K36+K37+K38+0</f>
        <v>31084.93</v>
      </c>
    </row>
    <row r="43" spans="1:29" hidden="1" x14ac:dyDescent="0.25"/>
    <row r="44" spans="1:29" ht="41.4" hidden="1" x14ac:dyDescent="0.25">
      <c r="A44" s="27">
        <v>2</v>
      </c>
      <c r="B44" s="27" t="str">
        <f>Source!F30</f>
        <v>6.65-11-5</v>
      </c>
      <c r="C44" s="27" t="s">
        <v>34</v>
      </c>
      <c r="D44" s="29" t="str">
        <f>Source!H30</f>
        <v>100 м</v>
      </c>
      <c r="E44" s="28">
        <f>Source!I30</f>
        <v>0.15</v>
      </c>
      <c r="F44" s="31"/>
      <c r="G44" s="30"/>
      <c r="H44" s="28"/>
      <c r="I44" s="31"/>
      <c r="J44" s="28"/>
      <c r="K44" s="31"/>
      <c r="Q44">
        <f>Source!X30</f>
        <v>110.12</v>
      </c>
      <c r="R44">
        <f>Source!X31</f>
        <v>6205.52</v>
      </c>
      <c r="S44">
        <f>Source!Y30</f>
        <v>55.7</v>
      </c>
      <c r="T44">
        <f>Source!Y31</f>
        <v>3138.42</v>
      </c>
      <c r="U44">
        <f>ROUND((175/100)*ROUND(Source!R30, 2), 2)</f>
        <v>0</v>
      </c>
      <c r="V44">
        <f>ROUND((0/100)*ROUND(Source!R31, 2), 2)</f>
        <v>0</v>
      </c>
      <c r="AC44">
        <v>0</v>
      </c>
    </row>
    <row r="45" spans="1:29" hidden="1" x14ac:dyDescent="0.25">
      <c r="C45" s="32" t="str">
        <f>"Объем: "&amp;Source!I30&amp;"=15/"&amp;"100"</f>
        <v>Объем: 0,15=15/100</v>
      </c>
    </row>
    <row r="46" spans="1:29" ht="14.4" hidden="1" x14ac:dyDescent="0.25">
      <c r="A46" s="27"/>
      <c r="B46" s="27"/>
      <c r="C46" s="27" t="s">
        <v>886</v>
      </c>
      <c r="D46" s="29"/>
      <c r="E46" s="28"/>
      <c r="F46" s="31">
        <f>Source!AO30</f>
        <v>819.08</v>
      </c>
      <c r="G46" s="30" t="s">
        <v>898</v>
      </c>
      <c r="H46" s="28">
        <f>Source!AV31</f>
        <v>1.0469999999999999</v>
      </c>
      <c r="I46" s="31">
        <f>Source!S30</f>
        <v>126.58</v>
      </c>
      <c r="J46" s="28">
        <f>IF(Source!BA31&lt;&gt; 0, Source!BA31, 1)</f>
        <v>56.35</v>
      </c>
      <c r="K46" s="31">
        <f>Source!S31</f>
        <v>7132.78</v>
      </c>
    </row>
    <row r="47" spans="1:29" ht="14.4" hidden="1" x14ac:dyDescent="0.25">
      <c r="A47" s="27"/>
      <c r="B47" s="27"/>
      <c r="C47" s="27" t="s">
        <v>888</v>
      </c>
      <c r="D47" s="29"/>
      <c r="E47" s="28"/>
      <c r="F47" s="31">
        <f>Source!AM30</f>
        <v>1.82</v>
      </c>
      <c r="G47" s="30" t="s">
        <v>887</v>
      </c>
      <c r="H47" s="28">
        <f>Source!AV31</f>
        <v>1.0469999999999999</v>
      </c>
      <c r="I47" s="31">
        <f>Source!Q30</f>
        <v>0.34</v>
      </c>
      <c r="J47" s="28">
        <f>IF(Source!BB31&lt;&gt; 0, Source!BB31, 1)</f>
        <v>9.2899999999999991</v>
      </c>
      <c r="K47" s="31">
        <f>Source!Q31</f>
        <v>3.16</v>
      </c>
    </row>
    <row r="48" spans="1:29" ht="14.4" hidden="1" x14ac:dyDescent="0.25">
      <c r="A48" s="27"/>
      <c r="B48" s="27"/>
      <c r="C48" s="27" t="s">
        <v>889</v>
      </c>
      <c r="D48" s="29"/>
      <c r="E48" s="28"/>
      <c r="F48" s="31">
        <f>Source!AL30</f>
        <v>76.84</v>
      </c>
      <c r="G48" s="30"/>
      <c r="H48" s="28">
        <f>Source!AW31</f>
        <v>1</v>
      </c>
      <c r="I48" s="31">
        <f>Source!P30</f>
        <v>11.53</v>
      </c>
      <c r="J48" s="28">
        <f>IF(Source!BC31&lt;&gt; 0, Source!BC31, 1)</f>
        <v>15.53</v>
      </c>
      <c r="K48" s="31">
        <f>Source!P31</f>
        <v>179.06</v>
      </c>
    </row>
    <row r="49" spans="1:29" ht="14.4" hidden="1" x14ac:dyDescent="0.25">
      <c r="A49" s="27"/>
      <c r="B49" s="27"/>
      <c r="C49" s="27" t="s">
        <v>890</v>
      </c>
      <c r="D49" s="29" t="s">
        <v>891</v>
      </c>
      <c r="E49" s="28">
        <f>Source!BZ31</f>
        <v>87</v>
      </c>
      <c r="F49" s="31"/>
      <c r="G49" s="30"/>
      <c r="H49" s="28"/>
      <c r="I49" s="31">
        <f>SUM(Q44:Q48)</f>
        <v>110.12</v>
      </c>
      <c r="J49" s="28">
        <f>Source!AT31</f>
        <v>87</v>
      </c>
      <c r="K49" s="31">
        <f>SUM(R44:R48)</f>
        <v>6205.52</v>
      </c>
    </row>
    <row r="50" spans="1:29" ht="14.4" hidden="1" x14ac:dyDescent="0.25">
      <c r="A50" s="27"/>
      <c r="B50" s="27"/>
      <c r="C50" s="27" t="s">
        <v>892</v>
      </c>
      <c r="D50" s="29" t="s">
        <v>891</v>
      </c>
      <c r="E50" s="28">
        <f>Source!CA31</f>
        <v>44</v>
      </c>
      <c r="F50" s="31"/>
      <c r="G50" s="30"/>
      <c r="H50" s="28"/>
      <c r="I50" s="31">
        <f>SUM(S44:S49)</f>
        <v>55.7</v>
      </c>
      <c r="J50" s="28">
        <f>Source!AU31</f>
        <v>44</v>
      </c>
      <c r="K50" s="31">
        <f>SUM(T44:T49)</f>
        <v>3138.42</v>
      </c>
    </row>
    <row r="51" spans="1:29" ht="14.4" hidden="1" x14ac:dyDescent="0.25">
      <c r="A51" s="33"/>
      <c r="B51" s="33"/>
      <c r="C51" s="33" t="s">
        <v>893</v>
      </c>
      <c r="D51" s="34" t="s">
        <v>894</v>
      </c>
      <c r="E51" s="35">
        <f>Source!AQ30</f>
        <v>74.53</v>
      </c>
      <c r="F51" s="36"/>
      <c r="G51" s="37" t="s">
        <v>898</v>
      </c>
      <c r="H51" s="35">
        <f>Source!AV31</f>
        <v>1.0469999999999999</v>
      </c>
      <c r="I51" s="36">
        <f>Source!U30</f>
        <v>11.517657516</v>
      </c>
      <c r="J51" s="35"/>
      <c r="K51" s="36"/>
    </row>
    <row r="52" spans="1:29" ht="13.8" hidden="1" x14ac:dyDescent="0.25">
      <c r="C52" s="38" t="s">
        <v>895</v>
      </c>
      <c r="H52" s="59">
        <f>I46+I47+I48+I49+I50+0-0-0</f>
        <v>304.27</v>
      </c>
      <c r="I52" s="59"/>
      <c r="J52" s="59">
        <f>K46+K47+K48+K49+K50+0-0-0</f>
        <v>16658.940000000002</v>
      </c>
      <c r="K52" s="59"/>
    </row>
    <row r="53" spans="1:29" ht="13.8" hidden="1" x14ac:dyDescent="0.25">
      <c r="C53" s="38" t="s">
        <v>896</v>
      </c>
      <c r="H53" s="56">
        <f>0+0</f>
        <v>0</v>
      </c>
      <c r="I53" s="56"/>
      <c r="J53" s="56">
        <f>0+0</f>
        <v>0</v>
      </c>
      <c r="K53" s="56"/>
    </row>
    <row r="54" spans="1:29" ht="13.8" hidden="1" x14ac:dyDescent="0.25">
      <c r="C54" s="38" t="s">
        <v>897</v>
      </c>
      <c r="H54" s="56">
        <f>I46+I47+I48+I49+I50+0</f>
        <v>304.27</v>
      </c>
      <c r="I54" s="56"/>
      <c r="J54" s="56">
        <f>K46+K47+K48+K49+K50+0</f>
        <v>16658.940000000002</v>
      </c>
      <c r="K54" s="56"/>
      <c r="O54" s="39">
        <f>I46+I47+I48+I49+I50+0</f>
        <v>304.27</v>
      </c>
      <c r="P54" s="39">
        <f>K46+K47+K48+K49+K50+0</f>
        <v>16658.940000000002</v>
      </c>
    </row>
    <row r="55" spans="1:29" hidden="1" x14ac:dyDescent="0.25"/>
    <row r="56" spans="1:29" ht="82.8" hidden="1" x14ac:dyDescent="0.25">
      <c r="A56" s="27">
        <v>3</v>
      </c>
      <c r="B56" s="27" t="str">
        <f>Source!F32</f>
        <v>3.16-40-4</v>
      </c>
      <c r="C56" s="27" t="s">
        <v>42</v>
      </c>
      <c r="D56" s="29" t="str">
        <f>Source!H32</f>
        <v>100 м</v>
      </c>
      <c r="E56" s="28">
        <f>Source!I32</f>
        <v>0.25</v>
      </c>
      <c r="F56" s="31"/>
      <c r="G56" s="30"/>
      <c r="H56" s="28"/>
      <c r="I56" s="31"/>
      <c r="J56" s="28"/>
      <c r="K56" s="31"/>
      <c r="Q56">
        <f>Source!X32</f>
        <v>23.47</v>
      </c>
      <c r="R56">
        <f>Source!X33</f>
        <v>1322.41</v>
      </c>
      <c r="S56">
        <f>Source!Y32</f>
        <v>13.13</v>
      </c>
      <c r="T56">
        <f>Source!Y33</f>
        <v>740.06</v>
      </c>
      <c r="U56">
        <f>ROUND((175/100)*ROUND(Source!R32, 2), 2)</f>
        <v>0.33</v>
      </c>
      <c r="V56">
        <f>ROUND((0/100)*ROUND(Source!R33, 2), 2)</f>
        <v>0</v>
      </c>
      <c r="AC56">
        <v>0</v>
      </c>
    </row>
    <row r="57" spans="1:29" hidden="1" x14ac:dyDescent="0.25">
      <c r="C57" s="32" t="str">
        <f>"Объем: "&amp;Source!I32&amp;"=(25)/"&amp;"100"</f>
        <v>Объем: 0,25=(25)/100</v>
      </c>
    </row>
    <row r="58" spans="1:29" ht="14.4" hidden="1" x14ac:dyDescent="0.25">
      <c r="A58" s="27"/>
      <c r="B58" s="27"/>
      <c r="C58" s="27" t="s">
        <v>886</v>
      </c>
      <c r="D58" s="29"/>
      <c r="E58" s="28"/>
      <c r="F58" s="31">
        <f>Source!AO32</f>
        <v>166.66</v>
      </c>
      <c r="G58" s="30" t="s">
        <v>899</v>
      </c>
      <c r="H58" s="28">
        <f>Source!AV33</f>
        <v>1.0669999999999999</v>
      </c>
      <c r="I58" s="31">
        <f>Source!S32</f>
        <v>21.34</v>
      </c>
      <c r="J58" s="28">
        <f>IF(Source!BA33&lt;&gt; 0, Source!BA33, 1)</f>
        <v>56.35</v>
      </c>
      <c r="K58" s="31">
        <f>Source!S33</f>
        <v>1202.51</v>
      </c>
    </row>
    <row r="59" spans="1:29" ht="14.4" hidden="1" x14ac:dyDescent="0.25">
      <c r="A59" s="27"/>
      <c r="B59" s="27"/>
      <c r="C59" s="27" t="s">
        <v>888</v>
      </c>
      <c r="D59" s="29"/>
      <c r="E59" s="28"/>
      <c r="F59" s="31">
        <f>Source!AM32</f>
        <v>24.17</v>
      </c>
      <c r="G59" s="30" t="s">
        <v>899</v>
      </c>
      <c r="H59" s="28">
        <f>Source!AV33</f>
        <v>1.0669999999999999</v>
      </c>
      <c r="I59" s="31">
        <f>Source!Q32</f>
        <v>3.09</v>
      </c>
      <c r="J59" s="28">
        <f>IF(Source!BB33&lt;&gt; 0, Source!BB33, 1)</f>
        <v>13.68</v>
      </c>
      <c r="K59" s="31">
        <f>Source!Q33</f>
        <v>42.27</v>
      </c>
    </row>
    <row r="60" spans="1:29" ht="14.4" hidden="1" x14ac:dyDescent="0.25">
      <c r="A60" s="27"/>
      <c r="B60" s="27"/>
      <c r="C60" s="27" t="s">
        <v>900</v>
      </c>
      <c r="D60" s="29"/>
      <c r="E60" s="28"/>
      <c r="F60" s="31">
        <f>Source!AN32</f>
        <v>1.51</v>
      </c>
      <c r="G60" s="30" t="s">
        <v>899</v>
      </c>
      <c r="H60" s="28">
        <f>Source!AV33</f>
        <v>1.0669999999999999</v>
      </c>
      <c r="I60" s="40">
        <f>Source!R32</f>
        <v>0.19</v>
      </c>
      <c r="J60" s="28">
        <f>IF(Source!BS33&lt;&gt; 0, Source!BS33, 1)</f>
        <v>56.35</v>
      </c>
      <c r="K60" s="40">
        <f>Source!R33</f>
        <v>10.71</v>
      </c>
    </row>
    <row r="61" spans="1:29" ht="14.4" hidden="1" x14ac:dyDescent="0.25">
      <c r="A61" s="27"/>
      <c r="B61" s="27"/>
      <c r="C61" s="27" t="s">
        <v>890</v>
      </c>
      <c r="D61" s="29" t="s">
        <v>891</v>
      </c>
      <c r="E61" s="28">
        <f>Source!BZ33</f>
        <v>109</v>
      </c>
      <c r="F61" s="31"/>
      <c r="G61" s="30"/>
      <c r="H61" s="28"/>
      <c r="I61" s="31">
        <f>SUM(Q56:Q60)</f>
        <v>23.47</v>
      </c>
      <c r="J61" s="28">
        <f>Source!AT33</f>
        <v>109</v>
      </c>
      <c r="K61" s="31">
        <f>SUM(R56:R60)</f>
        <v>1322.41</v>
      </c>
    </row>
    <row r="62" spans="1:29" ht="14.4" hidden="1" x14ac:dyDescent="0.25">
      <c r="A62" s="27"/>
      <c r="B62" s="27"/>
      <c r="C62" s="27" t="s">
        <v>892</v>
      </c>
      <c r="D62" s="29" t="s">
        <v>891</v>
      </c>
      <c r="E62" s="28">
        <f>Source!CA33</f>
        <v>61</v>
      </c>
      <c r="F62" s="31"/>
      <c r="G62" s="30"/>
      <c r="H62" s="28"/>
      <c r="I62" s="31">
        <f>SUM(S56:S61)</f>
        <v>13.13</v>
      </c>
      <c r="J62" s="28">
        <f>Source!AU33</f>
        <v>61</v>
      </c>
      <c r="K62" s="31">
        <f>SUM(T56:T61)</f>
        <v>740.06</v>
      </c>
    </row>
    <row r="63" spans="1:29" ht="14.4" hidden="1" x14ac:dyDescent="0.25">
      <c r="A63" s="33"/>
      <c r="B63" s="33"/>
      <c r="C63" s="33" t="s">
        <v>893</v>
      </c>
      <c r="D63" s="34" t="s">
        <v>894</v>
      </c>
      <c r="E63" s="35">
        <f>Source!AQ32</f>
        <v>13.52</v>
      </c>
      <c r="F63" s="36"/>
      <c r="G63" s="37" t="s">
        <v>899</v>
      </c>
      <c r="H63" s="35">
        <f>Source!AV33</f>
        <v>1.0669999999999999</v>
      </c>
      <c r="I63" s="36">
        <f>Source!U32</f>
        <v>1.7311007999999999</v>
      </c>
      <c r="J63" s="35"/>
      <c r="K63" s="36"/>
    </row>
    <row r="64" spans="1:29" ht="13.8" hidden="1" x14ac:dyDescent="0.25">
      <c r="C64" s="38" t="s">
        <v>895</v>
      </c>
      <c r="H64" s="59">
        <f>I58+I59+I61+I62+0-0-0</f>
        <v>61.03</v>
      </c>
      <c r="I64" s="59"/>
      <c r="J64" s="59">
        <f>K58+K59+K61+K62+0-0-0</f>
        <v>3307.25</v>
      </c>
      <c r="K64" s="59"/>
    </row>
    <row r="65" spans="1:29" ht="13.8" hidden="1" x14ac:dyDescent="0.25">
      <c r="C65" s="38" t="s">
        <v>896</v>
      </c>
      <c r="H65" s="56">
        <f>0+0</f>
        <v>0</v>
      </c>
      <c r="I65" s="56"/>
      <c r="J65" s="56">
        <f>0+0</f>
        <v>0</v>
      </c>
      <c r="K65" s="56"/>
    </row>
    <row r="66" spans="1:29" ht="13.8" hidden="1" x14ac:dyDescent="0.25">
      <c r="C66" s="38" t="s">
        <v>897</v>
      </c>
      <c r="H66" s="56">
        <f>I58+I59+I61+I62+0</f>
        <v>61.03</v>
      </c>
      <c r="I66" s="56"/>
      <c r="J66" s="56">
        <f>K58+K59+K61+K62+0</f>
        <v>3307.25</v>
      </c>
      <c r="K66" s="56"/>
      <c r="O66" s="39">
        <f>I58+I59+I61+I62+0</f>
        <v>61.03</v>
      </c>
      <c r="P66" s="39">
        <f>K58+K59+K61+K62+0</f>
        <v>3307.25</v>
      </c>
    </row>
    <row r="67" spans="1:29" hidden="1" x14ac:dyDescent="0.25"/>
    <row r="68" spans="1:29" ht="41.4" hidden="1" x14ac:dyDescent="0.25">
      <c r="A68" s="27">
        <v>4</v>
      </c>
      <c r="B68" s="27" t="str">
        <f>Source!F34</f>
        <v>3.16-13-2</v>
      </c>
      <c r="C68" s="27" t="s">
        <v>52</v>
      </c>
      <c r="D68" s="29" t="str">
        <f>Source!H34</f>
        <v>100 м</v>
      </c>
      <c r="E68" s="28">
        <f>Source!I34</f>
        <v>2.2999999999999998</v>
      </c>
      <c r="F68" s="31"/>
      <c r="G68" s="30"/>
      <c r="H68" s="28"/>
      <c r="I68" s="31"/>
      <c r="J68" s="28"/>
      <c r="K68" s="31"/>
      <c r="Q68">
        <f>Source!X34</f>
        <v>924.04</v>
      </c>
      <c r="R68">
        <f>Source!X35</f>
        <v>52069.46</v>
      </c>
      <c r="S68">
        <f>Source!Y34</f>
        <v>517.12</v>
      </c>
      <c r="T68">
        <f>Source!Y35</f>
        <v>29139.79</v>
      </c>
      <c r="U68">
        <f>ROUND((175/100)*ROUND(Source!R34, 2), 2)</f>
        <v>5.9</v>
      </c>
      <c r="V68">
        <f>ROUND((0/100)*ROUND(Source!R35, 2), 2)</f>
        <v>0</v>
      </c>
      <c r="AC68">
        <v>0</v>
      </c>
    </row>
    <row r="69" spans="1:29" hidden="1" x14ac:dyDescent="0.25">
      <c r="C69" s="32" t="str">
        <f>"Объем: "&amp;Source!I34&amp;"=(180+"&amp;"18+"&amp;"32)/"&amp;"100"</f>
        <v>Объем: 2,3=(180+18+32)/100</v>
      </c>
    </row>
    <row r="70" spans="1:29" ht="14.4" hidden="1" x14ac:dyDescent="0.25">
      <c r="A70" s="27"/>
      <c r="B70" s="27"/>
      <c r="C70" s="27" t="s">
        <v>886</v>
      </c>
      <c r="D70" s="29"/>
      <c r="E70" s="28"/>
      <c r="F70" s="31">
        <f>Source!AO34</f>
        <v>716.8</v>
      </c>
      <c r="G70" s="30" t="s">
        <v>899</v>
      </c>
      <c r="H70" s="28">
        <f>Source!AV35</f>
        <v>1.0669999999999999</v>
      </c>
      <c r="I70" s="31">
        <f>Source!S34</f>
        <v>844.37</v>
      </c>
      <c r="J70" s="28">
        <f>IF(Source!BA35&lt;&gt; 0, Source!BA35, 1)</f>
        <v>56.35</v>
      </c>
      <c r="K70" s="31">
        <f>Source!S35</f>
        <v>47580.25</v>
      </c>
    </row>
    <row r="71" spans="1:29" ht="14.4" hidden="1" x14ac:dyDescent="0.25">
      <c r="A71" s="27"/>
      <c r="B71" s="27"/>
      <c r="C71" s="27" t="s">
        <v>888</v>
      </c>
      <c r="D71" s="29"/>
      <c r="E71" s="28"/>
      <c r="F71" s="31">
        <f>Source!AM34</f>
        <v>20.2</v>
      </c>
      <c r="G71" s="30" t="s">
        <v>899</v>
      </c>
      <c r="H71" s="28">
        <f>Source!AV35</f>
        <v>1.0669999999999999</v>
      </c>
      <c r="I71" s="31">
        <f>Source!Q34</f>
        <v>23.79</v>
      </c>
      <c r="J71" s="28">
        <f>IF(Source!BB35&lt;&gt; 0, Source!BB35, 1)</f>
        <v>16.600000000000001</v>
      </c>
      <c r="K71" s="31">
        <f>Source!Q35</f>
        <v>394.91</v>
      </c>
    </row>
    <row r="72" spans="1:29" ht="14.4" hidden="1" x14ac:dyDescent="0.25">
      <c r="A72" s="27"/>
      <c r="B72" s="27"/>
      <c r="C72" s="27" t="s">
        <v>900</v>
      </c>
      <c r="D72" s="29"/>
      <c r="E72" s="28"/>
      <c r="F72" s="31">
        <f>Source!AN34</f>
        <v>2.86</v>
      </c>
      <c r="G72" s="30" t="s">
        <v>899</v>
      </c>
      <c r="H72" s="28">
        <f>Source!AV35</f>
        <v>1.0669999999999999</v>
      </c>
      <c r="I72" s="40">
        <f>Source!R34</f>
        <v>3.37</v>
      </c>
      <c r="J72" s="28">
        <f>IF(Source!BS35&lt;&gt; 0, Source!BS35, 1)</f>
        <v>56.35</v>
      </c>
      <c r="K72" s="40">
        <f>Source!R35</f>
        <v>189.9</v>
      </c>
    </row>
    <row r="73" spans="1:29" ht="14.4" hidden="1" x14ac:dyDescent="0.25">
      <c r="A73" s="27"/>
      <c r="B73" s="27"/>
      <c r="C73" s="27" t="s">
        <v>890</v>
      </c>
      <c r="D73" s="29" t="s">
        <v>891</v>
      </c>
      <c r="E73" s="28">
        <f>Source!BZ35</f>
        <v>109</v>
      </c>
      <c r="F73" s="31"/>
      <c r="G73" s="30"/>
      <c r="H73" s="28"/>
      <c r="I73" s="31">
        <f>SUM(Q68:Q72)</f>
        <v>924.04</v>
      </c>
      <c r="J73" s="28">
        <f>Source!AT35</f>
        <v>109</v>
      </c>
      <c r="K73" s="31">
        <f>SUM(R68:R72)</f>
        <v>52069.46</v>
      </c>
    </row>
    <row r="74" spans="1:29" ht="14.4" hidden="1" x14ac:dyDescent="0.25">
      <c r="A74" s="27"/>
      <c r="B74" s="27"/>
      <c r="C74" s="27" t="s">
        <v>892</v>
      </c>
      <c r="D74" s="29" t="s">
        <v>891</v>
      </c>
      <c r="E74" s="28">
        <f>Source!CA35</f>
        <v>61</v>
      </c>
      <c r="F74" s="31"/>
      <c r="G74" s="30"/>
      <c r="H74" s="28"/>
      <c r="I74" s="31">
        <f>SUM(S68:S73)</f>
        <v>517.12</v>
      </c>
      <c r="J74" s="28">
        <f>Source!AU35</f>
        <v>61</v>
      </c>
      <c r="K74" s="31">
        <f>SUM(T68:T73)</f>
        <v>29139.79</v>
      </c>
    </row>
    <row r="75" spans="1:29" ht="14.4" hidden="1" x14ac:dyDescent="0.25">
      <c r="A75" s="33"/>
      <c r="B75" s="33"/>
      <c r="C75" s="33" t="s">
        <v>893</v>
      </c>
      <c r="D75" s="34" t="s">
        <v>894</v>
      </c>
      <c r="E75" s="35">
        <f>Source!AQ34</f>
        <v>56</v>
      </c>
      <c r="F75" s="36"/>
      <c r="G75" s="37" t="s">
        <v>899</v>
      </c>
      <c r="H75" s="35">
        <f>Source!AV35</f>
        <v>1.0669999999999999</v>
      </c>
      <c r="I75" s="36">
        <f>Source!U34</f>
        <v>65.966207999999995</v>
      </c>
      <c r="J75" s="35"/>
      <c r="K75" s="36"/>
    </row>
    <row r="76" spans="1:29" ht="13.8" hidden="1" x14ac:dyDescent="0.25">
      <c r="C76" s="38" t="s">
        <v>895</v>
      </c>
      <c r="H76" s="59">
        <f>I70+I71+I73+I74+0-0-0</f>
        <v>2309.3199999999997</v>
      </c>
      <c r="I76" s="59"/>
      <c r="J76" s="59">
        <f>K70+K71+K73+K74+0-0-0</f>
        <v>129184.41</v>
      </c>
      <c r="K76" s="59"/>
    </row>
    <row r="77" spans="1:29" ht="13.8" hidden="1" x14ac:dyDescent="0.25">
      <c r="C77" s="38" t="s">
        <v>896</v>
      </c>
      <c r="H77" s="56">
        <f>0+0</f>
        <v>0</v>
      </c>
      <c r="I77" s="56"/>
      <c r="J77" s="56">
        <f>0+0</f>
        <v>0</v>
      </c>
      <c r="K77" s="56"/>
    </row>
    <row r="78" spans="1:29" ht="13.8" hidden="1" x14ac:dyDescent="0.25">
      <c r="C78" s="38" t="s">
        <v>897</v>
      </c>
      <c r="H78" s="56">
        <f>I70+I71+I73+I74+0</f>
        <v>2309.3199999999997</v>
      </c>
      <c r="I78" s="56"/>
      <c r="J78" s="56">
        <f>K70+K71+K73+K74+0</f>
        <v>129184.41</v>
      </c>
      <c r="K78" s="56"/>
      <c r="O78" s="39">
        <f>I70+I71+I73+I74+0</f>
        <v>2309.3199999999997</v>
      </c>
      <c r="P78" s="39">
        <f>K70+K71+K73+K74+0</f>
        <v>129184.41</v>
      </c>
    </row>
    <row r="79" spans="1:29" hidden="1" x14ac:dyDescent="0.25"/>
    <row r="80" spans="1:29" ht="41.4" hidden="1" x14ac:dyDescent="0.25">
      <c r="A80" s="27">
        <v>5</v>
      </c>
      <c r="B80" s="27" t="str">
        <f>Source!F36</f>
        <v>3.16-13-1</v>
      </c>
      <c r="C80" s="27" t="s">
        <v>56</v>
      </c>
      <c r="D80" s="29" t="str">
        <f>Source!H36</f>
        <v>100 м</v>
      </c>
      <c r="E80" s="28">
        <f>Source!I36</f>
        <v>1.4</v>
      </c>
      <c r="F80" s="31"/>
      <c r="G80" s="30"/>
      <c r="H80" s="28"/>
      <c r="I80" s="31"/>
      <c r="J80" s="28"/>
      <c r="K80" s="31"/>
      <c r="Q80">
        <f>Source!X36</f>
        <v>585.35</v>
      </c>
      <c r="R80">
        <f>Source!X37</f>
        <v>32984.58</v>
      </c>
      <c r="S80">
        <f>Source!Y36</f>
        <v>327.58</v>
      </c>
      <c r="T80">
        <f>Source!Y37</f>
        <v>18459.259999999998</v>
      </c>
      <c r="U80">
        <f>ROUND((175/100)*ROUND(Source!R36, 2), 2)</f>
        <v>1.8</v>
      </c>
      <c r="V80">
        <f>ROUND((0/100)*ROUND(Source!R37, 2), 2)</f>
        <v>0</v>
      </c>
      <c r="AC80">
        <v>0</v>
      </c>
    </row>
    <row r="81" spans="1:29" hidden="1" x14ac:dyDescent="0.25">
      <c r="C81" s="32" t="str">
        <f>"Объем: "&amp;Source!I36&amp;"=(120+"&amp;"20)/"&amp;"100"</f>
        <v>Объем: 1,4=(120+20)/100</v>
      </c>
    </row>
    <row r="82" spans="1:29" ht="14.4" hidden="1" x14ac:dyDescent="0.25">
      <c r="A82" s="27"/>
      <c r="B82" s="27"/>
      <c r="C82" s="27" t="s">
        <v>886</v>
      </c>
      <c r="D82" s="29"/>
      <c r="E82" s="28"/>
      <c r="F82" s="31">
        <f>Source!AO36</f>
        <v>747.52</v>
      </c>
      <c r="G82" s="30" t="s">
        <v>899</v>
      </c>
      <c r="H82" s="28">
        <f>Source!AV37</f>
        <v>1.0669999999999999</v>
      </c>
      <c r="I82" s="31">
        <f>Source!S36</f>
        <v>535.99</v>
      </c>
      <c r="J82" s="28">
        <f>IF(Source!BA37&lt;&gt; 0, Source!BA37, 1)</f>
        <v>56.35</v>
      </c>
      <c r="K82" s="31">
        <f>Source!S37</f>
        <v>30203.040000000001</v>
      </c>
    </row>
    <row r="83" spans="1:29" ht="14.4" hidden="1" x14ac:dyDescent="0.25">
      <c r="A83" s="27"/>
      <c r="B83" s="27"/>
      <c r="C83" s="27" t="s">
        <v>888</v>
      </c>
      <c r="D83" s="29"/>
      <c r="E83" s="28"/>
      <c r="F83" s="31">
        <f>Source!AM36</f>
        <v>10.1</v>
      </c>
      <c r="G83" s="30" t="s">
        <v>899</v>
      </c>
      <c r="H83" s="28">
        <f>Source!AV37</f>
        <v>1.0669999999999999</v>
      </c>
      <c r="I83" s="31">
        <f>Source!Q36</f>
        <v>7.24</v>
      </c>
      <c r="J83" s="28">
        <f>IF(Source!BB37&lt;&gt; 0, Source!BB37, 1)</f>
        <v>16.600000000000001</v>
      </c>
      <c r="K83" s="31">
        <f>Source!Q37</f>
        <v>120.18</v>
      </c>
    </row>
    <row r="84" spans="1:29" ht="14.4" hidden="1" x14ac:dyDescent="0.25">
      <c r="A84" s="27"/>
      <c r="B84" s="27"/>
      <c r="C84" s="27" t="s">
        <v>900</v>
      </c>
      <c r="D84" s="29"/>
      <c r="E84" s="28"/>
      <c r="F84" s="31">
        <f>Source!AN36</f>
        <v>1.43</v>
      </c>
      <c r="G84" s="30" t="s">
        <v>899</v>
      </c>
      <c r="H84" s="28">
        <f>Source!AV37</f>
        <v>1.0669999999999999</v>
      </c>
      <c r="I84" s="40">
        <f>Source!R36</f>
        <v>1.03</v>
      </c>
      <c r="J84" s="28">
        <f>IF(Source!BS37&lt;&gt; 0, Source!BS37, 1)</f>
        <v>56.35</v>
      </c>
      <c r="K84" s="40">
        <f>Source!R37</f>
        <v>58.04</v>
      </c>
    </row>
    <row r="85" spans="1:29" ht="14.4" hidden="1" x14ac:dyDescent="0.25">
      <c r="A85" s="27"/>
      <c r="B85" s="27"/>
      <c r="C85" s="27" t="s">
        <v>890</v>
      </c>
      <c r="D85" s="29" t="s">
        <v>891</v>
      </c>
      <c r="E85" s="28">
        <f>Source!BZ37</f>
        <v>109</v>
      </c>
      <c r="F85" s="31"/>
      <c r="G85" s="30"/>
      <c r="H85" s="28"/>
      <c r="I85" s="31">
        <f>SUM(Q80:Q84)</f>
        <v>585.35</v>
      </c>
      <c r="J85" s="28">
        <f>Source!AT37</f>
        <v>109</v>
      </c>
      <c r="K85" s="31">
        <f>SUM(R80:R84)</f>
        <v>32984.58</v>
      </c>
    </row>
    <row r="86" spans="1:29" ht="14.4" hidden="1" x14ac:dyDescent="0.25">
      <c r="A86" s="27"/>
      <c r="B86" s="27"/>
      <c r="C86" s="27" t="s">
        <v>892</v>
      </c>
      <c r="D86" s="29" t="s">
        <v>891</v>
      </c>
      <c r="E86" s="28">
        <f>Source!CA37</f>
        <v>61</v>
      </c>
      <c r="F86" s="31"/>
      <c r="G86" s="30"/>
      <c r="H86" s="28"/>
      <c r="I86" s="31">
        <f>SUM(S80:S85)</f>
        <v>327.58</v>
      </c>
      <c r="J86" s="28">
        <f>Source!AU37</f>
        <v>61</v>
      </c>
      <c r="K86" s="31">
        <f>SUM(T80:T85)</f>
        <v>18459.259999999998</v>
      </c>
    </row>
    <row r="87" spans="1:29" ht="14.4" hidden="1" x14ac:dyDescent="0.25">
      <c r="A87" s="33"/>
      <c r="B87" s="33"/>
      <c r="C87" s="33" t="s">
        <v>893</v>
      </c>
      <c r="D87" s="34" t="s">
        <v>894</v>
      </c>
      <c r="E87" s="35">
        <f>Source!AQ36</f>
        <v>58.4</v>
      </c>
      <c r="F87" s="36"/>
      <c r="G87" s="37" t="s">
        <v>899</v>
      </c>
      <c r="H87" s="35">
        <f>Source!AV37</f>
        <v>1.0669999999999999</v>
      </c>
      <c r="I87" s="36">
        <f>Source!U36</f>
        <v>41.874201599999999</v>
      </c>
      <c r="J87" s="35"/>
      <c r="K87" s="36"/>
    </row>
    <row r="88" spans="1:29" ht="13.8" hidden="1" x14ac:dyDescent="0.25">
      <c r="C88" s="38" t="s">
        <v>895</v>
      </c>
      <c r="H88" s="59">
        <f>I82+I83+I85+I86+0-0-0</f>
        <v>1456.1599999999999</v>
      </c>
      <c r="I88" s="59"/>
      <c r="J88" s="59">
        <f>K82+K83+K85+K86+0-0-0</f>
        <v>81767.06</v>
      </c>
      <c r="K88" s="59"/>
    </row>
    <row r="89" spans="1:29" ht="13.8" hidden="1" x14ac:dyDescent="0.25">
      <c r="C89" s="38" t="s">
        <v>896</v>
      </c>
      <c r="H89" s="56">
        <f>0+0</f>
        <v>0</v>
      </c>
      <c r="I89" s="56"/>
      <c r="J89" s="56">
        <f>0+0</f>
        <v>0</v>
      </c>
      <c r="K89" s="56"/>
    </row>
    <row r="90" spans="1:29" ht="13.8" hidden="1" x14ac:dyDescent="0.25">
      <c r="C90" s="38" t="s">
        <v>897</v>
      </c>
      <c r="H90" s="56">
        <f>I82+I83+I85+I86+0</f>
        <v>1456.1599999999999</v>
      </c>
      <c r="I90" s="56"/>
      <c r="J90" s="56">
        <f>K82+K83+K85+K86+0</f>
        <v>81767.06</v>
      </c>
      <c r="K90" s="56"/>
      <c r="O90" s="39">
        <f>I82+I83+I85+I86+0</f>
        <v>1456.1599999999999</v>
      </c>
      <c r="P90" s="39">
        <f>K82+K83+K85+K86+0</f>
        <v>81767.06</v>
      </c>
    </row>
    <row r="91" spans="1:29" hidden="1" x14ac:dyDescent="0.25"/>
    <row r="92" spans="1:29" ht="41.4" hidden="1" x14ac:dyDescent="0.25">
      <c r="A92" s="27">
        <v>6</v>
      </c>
      <c r="B92" s="27" t="str">
        <f>Source!F38</f>
        <v>6.65-2-2</v>
      </c>
      <c r="C92" s="27" t="s">
        <v>60</v>
      </c>
      <c r="D92" s="29" t="str">
        <f>Source!H38</f>
        <v>100 м</v>
      </c>
      <c r="E92" s="28">
        <f>Source!I38</f>
        <v>1.7</v>
      </c>
      <c r="F92" s="31"/>
      <c r="G92" s="30"/>
      <c r="H92" s="28"/>
      <c r="I92" s="31"/>
      <c r="J92" s="28"/>
      <c r="K92" s="31"/>
      <c r="Q92">
        <f>Source!X38</f>
        <v>1864.04</v>
      </c>
      <c r="R92">
        <f>Source!X39</f>
        <v>105038.42</v>
      </c>
      <c r="S92">
        <f>Source!Y38</f>
        <v>942.73</v>
      </c>
      <c r="T92">
        <f>Source!Y39</f>
        <v>53122.879999999997</v>
      </c>
      <c r="U92">
        <f>ROUND((175/100)*ROUND(Source!R38, 2), 2)</f>
        <v>0</v>
      </c>
      <c r="V92">
        <f>ROUND((0/100)*ROUND(Source!R39, 2), 2)</f>
        <v>0</v>
      </c>
      <c r="AC92">
        <v>0</v>
      </c>
    </row>
    <row r="93" spans="1:29" hidden="1" x14ac:dyDescent="0.25">
      <c r="C93" s="32" t="str">
        <f>"Объем: "&amp;Source!I38&amp;"=(140+"&amp;"30)/"&amp;"100"</f>
        <v>Объем: 1,7=(140+30)/100</v>
      </c>
    </row>
    <row r="94" spans="1:29" ht="14.4" hidden="1" x14ac:dyDescent="0.25">
      <c r="A94" s="27"/>
      <c r="B94" s="27"/>
      <c r="C94" s="27" t="s">
        <v>886</v>
      </c>
      <c r="D94" s="29"/>
      <c r="E94" s="28"/>
      <c r="F94" s="31">
        <f>Source!AO38</f>
        <v>1003.13</v>
      </c>
      <c r="G94" s="30" t="s">
        <v>887</v>
      </c>
      <c r="H94" s="28">
        <f>Source!AV39</f>
        <v>1.0469999999999999</v>
      </c>
      <c r="I94" s="31">
        <f>Source!S38</f>
        <v>2142.5700000000002</v>
      </c>
      <c r="J94" s="28">
        <f>IF(Source!BA39&lt;&gt; 0, Source!BA39, 1)</f>
        <v>56.35</v>
      </c>
      <c r="K94" s="31">
        <f>Source!S39</f>
        <v>120733.82</v>
      </c>
    </row>
    <row r="95" spans="1:29" ht="14.4" hidden="1" x14ac:dyDescent="0.25">
      <c r="A95" s="27"/>
      <c r="B95" s="27"/>
      <c r="C95" s="27" t="s">
        <v>890</v>
      </c>
      <c r="D95" s="29" t="s">
        <v>891</v>
      </c>
      <c r="E95" s="28">
        <f>Source!BZ39</f>
        <v>87</v>
      </c>
      <c r="F95" s="31"/>
      <c r="G95" s="30"/>
      <c r="H95" s="28"/>
      <c r="I95" s="31">
        <f>SUM(Q92:Q94)</f>
        <v>1864.04</v>
      </c>
      <c r="J95" s="28">
        <f>Source!AT39</f>
        <v>87</v>
      </c>
      <c r="K95" s="31">
        <f>SUM(R92:R94)</f>
        <v>105038.42</v>
      </c>
    </row>
    <row r="96" spans="1:29" ht="14.4" hidden="1" x14ac:dyDescent="0.25">
      <c r="A96" s="27"/>
      <c r="B96" s="27"/>
      <c r="C96" s="27" t="s">
        <v>892</v>
      </c>
      <c r="D96" s="29" t="s">
        <v>891</v>
      </c>
      <c r="E96" s="28">
        <f>Source!CA39</f>
        <v>44</v>
      </c>
      <c r="F96" s="31"/>
      <c r="G96" s="30"/>
      <c r="H96" s="28"/>
      <c r="I96" s="31">
        <f>SUM(S92:S95)</f>
        <v>942.73</v>
      </c>
      <c r="J96" s="28">
        <f>Source!AU39</f>
        <v>44</v>
      </c>
      <c r="K96" s="31">
        <f>SUM(T92:T95)</f>
        <v>53122.879999999997</v>
      </c>
    </row>
    <row r="97" spans="1:29" ht="14.4" hidden="1" x14ac:dyDescent="0.25">
      <c r="A97" s="33"/>
      <c r="B97" s="33"/>
      <c r="C97" s="33" t="s">
        <v>893</v>
      </c>
      <c r="D97" s="34" t="s">
        <v>894</v>
      </c>
      <c r="E97" s="35">
        <f>Source!AQ38</f>
        <v>85.3</v>
      </c>
      <c r="F97" s="36"/>
      <c r="G97" s="37" t="s">
        <v>887</v>
      </c>
      <c r="H97" s="35">
        <f>Source!AV39</f>
        <v>1.0469999999999999</v>
      </c>
      <c r="I97" s="36">
        <f>Source!U38</f>
        <v>182.19056399999999</v>
      </c>
      <c r="J97" s="35"/>
      <c r="K97" s="36"/>
    </row>
    <row r="98" spans="1:29" ht="13.8" hidden="1" x14ac:dyDescent="0.25">
      <c r="C98" s="38" t="s">
        <v>895</v>
      </c>
      <c r="H98" s="59">
        <f>I94+I95+I96+0-0-0</f>
        <v>4949.34</v>
      </c>
      <c r="I98" s="59"/>
      <c r="J98" s="59">
        <f>K94+K95+K96+0-0-0</f>
        <v>278895.12</v>
      </c>
      <c r="K98" s="59"/>
    </row>
    <row r="99" spans="1:29" ht="13.8" hidden="1" x14ac:dyDescent="0.25">
      <c r="C99" s="38" t="s">
        <v>896</v>
      </c>
      <c r="H99" s="56">
        <f>0+0</f>
        <v>0</v>
      </c>
      <c r="I99" s="56"/>
      <c r="J99" s="56">
        <f>0+0</f>
        <v>0</v>
      </c>
      <c r="K99" s="56"/>
    </row>
    <row r="100" spans="1:29" ht="13.8" hidden="1" x14ac:dyDescent="0.25">
      <c r="C100" s="38" t="s">
        <v>897</v>
      </c>
      <c r="H100" s="56">
        <f>I94+I95+I96+0</f>
        <v>4949.34</v>
      </c>
      <c r="I100" s="56"/>
      <c r="J100" s="56">
        <f>K94+K95+K96+0</f>
        <v>278895.12</v>
      </c>
      <c r="K100" s="56"/>
      <c r="O100" s="39">
        <f>I94+I95+I96+0</f>
        <v>4949.34</v>
      </c>
      <c r="P100" s="39">
        <f>K94+K95+K96+0</f>
        <v>278895.12</v>
      </c>
    </row>
    <row r="101" spans="1:29" hidden="1" x14ac:dyDescent="0.25"/>
    <row r="102" spans="1:29" ht="41.4" hidden="1" x14ac:dyDescent="0.25">
      <c r="A102" s="27">
        <v>7</v>
      </c>
      <c r="B102" s="27" t="str">
        <f>Source!F40</f>
        <v>6.65-2-1</v>
      </c>
      <c r="C102" s="27" t="s">
        <v>64</v>
      </c>
      <c r="D102" s="29" t="str">
        <f>Source!H40</f>
        <v>100 м</v>
      </c>
      <c r="E102" s="28">
        <f>Source!I40</f>
        <v>0.83</v>
      </c>
      <c r="F102" s="31"/>
      <c r="G102" s="30"/>
      <c r="H102" s="28"/>
      <c r="I102" s="31"/>
      <c r="J102" s="28"/>
      <c r="K102" s="31"/>
      <c r="Q102">
        <f>Source!X40</f>
        <v>750.89</v>
      </c>
      <c r="R102">
        <f>Source!X41</f>
        <v>42312.55</v>
      </c>
      <c r="S102">
        <f>Source!Y40</f>
        <v>379.76</v>
      </c>
      <c r="T102">
        <f>Source!Y41</f>
        <v>21399.45</v>
      </c>
      <c r="U102">
        <f>ROUND((175/100)*ROUND(Source!R40, 2), 2)</f>
        <v>0</v>
      </c>
      <c r="V102">
        <f>ROUND((0/100)*ROUND(Source!R41, 2), 2)</f>
        <v>0</v>
      </c>
      <c r="AC102">
        <v>0</v>
      </c>
    </row>
    <row r="103" spans="1:29" hidden="1" x14ac:dyDescent="0.25">
      <c r="C103" s="32" t="str">
        <f>"Объем: "&amp;Source!I40&amp;"=(52+"&amp;"21+"&amp;"10)/"&amp;"100"</f>
        <v>Объем: 0,83=(52+21+10)/100</v>
      </c>
    </row>
    <row r="104" spans="1:29" ht="14.4" hidden="1" x14ac:dyDescent="0.25">
      <c r="A104" s="27"/>
      <c r="B104" s="27"/>
      <c r="C104" s="27" t="s">
        <v>886</v>
      </c>
      <c r="D104" s="29"/>
      <c r="E104" s="28"/>
      <c r="F104" s="31">
        <f>Source!AO40</f>
        <v>827.66</v>
      </c>
      <c r="G104" s="30" t="s">
        <v>887</v>
      </c>
      <c r="H104" s="28">
        <f>Source!AV41</f>
        <v>1.0469999999999999</v>
      </c>
      <c r="I104" s="31">
        <f>Source!S40</f>
        <v>863.09</v>
      </c>
      <c r="J104" s="28">
        <f>IF(Source!BA41&lt;&gt; 0, Source!BA41, 1)</f>
        <v>56.35</v>
      </c>
      <c r="K104" s="31">
        <f>Source!S41</f>
        <v>48635.12</v>
      </c>
    </row>
    <row r="105" spans="1:29" ht="14.4" hidden="1" x14ac:dyDescent="0.25">
      <c r="A105" s="27"/>
      <c r="B105" s="27"/>
      <c r="C105" s="27" t="s">
        <v>890</v>
      </c>
      <c r="D105" s="29" t="s">
        <v>891</v>
      </c>
      <c r="E105" s="28">
        <f>Source!BZ41</f>
        <v>87</v>
      </c>
      <c r="F105" s="31"/>
      <c r="G105" s="30"/>
      <c r="H105" s="28"/>
      <c r="I105" s="31">
        <f>SUM(Q102:Q104)</f>
        <v>750.89</v>
      </c>
      <c r="J105" s="28">
        <f>Source!AT41</f>
        <v>87</v>
      </c>
      <c r="K105" s="31">
        <f>SUM(R102:R104)</f>
        <v>42312.55</v>
      </c>
    </row>
    <row r="106" spans="1:29" ht="14.4" hidden="1" x14ac:dyDescent="0.25">
      <c r="A106" s="27"/>
      <c r="B106" s="27"/>
      <c r="C106" s="27" t="s">
        <v>892</v>
      </c>
      <c r="D106" s="29" t="s">
        <v>891</v>
      </c>
      <c r="E106" s="28">
        <f>Source!CA41</f>
        <v>44</v>
      </c>
      <c r="F106" s="31"/>
      <c r="G106" s="30"/>
      <c r="H106" s="28"/>
      <c r="I106" s="31">
        <f>SUM(S102:S105)</f>
        <v>379.76</v>
      </c>
      <c r="J106" s="28">
        <f>Source!AU41</f>
        <v>44</v>
      </c>
      <c r="K106" s="31">
        <f>SUM(T102:T105)</f>
        <v>21399.45</v>
      </c>
    </row>
    <row r="107" spans="1:29" ht="14.4" hidden="1" x14ac:dyDescent="0.25">
      <c r="A107" s="33"/>
      <c r="B107" s="33"/>
      <c r="C107" s="33" t="s">
        <v>893</v>
      </c>
      <c r="D107" s="34" t="s">
        <v>894</v>
      </c>
      <c r="E107" s="35">
        <f>Source!AQ40</f>
        <v>68.8</v>
      </c>
      <c r="F107" s="36"/>
      <c r="G107" s="37" t="s">
        <v>887</v>
      </c>
      <c r="H107" s="35">
        <f>Source!AV41</f>
        <v>1.0469999999999999</v>
      </c>
      <c r="I107" s="36">
        <f>Source!U40</f>
        <v>71.745465599999989</v>
      </c>
      <c r="J107" s="35"/>
      <c r="K107" s="36"/>
    </row>
    <row r="108" spans="1:29" ht="13.8" hidden="1" x14ac:dyDescent="0.25">
      <c r="C108" s="38" t="s">
        <v>895</v>
      </c>
      <c r="H108" s="59">
        <f>I104+I105+I106+0-0-0</f>
        <v>1993.74</v>
      </c>
      <c r="I108" s="59"/>
      <c r="J108" s="59">
        <f>K104+K105+K106+0-0-0</f>
        <v>112347.12000000001</v>
      </c>
      <c r="K108" s="59"/>
    </row>
    <row r="109" spans="1:29" ht="13.8" hidden="1" x14ac:dyDescent="0.25">
      <c r="C109" s="38" t="s">
        <v>896</v>
      </c>
      <c r="H109" s="56">
        <f>0+0</f>
        <v>0</v>
      </c>
      <c r="I109" s="56"/>
      <c r="J109" s="56">
        <f>0+0</f>
        <v>0</v>
      </c>
      <c r="K109" s="56"/>
    </row>
    <row r="110" spans="1:29" ht="13.8" hidden="1" x14ac:dyDescent="0.25">
      <c r="C110" s="38" t="s">
        <v>897</v>
      </c>
      <c r="H110" s="56">
        <f>I104+I105+I106+0</f>
        <v>1993.74</v>
      </c>
      <c r="I110" s="56"/>
      <c r="J110" s="56">
        <f>K104+K105+K106+0</f>
        <v>112347.12000000001</v>
      </c>
      <c r="K110" s="56"/>
      <c r="O110" s="39">
        <f>I104+I105+I106+0</f>
        <v>1993.74</v>
      </c>
      <c r="P110" s="39">
        <f>K104+K105+K106+0</f>
        <v>112347.12000000001</v>
      </c>
    </row>
    <row r="111" spans="1:29" hidden="1" x14ac:dyDescent="0.25"/>
    <row r="112" spans="1:29" ht="43.2" hidden="1" x14ac:dyDescent="0.25">
      <c r="A112" s="27">
        <v>8</v>
      </c>
      <c r="B112" s="27" t="str">
        <f>Source!F42</f>
        <v>6.65-4-3</v>
      </c>
      <c r="C112" s="27" t="s">
        <v>68</v>
      </c>
      <c r="D112" s="29" t="str">
        <f>Source!H42</f>
        <v>100 комплектов</v>
      </c>
      <c r="E112" s="28">
        <f>Source!I42</f>
        <v>0.38</v>
      </c>
      <c r="F112" s="31"/>
      <c r="G112" s="30"/>
      <c r="H112" s="28"/>
      <c r="I112" s="31"/>
      <c r="J112" s="28"/>
      <c r="K112" s="31"/>
      <c r="Q112">
        <f>Source!X42</f>
        <v>698.51</v>
      </c>
      <c r="R112">
        <f>Source!X43</f>
        <v>39361.279999999999</v>
      </c>
      <c r="S112">
        <f>Source!Y42</f>
        <v>353.27</v>
      </c>
      <c r="T112">
        <f>Source!Y43</f>
        <v>19906.849999999999</v>
      </c>
      <c r="U112">
        <f>ROUND((175/100)*ROUND(Source!R42, 2), 2)</f>
        <v>0</v>
      </c>
      <c r="V112">
        <f>ROUND((0/100)*ROUND(Source!R43, 2), 2)</f>
        <v>0</v>
      </c>
      <c r="AC112">
        <v>0</v>
      </c>
    </row>
    <row r="113" spans="1:29" hidden="1" x14ac:dyDescent="0.25">
      <c r="C113" s="32" t="str">
        <f>"Объем: "&amp;Source!I42&amp;"=(37+"&amp;"1)/"&amp;"100"</f>
        <v>Объем: 0,38=(37+1)/100</v>
      </c>
    </row>
    <row r="114" spans="1:29" ht="14.4" hidden="1" x14ac:dyDescent="0.25">
      <c r="A114" s="27"/>
      <c r="B114" s="27"/>
      <c r="C114" s="27" t="s">
        <v>886</v>
      </c>
      <c r="D114" s="29"/>
      <c r="E114" s="28"/>
      <c r="F114" s="31">
        <f>Source!AO42</f>
        <v>1681.68</v>
      </c>
      <c r="G114" s="30" t="s">
        <v>887</v>
      </c>
      <c r="H114" s="28">
        <f>Source!AV43</f>
        <v>1.0469999999999999</v>
      </c>
      <c r="I114" s="31">
        <f>Source!S42</f>
        <v>802.89</v>
      </c>
      <c r="J114" s="28">
        <f>IF(Source!BA43&lt;&gt; 0, Source!BA43, 1)</f>
        <v>56.35</v>
      </c>
      <c r="K114" s="31">
        <f>Source!S43</f>
        <v>45242.85</v>
      </c>
    </row>
    <row r="115" spans="1:29" ht="14.4" hidden="1" x14ac:dyDescent="0.25">
      <c r="A115" s="27"/>
      <c r="B115" s="27"/>
      <c r="C115" s="27" t="s">
        <v>890</v>
      </c>
      <c r="D115" s="29" t="s">
        <v>891</v>
      </c>
      <c r="E115" s="28">
        <f>Source!BZ43</f>
        <v>87</v>
      </c>
      <c r="F115" s="31"/>
      <c r="G115" s="30"/>
      <c r="H115" s="28"/>
      <c r="I115" s="31">
        <f>SUM(Q112:Q114)</f>
        <v>698.51</v>
      </c>
      <c r="J115" s="28">
        <f>Source!AT43</f>
        <v>87</v>
      </c>
      <c r="K115" s="31">
        <f>SUM(R112:R114)</f>
        <v>39361.279999999999</v>
      </c>
    </row>
    <row r="116" spans="1:29" ht="14.4" hidden="1" x14ac:dyDescent="0.25">
      <c r="A116" s="27"/>
      <c r="B116" s="27"/>
      <c r="C116" s="27" t="s">
        <v>892</v>
      </c>
      <c r="D116" s="29" t="s">
        <v>891</v>
      </c>
      <c r="E116" s="28">
        <f>Source!CA43</f>
        <v>44</v>
      </c>
      <c r="F116" s="31"/>
      <c r="G116" s="30"/>
      <c r="H116" s="28"/>
      <c r="I116" s="31">
        <f>SUM(S112:S115)</f>
        <v>353.27</v>
      </c>
      <c r="J116" s="28">
        <f>Source!AU43</f>
        <v>44</v>
      </c>
      <c r="K116" s="31">
        <f>SUM(T112:T115)</f>
        <v>19906.849999999999</v>
      </c>
    </row>
    <row r="117" spans="1:29" ht="14.4" hidden="1" x14ac:dyDescent="0.25">
      <c r="A117" s="33"/>
      <c r="B117" s="33"/>
      <c r="C117" s="33" t="s">
        <v>893</v>
      </c>
      <c r="D117" s="34" t="s">
        <v>894</v>
      </c>
      <c r="E117" s="35">
        <f>Source!AQ42</f>
        <v>143</v>
      </c>
      <c r="F117" s="36"/>
      <c r="G117" s="37" t="s">
        <v>887</v>
      </c>
      <c r="H117" s="35">
        <f>Source!AV43</f>
        <v>1.0469999999999999</v>
      </c>
      <c r="I117" s="36">
        <f>Source!U42</f>
        <v>68.272775999999993</v>
      </c>
      <c r="J117" s="35"/>
      <c r="K117" s="36"/>
    </row>
    <row r="118" spans="1:29" ht="13.8" hidden="1" x14ac:dyDescent="0.25">
      <c r="C118" s="38" t="s">
        <v>895</v>
      </c>
      <c r="H118" s="59">
        <f>I114+I115+I116+0-0-0</f>
        <v>1854.67</v>
      </c>
      <c r="I118" s="59"/>
      <c r="J118" s="59">
        <f>K114+K115+K116+0-0-0</f>
        <v>104510.98000000001</v>
      </c>
      <c r="K118" s="59"/>
    </row>
    <row r="119" spans="1:29" ht="13.8" hidden="1" x14ac:dyDescent="0.25">
      <c r="C119" s="38" t="s">
        <v>896</v>
      </c>
      <c r="H119" s="56">
        <f>0+0</f>
        <v>0</v>
      </c>
      <c r="I119" s="56"/>
      <c r="J119" s="56">
        <f>0+0</f>
        <v>0</v>
      </c>
      <c r="K119" s="56"/>
    </row>
    <row r="120" spans="1:29" ht="13.8" hidden="1" x14ac:dyDescent="0.25">
      <c r="C120" s="38" t="s">
        <v>897</v>
      </c>
      <c r="H120" s="56">
        <f>I114+I115+I116+0</f>
        <v>1854.67</v>
      </c>
      <c r="I120" s="56"/>
      <c r="J120" s="56">
        <f>K114+K115+K116+0</f>
        <v>104510.98000000001</v>
      </c>
      <c r="K120" s="56"/>
      <c r="O120" s="39">
        <f>I114+I115+I116+0</f>
        <v>1854.67</v>
      </c>
      <c r="P120" s="39">
        <f>K114+K115+K116+0</f>
        <v>104510.98000000001</v>
      </c>
    </row>
    <row r="121" spans="1:29" hidden="1" x14ac:dyDescent="0.25"/>
    <row r="122" spans="1:29" ht="43.2" hidden="1" x14ac:dyDescent="0.25">
      <c r="A122" s="27">
        <v>9</v>
      </c>
      <c r="B122" s="27" t="str">
        <f>Source!F44</f>
        <v>6.65-4-1</v>
      </c>
      <c r="C122" s="27" t="s">
        <v>73</v>
      </c>
      <c r="D122" s="29" t="str">
        <f>Source!H44</f>
        <v>100 комплектов</v>
      </c>
      <c r="E122" s="28">
        <f>Source!I44</f>
        <v>0.75</v>
      </c>
      <c r="F122" s="31"/>
      <c r="G122" s="30"/>
      <c r="H122" s="28"/>
      <c r="I122" s="31"/>
      <c r="J122" s="28"/>
      <c r="K122" s="31"/>
      <c r="Q122">
        <f>Source!X44</f>
        <v>571.71</v>
      </c>
      <c r="R122">
        <f>Source!X45</f>
        <v>32215.96</v>
      </c>
      <c r="S122">
        <f>Source!Y44</f>
        <v>289.14</v>
      </c>
      <c r="T122">
        <f>Source!Y45</f>
        <v>16293.13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hidden="1" x14ac:dyDescent="0.25">
      <c r="C123" s="32" t="str">
        <f>"Объем: "&amp;Source!I44&amp;"=(1+"&amp;"4*"&amp;"5+"&amp;"2*"&amp;"7+"&amp;"40)/"&amp;"100"</f>
        <v>Объем: 0,75=(1+4*5+2*7+40)/100</v>
      </c>
    </row>
    <row r="124" spans="1:29" ht="14.4" hidden="1" x14ac:dyDescent="0.25">
      <c r="A124" s="27"/>
      <c r="B124" s="27"/>
      <c r="C124" s="27" t="s">
        <v>886</v>
      </c>
      <c r="D124" s="29"/>
      <c r="E124" s="28"/>
      <c r="F124" s="31">
        <f>Source!AO44</f>
        <v>697.38</v>
      </c>
      <c r="G124" s="30" t="s">
        <v>887</v>
      </c>
      <c r="H124" s="28">
        <f>Source!AV45</f>
        <v>1.0469999999999999</v>
      </c>
      <c r="I124" s="31">
        <f>Source!S44</f>
        <v>657.14</v>
      </c>
      <c r="J124" s="28">
        <f>IF(Source!BA45&lt;&gt; 0, Source!BA45, 1)</f>
        <v>56.35</v>
      </c>
      <c r="K124" s="31">
        <f>Source!S45</f>
        <v>37029.839999999997</v>
      </c>
    </row>
    <row r="125" spans="1:29" ht="14.4" hidden="1" x14ac:dyDescent="0.25">
      <c r="A125" s="27"/>
      <c r="B125" s="27"/>
      <c r="C125" s="27" t="s">
        <v>890</v>
      </c>
      <c r="D125" s="29" t="s">
        <v>891</v>
      </c>
      <c r="E125" s="28">
        <f>Source!BZ45</f>
        <v>87</v>
      </c>
      <c r="F125" s="31"/>
      <c r="G125" s="30"/>
      <c r="H125" s="28"/>
      <c r="I125" s="31">
        <f>SUM(Q122:Q124)</f>
        <v>571.71</v>
      </c>
      <c r="J125" s="28">
        <f>Source!AT45</f>
        <v>87</v>
      </c>
      <c r="K125" s="31">
        <f>SUM(R122:R124)</f>
        <v>32215.96</v>
      </c>
    </row>
    <row r="126" spans="1:29" ht="14.4" hidden="1" x14ac:dyDescent="0.25">
      <c r="A126" s="27"/>
      <c r="B126" s="27"/>
      <c r="C126" s="27" t="s">
        <v>892</v>
      </c>
      <c r="D126" s="29" t="s">
        <v>891</v>
      </c>
      <c r="E126" s="28">
        <f>Source!CA45</f>
        <v>44</v>
      </c>
      <c r="F126" s="31"/>
      <c r="G126" s="30"/>
      <c r="H126" s="28"/>
      <c r="I126" s="31">
        <f>SUM(S122:S125)</f>
        <v>289.14</v>
      </c>
      <c r="J126" s="28">
        <f>Source!AU45</f>
        <v>44</v>
      </c>
      <c r="K126" s="31">
        <f>SUM(T122:T125)</f>
        <v>16293.13</v>
      </c>
    </row>
    <row r="127" spans="1:29" ht="14.4" hidden="1" x14ac:dyDescent="0.25">
      <c r="A127" s="33"/>
      <c r="B127" s="33"/>
      <c r="C127" s="33" t="s">
        <v>893</v>
      </c>
      <c r="D127" s="34" t="s">
        <v>894</v>
      </c>
      <c r="E127" s="35">
        <f>Source!AQ44</f>
        <v>60.8</v>
      </c>
      <c r="F127" s="36"/>
      <c r="G127" s="37" t="s">
        <v>887</v>
      </c>
      <c r="H127" s="35">
        <f>Source!AV45</f>
        <v>1.0469999999999999</v>
      </c>
      <c r="I127" s="36">
        <f>Source!U44</f>
        <v>57.291839999999993</v>
      </c>
      <c r="J127" s="35"/>
      <c r="K127" s="36"/>
    </row>
    <row r="128" spans="1:29" ht="13.8" hidden="1" x14ac:dyDescent="0.25">
      <c r="C128" s="38" t="s">
        <v>895</v>
      </c>
      <c r="H128" s="59">
        <f>I124+I125+I126+0-0-0</f>
        <v>1517.9899999999998</v>
      </c>
      <c r="I128" s="59"/>
      <c r="J128" s="59">
        <f>K124+K125+K126+0-0-0</f>
        <v>85538.93</v>
      </c>
      <c r="K128" s="59"/>
    </row>
    <row r="129" spans="1:29" ht="13.8" hidden="1" x14ac:dyDescent="0.25">
      <c r="C129" s="38" t="s">
        <v>896</v>
      </c>
      <c r="H129" s="56">
        <f>0+0</f>
        <v>0</v>
      </c>
      <c r="I129" s="56"/>
      <c r="J129" s="56">
        <f>0+0</f>
        <v>0</v>
      </c>
      <c r="K129" s="56"/>
    </row>
    <row r="130" spans="1:29" ht="13.8" hidden="1" x14ac:dyDescent="0.25">
      <c r="C130" s="38" t="s">
        <v>897</v>
      </c>
      <c r="H130" s="56">
        <f>I124+I125+I126+0</f>
        <v>1517.9899999999998</v>
      </c>
      <c r="I130" s="56"/>
      <c r="J130" s="56">
        <f>K124+K125+K126+0</f>
        <v>85538.93</v>
      </c>
      <c r="K130" s="56"/>
      <c r="O130" s="39">
        <f>I124+I125+I126+0</f>
        <v>1517.9899999999998</v>
      </c>
      <c r="P130" s="39">
        <f>K124+K125+K126+0</f>
        <v>85538.93</v>
      </c>
    </row>
    <row r="131" spans="1:29" hidden="1" x14ac:dyDescent="0.25"/>
    <row r="132" spans="1:29" ht="43.2" hidden="1" x14ac:dyDescent="0.25">
      <c r="A132" s="27">
        <v>10</v>
      </c>
      <c r="B132" s="27" t="str">
        <f>Source!F46</f>
        <v>6.65-4-7</v>
      </c>
      <c r="C132" s="27" t="s">
        <v>77</v>
      </c>
      <c r="D132" s="29" t="str">
        <f>Source!H46</f>
        <v>100 комплектов</v>
      </c>
      <c r="E132" s="28">
        <f>Source!I46</f>
        <v>0.08</v>
      </c>
      <c r="F132" s="31"/>
      <c r="G132" s="30"/>
      <c r="H132" s="28"/>
      <c r="I132" s="31"/>
      <c r="J132" s="28"/>
      <c r="K132" s="31"/>
      <c r="Q132">
        <f>Source!X46</f>
        <v>166.04</v>
      </c>
      <c r="R132">
        <f>Source!X47</f>
        <v>9356.33</v>
      </c>
      <c r="S132">
        <f>Source!Y46</f>
        <v>83.97</v>
      </c>
      <c r="T132">
        <f>Source!Y47</f>
        <v>4731.9399999999996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hidden="1" x14ac:dyDescent="0.25">
      <c r="C133" s="32" t="str">
        <f>"Объем: "&amp;Source!I46&amp;"=8/"&amp;"100"</f>
        <v>Объем: 0,08=8/100</v>
      </c>
    </row>
    <row r="134" spans="1:29" ht="14.4" hidden="1" x14ac:dyDescent="0.25">
      <c r="A134" s="27"/>
      <c r="B134" s="27"/>
      <c r="C134" s="27" t="s">
        <v>886</v>
      </c>
      <c r="D134" s="29"/>
      <c r="E134" s="28"/>
      <c r="F134" s="31">
        <f>Source!AO46</f>
        <v>1898.82</v>
      </c>
      <c r="G134" s="30" t="s">
        <v>887</v>
      </c>
      <c r="H134" s="28">
        <f>Source!AV47</f>
        <v>1.0469999999999999</v>
      </c>
      <c r="I134" s="31">
        <f>Source!S46</f>
        <v>190.85</v>
      </c>
      <c r="J134" s="28">
        <f>IF(Source!BA47&lt;&gt; 0, Source!BA47, 1)</f>
        <v>56.35</v>
      </c>
      <c r="K134" s="31">
        <f>Source!S47</f>
        <v>10754.4</v>
      </c>
    </row>
    <row r="135" spans="1:29" ht="14.4" hidden="1" x14ac:dyDescent="0.25">
      <c r="A135" s="27"/>
      <c r="B135" s="27"/>
      <c r="C135" s="27" t="s">
        <v>890</v>
      </c>
      <c r="D135" s="29" t="s">
        <v>891</v>
      </c>
      <c r="E135" s="28">
        <f>Source!BZ47</f>
        <v>87</v>
      </c>
      <c r="F135" s="31"/>
      <c r="G135" s="30"/>
      <c r="H135" s="28"/>
      <c r="I135" s="31">
        <f>SUM(Q132:Q134)</f>
        <v>166.04</v>
      </c>
      <c r="J135" s="28">
        <f>Source!AT47</f>
        <v>87</v>
      </c>
      <c r="K135" s="31">
        <f>SUM(R132:R134)</f>
        <v>9356.33</v>
      </c>
    </row>
    <row r="136" spans="1:29" ht="14.4" hidden="1" x14ac:dyDescent="0.25">
      <c r="A136" s="27"/>
      <c r="B136" s="27"/>
      <c r="C136" s="27" t="s">
        <v>892</v>
      </c>
      <c r="D136" s="29" t="s">
        <v>891</v>
      </c>
      <c r="E136" s="28">
        <f>Source!CA47</f>
        <v>44</v>
      </c>
      <c r="F136" s="31"/>
      <c r="G136" s="30"/>
      <c r="H136" s="28"/>
      <c r="I136" s="31">
        <f>SUM(S132:S135)</f>
        <v>83.97</v>
      </c>
      <c r="J136" s="28">
        <f>Source!AU47</f>
        <v>44</v>
      </c>
      <c r="K136" s="31">
        <f>SUM(T132:T135)</f>
        <v>4731.9399999999996</v>
      </c>
    </row>
    <row r="137" spans="1:29" ht="14.4" hidden="1" x14ac:dyDescent="0.25">
      <c r="A137" s="33"/>
      <c r="B137" s="33"/>
      <c r="C137" s="33" t="s">
        <v>893</v>
      </c>
      <c r="D137" s="34" t="s">
        <v>894</v>
      </c>
      <c r="E137" s="35">
        <f>Source!AQ46</f>
        <v>154</v>
      </c>
      <c r="F137" s="36"/>
      <c r="G137" s="37" t="s">
        <v>887</v>
      </c>
      <c r="H137" s="35">
        <f>Source!AV47</f>
        <v>1.0469999999999999</v>
      </c>
      <c r="I137" s="36">
        <f>Source!U46</f>
        <v>15.478847999999999</v>
      </c>
      <c r="J137" s="35"/>
      <c r="K137" s="36"/>
    </row>
    <row r="138" spans="1:29" ht="13.8" hidden="1" x14ac:dyDescent="0.25">
      <c r="C138" s="38" t="s">
        <v>895</v>
      </c>
      <c r="H138" s="59">
        <f>I134+I135+I136+0-0-0</f>
        <v>440.86</v>
      </c>
      <c r="I138" s="59"/>
      <c r="J138" s="59">
        <f>K134+K135+K136+0-0-0</f>
        <v>24842.67</v>
      </c>
      <c r="K138" s="59"/>
    </row>
    <row r="139" spans="1:29" ht="13.8" hidden="1" x14ac:dyDescent="0.25">
      <c r="C139" s="38" t="s">
        <v>896</v>
      </c>
      <c r="H139" s="56">
        <f>0+0</f>
        <v>0</v>
      </c>
      <c r="I139" s="56"/>
      <c r="J139" s="56">
        <f>0+0</f>
        <v>0</v>
      </c>
      <c r="K139" s="56"/>
    </row>
    <row r="140" spans="1:29" ht="13.8" hidden="1" x14ac:dyDescent="0.25">
      <c r="C140" s="38" t="s">
        <v>897</v>
      </c>
      <c r="H140" s="56">
        <f>I134+I135+I136+0</f>
        <v>440.86</v>
      </c>
      <c r="I140" s="56"/>
      <c r="J140" s="56">
        <f>K134+K135+K136+0</f>
        <v>24842.67</v>
      </c>
      <c r="K140" s="56"/>
      <c r="O140" s="39">
        <f>I134+I135+I136+0</f>
        <v>440.86</v>
      </c>
      <c r="P140" s="39">
        <f>K134+K135+K136+0</f>
        <v>24842.67</v>
      </c>
    </row>
    <row r="141" spans="1:29" hidden="1" x14ac:dyDescent="0.25"/>
    <row r="142" spans="1:29" hidden="1" x14ac:dyDescent="0.25"/>
    <row r="143" spans="1:29" ht="13.8" hidden="1" x14ac:dyDescent="0.25">
      <c r="A143" s="58" t="str">
        <f>CONCATENATE("Итого по разделу: ",IF(Source!G49&lt;&gt;"Новый раздел", Source!G49, ""))</f>
        <v>Итого по разделу: Демонтажные работы.</v>
      </c>
      <c r="B143" s="58"/>
      <c r="C143" s="58"/>
      <c r="D143" s="58"/>
      <c r="E143" s="58"/>
      <c r="F143" s="58"/>
      <c r="G143" s="58"/>
      <c r="H143" s="56">
        <f>SUM(O31:O142)</f>
        <v>15452.22</v>
      </c>
      <c r="I143" s="57"/>
      <c r="J143" s="56">
        <f>SUM(P31:P142)</f>
        <v>868137.41</v>
      </c>
      <c r="K143" s="57"/>
    </row>
    <row r="144" spans="1:29" hidden="1" x14ac:dyDescent="0.25">
      <c r="A144" t="s">
        <v>901</v>
      </c>
      <c r="I144">
        <f>SUM(W31:W143)</f>
        <v>0</v>
      </c>
      <c r="J144">
        <f>SUM(X31:X143)</f>
        <v>0</v>
      </c>
    </row>
    <row r="145" spans="1:29" hidden="1" x14ac:dyDescent="0.25">
      <c r="A145" t="s">
        <v>902</v>
      </c>
      <c r="I145">
        <f>SUM(Y31:Y144)</f>
        <v>0</v>
      </c>
      <c r="J145">
        <f>SUM(Z31:Z144)</f>
        <v>0</v>
      </c>
    </row>
    <row r="146" spans="1:29" hidden="1" x14ac:dyDescent="0.25"/>
    <row r="147" spans="1:29" ht="16.8" hidden="1" x14ac:dyDescent="0.25">
      <c r="A147" s="60" t="str">
        <f>CONCATENATE("Раздел: ",IF(Source!G79&lt;&gt;"Новый раздел", Source!G79, ""))</f>
        <v>Раздел: Канализация бытовая К 1 (подвал)</v>
      </c>
      <c r="B147" s="60"/>
      <c r="C147" s="60"/>
      <c r="D147" s="60"/>
      <c r="E147" s="60"/>
      <c r="F147" s="60"/>
      <c r="G147" s="60"/>
      <c r="H147" s="60"/>
      <c r="I147" s="60"/>
      <c r="J147" s="60"/>
      <c r="K147" s="60"/>
    </row>
    <row r="148" spans="1:29" ht="41.4" hidden="1" x14ac:dyDescent="0.25">
      <c r="A148" s="27">
        <v>11</v>
      </c>
      <c r="B148" s="27" t="str">
        <f>Source!F83</f>
        <v>3.16-36-2</v>
      </c>
      <c r="C148" s="27" t="s">
        <v>136</v>
      </c>
      <c r="D148" s="29" t="str">
        <f>Source!H83</f>
        <v>100 м</v>
      </c>
      <c r="E148" s="28">
        <f>Source!I83</f>
        <v>1.4</v>
      </c>
      <c r="F148" s="31"/>
      <c r="G148" s="30"/>
      <c r="H148" s="28"/>
      <c r="I148" s="31"/>
      <c r="J148" s="28"/>
      <c r="K148" s="31"/>
      <c r="Q148">
        <f>Source!X83</f>
        <v>5050.75</v>
      </c>
      <c r="R148">
        <f>Source!X84</f>
        <v>284610.03000000003</v>
      </c>
      <c r="S148">
        <f>Source!Y83</f>
        <v>2826.57</v>
      </c>
      <c r="T148">
        <f>Source!Y84</f>
        <v>159277.17000000001</v>
      </c>
      <c r="U148">
        <f>ROUND((175/100)*ROUND(Source!R83, 2), 2)</f>
        <v>12.74</v>
      </c>
      <c r="V148">
        <f>ROUND((0/100)*ROUND(Source!R84, 2), 2)</f>
        <v>0</v>
      </c>
      <c r="AC148">
        <v>0</v>
      </c>
    </row>
    <row r="149" spans="1:29" hidden="1" x14ac:dyDescent="0.25">
      <c r="C149" s="32" t="str">
        <f>"Объем: "&amp;Source!I83&amp;"=(140)/"&amp;"100"</f>
        <v>Объем: 1,4=(140)/100</v>
      </c>
    </row>
    <row r="150" spans="1:29" ht="14.4" hidden="1" x14ac:dyDescent="0.25">
      <c r="A150" s="27"/>
      <c r="B150" s="27"/>
      <c r="C150" s="27" t="s">
        <v>886</v>
      </c>
      <c r="D150" s="29"/>
      <c r="E150" s="28"/>
      <c r="F150" s="31">
        <f>Source!AO83</f>
        <v>2244.27</v>
      </c>
      <c r="G150" s="30" t="s">
        <v>903</v>
      </c>
      <c r="H150" s="28">
        <f>Source!AV84</f>
        <v>1.0669999999999999</v>
      </c>
      <c r="I150" s="31">
        <f>Source!S83</f>
        <v>4626.4399999999996</v>
      </c>
      <c r="J150" s="28">
        <f>IF(Source!BA84&lt;&gt; 0, Source!BA84, 1)</f>
        <v>56.35</v>
      </c>
      <c r="K150" s="31">
        <f>Source!S84</f>
        <v>260699.89</v>
      </c>
    </row>
    <row r="151" spans="1:29" ht="14.4" hidden="1" x14ac:dyDescent="0.25">
      <c r="A151" s="27"/>
      <c r="B151" s="27"/>
      <c r="C151" s="27" t="s">
        <v>888</v>
      </c>
      <c r="D151" s="29"/>
      <c r="E151" s="28"/>
      <c r="F151" s="31">
        <f>Source!AM83</f>
        <v>36.71</v>
      </c>
      <c r="G151" s="30" t="s">
        <v>904</v>
      </c>
      <c r="H151" s="28">
        <f>Source!AV84</f>
        <v>1.0669999999999999</v>
      </c>
      <c r="I151" s="31">
        <f>Source!Q83</f>
        <v>82.26</v>
      </c>
      <c r="J151" s="28">
        <f>IF(Source!BB84&lt;&gt; 0, Source!BB84, 1)</f>
        <v>14.03</v>
      </c>
      <c r="K151" s="31">
        <f>Source!Q84</f>
        <v>1154.1099999999999</v>
      </c>
    </row>
    <row r="152" spans="1:29" ht="14.4" hidden="1" x14ac:dyDescent="0.25">
      <c r="A152" s="27"/>
      <c r="B152" s="27"/>
      <c r="C152" s="27" t="s">
        <v>900</v>
      </c>
      <c r="D152" s="29"/>
      <c r="E152" s="28"/>
      <c r="F152" s="31">
        <f>Source!AN83</f>
        <v>3.25</v>
      </c>
      <c r="G152" s="30" t="s">
        <v>904</v>
      </c>
      <c r="H152" s="28">
        <f>Source!AV84</f>
        <v>1.0669999999999999</v>
      </c>
      <c r="I152" s="40">
        <f>Source!R83</f>
        <v>7.28</v>
      </c>
      <c r="J152" s="28">
        <f>IF(Source!BS84&lt;&gt; 0, Source!BS84, 1)</f>
        <v>56.35</v>
      </c>
      <c r="K152" s="40">
        <f>Source!R84</f>
        <v>410.23</v>
      </c>
    </row>
    <row r="153" spans="1:29" ht="14.4" hidden="1" x14ac:dyDescent="0.25">
      <c r="A153" s="27"/>
      <c r="B153" s="27"/>
      <c r="C153" s="27" t="s">
        <v>889</v>
      </c>
      <c r="D153" s="29"/>
      <c r="E153" s="28"/>
      <c r="F153" s="31">
        <f>Source!AL83</f>
        <v>11.81</v>
      </c>
      <c r="G153" s="30"/>
      <c r="H153" s="28">
        <f>Source!AW84</f>
        <v>1</v>
      </c>
      <c r="I153" s="31">
        <f>Source!P83</f>
        <v>16.53</v>
      </c>
      <c r="J153" s="28">
        <f>IF(Source!BC84&lt;&gt; 0, Source!BC84, 1)</f>
        <v>8.17</v>
      </c>
      <c r="K153" s="31">
        <f>Source!P84</f>
        <v>135.05000000000001</v>
      </c>
    </row>
    <row r="154" spans="1:29" ht="96.6" hidden="1" x14ac:dyDescent="0.25">
      <c r="A154" s="27" t="s">
        <v>141</v>
      </c>
      <c r="B154" s="27" t="str">
        <f>Source!F85</f>
        <v>1.12-8-75</v>
      </c>
      <c r="C154" s="27" t="s">
        <v>143</v>
      </c>
      <c r="D154" s="29" t="str">
        <f>Source!H85</f>
        <v>м</v>
      </c>
      <c r="E154" s="28">
        <f>Source!I85</f>
        <v>140</v>
      </c>
      <c r="F154" s="31">
        <f>Source!AK85</f>
        <v>1423.74</v>
      </c>
      <c r="G154" s="41" t="s">
        <v>3</v>
      </c>
      <c r="H154" s="28">
        <f>Source!AW86</f>
        <v>1</v>
      </c>
      <c r="I154" s="31">
        <f>Source!O85</f>
        <v>199323.6</v>
      </c>
      <c r="J154" s="28">
        <f>IF(Source!BC86&lt;&gt; 0, Source!BC86, 1)</f>
        <v>1.84</v>
      </c>
      <c r="K154" s="31">
        <f>Source!O86</f>
        <v>366755.42</v>
      </c>
      <c r="Q154">
        <f>Source!X85</f>
        <v>0</v>
      </c>
      <c r="R154">
        <f>Source!X86</f>
        <v>0</v>
      </c>
      <c r="S154">
        <f>Source!Y85</f>
        <v>0</v>
      </c>
      <c r="T154">
        <f>Source!Y86</f>
        <v>0</v>
      </c>
      <c r="U154">
        <f>ROUND((175/100)*ROUND(Source!R85, 2), 2)</f>
        <v>0</v>
      </c>
      <c r="V154">
        <f>ROUND((0/100)*ROUND(Source!R86, 2), 2)</f>
        <v>0</v>
      </c>
      <c r="AC154">
        <v>3</v>
      </c>
    </row>
    <row r="155" spans="1:29" ht="14.4" hidden="1" x14ac:dyDescent="0.25">
      <c r="A155" s="27"/>
      <c r="B155" s="27"/>
      <c r="C155" s="27" t="s">
        <v>890</v>
      </c>
      <c r="D155" s="29" t="s">
        <v>891</v>
      </c>
      <c r="E155" s="28">
        <f>Source!BZ84</f>
        <v>109</v>
      </c>
      <c r="F155" s="31"/>
      <c r="G155" s="30"/>
      <c r="H155" s="28"/>
      <c r="I155" s="31">
        <f>SUM(Q148:Q154)</f>
        <v>5050.75</v>
      </c>
      <c r="J155" s="28">
        <f>Source!AT84</f>
        <v>109</v>
      </c>
      <c r="K155" s="31">
        <f>SUM(R148:R154)</f>
        <v>284610.03000000003</v>
      </c>
    </row>
    <row r="156" spans="1:29" ht="14.4" hidden="1" x14ac:dyDescent="0.25">
      <c r="A156" s="27"/>
      <c r="B156" s="27"/>
      <c r="C156" s="27" t="s">
        <v>892</v>
      </c>
      <c r="D156" s="29" t="s">
        <v>891</v>
      </c>
      <c r="E156" s="28">
        <f>Source!CA84</f>
        <v>61</v>
      </c>
      <c r="F156" s="31"/>
      <c r="G156" s="30"/>
      <c r="H156" s="28"/>
      <c r="I156" s="31">
        <f>SUM(S148:S155)</f>
        <v>2826.57</v>
      </c>
      <c r="J156" s="28">
        <f>Source!AU84</f>
        <v>61</v>
      </c>
      <c r="K156" s="31">
        <f>SUM(T148:T155)</f>
        <v>159277.17000000001</v>
      </c>
    </row>
    <row r="157" spans="1:29" ht="14.4" hidden="1" x14ac:dyDescent="0.25">
      <c r="A157" s="33"/>
      <c r="B157" s="33"/>
      <c r="C157" s="33" t="s">
        <v>893</v>
      </c>
      <c r="D157" s="34" t="s">
        <v>894</v>
      </c>
      <c r="E157" s="35">
        <f>Source!AQ83</f>
        <v>174.85</v>
      </c>
      <c r="F157" s="36"/>
      <c r="G157" s="37" t="s">
        <v>903</v>
      </c>
      <c r="H157" s="35">
        <f>Source!AV84</f>
        <v>1.0669999999999999</v>
      </c>
      <c r="I157" s="36">
        <f>Source!U83</f>
        <v>360.44348339999988</v>
      </c>
      <c r="J157" s="35"/>
      <c r="K157" s="36"/>
    </row>
    <row r="158" spans="1:29" ht="13.8" hidden="1" x14ac:dyDescent="0.25">
      <c r="C158" s="38" t="s">
        <v>895</v>
      </c>
      <c r="H158" s="59">
        <f>I150+I151+I153+I155+I156+SUM(I154:I154)-SUMIF(AC154:AC154, 5, I154:I154)-SUMIF(AC154:AC154, 6, I154:I154)</f>
        <v>211926.15</v>
      </c>
      <c r="I158" s="59"/>
      <c r="J158" s="59">
        <f>K150+K151+K153+K155+K156+SUM(K154:K154)-SUMIF(AC154:AC154, 5, K154:K154)-SUMIF(AC154:AC154, 6, K154:K154)</f>
        <v>1072631.6700000002</v>
      </c>
      <c r="K158" s="59"/>
    </row>
    <row r="159" spans="1:29" ht="13.8" hidden="1" x14ac:dyDescent="0.25">
      <c r="C159" s="38" t="s">
        <v>896</v>
      </c>
      <c r="H159" s="56">
        <f>SUMIF(AC154:AC154, 5, I154:I154)+SUMIF(AC154:AC154, 6, I154:I154)</f>
        <v>0</v>
      </c>
      <c r="I159" s="56"/>
      <c r="J159" s="56">
        <f>SUMIF(AC154:AC154, 5, K154:K154)+SUMIF(AC154:AC154, 6, K154:K154)</f>
        <v>0</v>
      </c>
      <c r="K159" s="56"/>
    </row>
    <row r="160" spans="1:29" ht="13.8" hidden="1" x14ac:dyDescent="0.25">
      <c r="C160" s="38" t="s">
        <v>897</v>
      </c>
      <c r="H160" s="56">
        <f>I150+I151+I153+I155+I156+SUM(I154:I154)</f>
        <v>211926.15</v>
      </c>
      <c r="I160" s="56"/>
      <c r="J160" s="56">
        <f>K150+K151+K153+K155+K156+SUM(K154:K154)</f>
        <v>1072631.6700000002</v>
      </c>
      <c r="K160" s="56"/>
      <c r="O160" s="39">
        <f>I150+I151+I153+I155+I156+SUM(I154:I154)</f>
        <v>211926.15</v>
      </c>
      <c r="P160" s="39">
        <f>K150+K151+K153+K155+K156+SUM(K154:K154)</f>
        <v>1072631.6700000002</v>
      </c>
    </row>
    <row r="161" spans="1:29" hidden="1" x14ac:dyDescent="0.25"/>
    <row r="162" spans="1:29" ht="41.4" hidden="1" x14ac:dyDescent="0.25">
      <c r="A162" s="27">
        <v>12</v>
      </c>
      <c r="B162" s="27" t="str">
        <f>Source!F87</f>
        <v>3.16-36-1</v>
      </c>
      <c r="C162" s="27" t="s">
        <v>149</v>
      </c>
      <c r="D162" s="29" t="str">
        <f>Source!H87</f>
        <v>100 м</v>
      </c>
      <c r="E162" s="28">
        <f>Source!I87</f>
        <v>0.52</v>
      </c>
      <c r="F162" s="31"/>
      <c r="G162" s="30"/>
      <c r="H162" s="28"/>
      <c r="I162" s="31"/>
      <c r="J162" s="28"/>
      <c r="K162" s="31"/>
      <c r="Q162">
        <f>Source!X87</f>
        <v>1536.95</v>
      </c>
      <c r="R162">
        <f>Source!X88</f>
        <v>86607.38</v>
      </c>
      <c r="S162">
        <f>Source!Y87</f>
        <v>860.13</v>
      </c>
      <c r="T162">
        <f>Source!Y88</f>
        <v>48468.35</v>
      </c>
      <c r="U162">
        <f>ROUND((175/100)*ROUND(Source!R87, 2), 2)</f>
        <v>2.57</v>
      </c>
      <c r="V162">
        <f>ROUND((0/100)*ROUND(Source!R88, 2), 2)</f>
        <v>0</v>
      </c>
      <c r="AC162">
        <v>0</v>
      </c>
    </row>
    <row r="163" spans="1:29" hidden="1" x14ac:dyDescent="0.25">
      <c r="C163" s="32" t="str">
        <f>"Объем: "&amp;Source!I87&amp;"=(52)/"&amp;"100"</f>
        <v>Объем: 0,52=(52)/100</v>
      </c>
    </row>
    <row r="164" spans="1:29" ht="14.4" hidden="1" x14ac:dyDescent="0.25">
      <c r="A164" s="27"/>
      <c r="B164" s="27"/>
      <c r="C164" s="27" t="s">
        <v>886</v>
      </c>
      <c r="D164" s="29"/>
      <c r="E164" s="28"/>
      <c r="F164" s="31">
        <f>Source!AO87</f>
        <v>1839.65</v>
      </c>
      <c r="G164" s="30" t="s">
        <v>903</v>
      </c>
      <c r="H164" s="28">
        <f>Source!AV88</f>
        <v>1.0669999999999999</v>
      </c>
      <c r="I164" s="31">
        <f>Source!S87</f>
        <v>1408.58</v>
      </c>
      <c r="J164" s="28">
        <f>IF(Source!BA88&lt;&gt; 0, Source!BA88, 1)</f>
        <v>56.35</v>
      </c>
      <c r="K164" s="31">
        <f>Source!S88</f>
        <v>79373.48</v>
      </c>
    </row>
    <row r="165" spans="1:29" ht="14.4" hidden="1" x14ac:dyDescent="0.25">
      <c r="A165" s="27"/>
      <c r="B165" s="27"/>
      <c r="C165" s="27" t="s">
        <v>888</v>
      </c>
      <c r="D165" s="29"/>
      <c r="E165" s="28"/>
      <c r="F165" s="31">
        <f>Source!AM87</f>
        <v>21.59</v>
      </c>
      <c r="G165" s="30" t="s">
        <v>904</v>
      </c>
      <c r="H165" s="28">
        <f>Source!AV88</f>
        <v>1.0669999999999999</v>
      </c>
      <c r="I165" s="31">
        <f>Source!Q87</f>
        <v>17.97</v>
      </c>
      <c r="J165" s="28">
        <f>IF(Source!BB88&lt;&gt; 0, Source!BB88, 1)</f>
        <v>13.7</v>
      </c>
      <c r="K165" s="31">
        <f>Source!Q88</f>
        <v>246.19</v>
      </c>
    </row>
    <row r="166" spans="1:29" ht="14.4" hidden="1" x14ac:dyDescent="0.25">
      <c r="A166" s="27"/>
      <c r="B166" s="27"/>
      <c r="C166" s="27" t="s">
        <v>900</v>
      </c>
      <c r="D166" s="29"/>
      <c r="E166" s="28"/>
      <c r="F166" s="31">
        <f>Source!AN87</f>
        <v>1.77</v>
      </c>
      <c r="G166" s="30" t="s">
        <v>904</v>
      </c>
      <c r="H166" s="28">
        <f>Source!AV88</f>
        <v>1.0669999999999999</v>
      </c>
      <c r="I166" s="40">
        <f>Source!R87</f>
        <v>1.47</v>
      </c>
      <c r="J166" s="28">
        <f>IF(Source!BS88&lt;&gt; 0, Source!BS88, 1)</f>
        <v>56.35</v>
      </c>
      <c r="K166" s="40">
        <f>Source!R88</f>
        <v>82.83</v>
      </c>
    </row>
    <row r="167" spans="1:29" ht="14.4" hidden="1" x14ac:dyDescent="0.25">
      <c r="A167" s="27"/>
      <c r="B167" s="27"/>
      <c r="C167" s="27" t="s">
        <v>889</v>
      </c>
      <c r="D167" s="29"/>
      <c r="E167" s="28"/>
      <c r="F167" s="31">
        <f>Source!AL87</f>
        <v>3.3</v>
      </c>
      <c r="G167" s="30"/>
      <c r="H167" s="28">
        <f>Source!AW88</f>
        <v>1</v>
      </c>
      <c r="I167" s="31">
        <f>Source!P87</f>
        <v>1.72</v>
      </c>
      <c r="J167" s="28">
        <f>IF(Source!BC88&lt;&gt; 0, Source!BC88, 1)</f>
        <v>8.91</v>
      </c>
      <c r="K167" s="31">
        <f>Source!P88</f>
        <v>15.33</v>
      </c>
    </row>
    <row r="168" spans="1:29" ht="96.6" hidden="1" x14ac:dyDescent="0.25">
      <c r="A168" s="27" t="s">
        <v>151</v>
      </c>
      <c r="B168" s="27" t="str">
        <f>Source!F89</f>
        <v>1.12-8-74</v>
      </c>
      <c r="C168" s="27" t="s">
        <v>153</v>
      </c>
      <c r="D168" s="29" t="str">
        <f>Source!H89</f>
        <v>м</v>
      </c>
      <c r="E168" s="28">
        <f>Source!I89</f>
        <v>52</v>
      </c>
      <c r="F168" s="31">
        <f>Source!AK89</f>
        <v>1328.86</v>
      </c>
      <c r="G168" s="41" t="s">
        <v>3</v>
      </c>
      <c r="H168" s="28">
        <f>Source!AW90</f>
        <v>1</v>
      </c>
      <c r="I168" s="31">
        <f>Source!O89</f>
        <v>69100.72</v>
      </c>
      <c r="J168" s="28">
        <f>IF(Source!BC90&lt;&gt; 0, Source!BC90, 1)</f>
        <v>0.81</v>
      </c>
      <c r="K168" s="31">
        <f>Source!O90</f>
        <v>55971.58</v>
      </c>
      <c r="Q168">
        <f>Source!X89</f>
        <v>0</v>
      </c>
      <c r="R168">
        <f>Source!X90</f>
        <v>0</v>
      </c>
      <c r="S168">
        <f>Source!Y89</f>
        <v>0</v>
      </c>
      <c r="T168">
        <f>Source!Y90</f>
        <v>0</v>
      </c>
      <c r="U168">
        <f>ROUND((175/100)*ROUND(Source!R89, 2), 2)</f>
        <v>0</v>
      </c>
      <c r="V168">
        <f>ROUND((0/100)*ROUND(Source!R90, 2), 2)</f>
        <v>0</v>
      </c>
      <c r="AC168">
        <v>3</v>
      </c>
    </row>
    <row r="169" spans="1:29" ht="14.4" hidden="1" x14ac:dyDescent="0.25">
      <c r="A169" s="27"/>
      <c r="B169" s="27"/>
      <c r="C169" s="27" t="s">
        <v>890</v>
      </c>
      <c r="D169" s="29" t="s">
        <v>891</v>
      </c>
      <c r="E169" s="28">
        <f>Source!BZ88</f>
        <v>109</v>
      </c>
      <c r="F169" s="31"/>
      <c r="G169" s="30"/>
      <c r="H169" s="28"/>
      <c r="I169" s="31">
        <f>SUM(Q162:Q168)</f>
        <v>1536.95</v>
      </c>
      <c r="J169" s="28">
        <f>Source!AT88</f>
        <v>109</v>
      </c>
      <c r="K169" s="31">
        <f>SUM(R162:R168)</f>
        <v>86607.38</v>
      </c>
    </row>
    <row r="170" spans="1:29" ht="14.4" hidden="1" x14ac:dyDescent="0.25">
      <c r="A170" s="27"/>
      <c r="B170" s="27"/>
      <c r="C170" s="27" t="s">
        <v>892</v>
      </c>
      <c r="D170" s="29" t="s">
        <v>891</v>
      </c>
      <c r="E170" s="28">
        <f>Source!CA88</f>
        <v>61</v>
      </c>
      <c r="F170" s="31"/>
      <c r="G170" s="30"/>
      <c r="H170" s="28"/>
      <c r="I170" s="31">
        <f>SUM(S162:S169)</f>
        <v>860.13</v>
      </c>
      <c r="J170" s="28">
        <f>Source!AU88</f>
        <v>61</v>
      </c>
      <c r="K170" s="31">
        <f>SUM(T162:T169)</f>
        <v>48468.35</v>
      </c>
    </row>
    <row r="171" spans="1:29" ht="14.4" hidden="1" x14ac:dyDescent="0.25">
      <c r="A171" s="33"/>
      <c r="B171" s="33"/>
      <c r="C171" s="33" t="s">
        <v>893</v>
      </c>
      <c r="D171" s="34" t="s">
        <v>894</v>
      </c>
      <c r="E171" s="35">
        <f>Source!AQ87</f>
        <v>142.31</v>
      </c>
      <c r="F171" s="36"/>
      <c r="G171" s="37" t="s">
        <v>903</v>
      </c>
      <c r="H171" s="35">
        <f>Source!AV88</f>
        <v>1.0669999999999999</v>
      </c>
      <c r="I171" s="36">
        <f>Source!U87</f>
        <v>108.963806952</v>
      </c>
      <c r="J171" s="35"/>
      <c r="K171" s="36"/>
    </row>
    <row r="172" spans="1:29" ht="13.8" hidden="1" x14ac:dyDescent="0.25">
      <c r="C172" s="38" t="s">
        <v>895</v>
      </c>
      <c r="H172" s="59">
        <f>I164+I165+I167+I169+I170+SUM(I168:I168)-SUMIF(AC168:AC168, 5, I168:I168)-SUMIF(AC168:AC168, 6, I168:I168)</f>
        <v>72926.070000000007</v>
      </c>
      <c r="I172" s="59"/>
      <c r="J172" s="59">
        <f>K164+K165+K167+K169+K170+SUM(K168:K168)-SUMIF(AC168:AC168, 5, K168:K168)-SUMIF(AC168:AC168, 6, K168:K168)</f>
        <v>270682.31</v>
      </c>
      <c r="K172" s="59"/>
    </row>
    <row r="173" spans="1:29" ht="13.8" hidden="1" x14ac:dyDescent="0.25">
      <c r="C173" s="38" t="s">
        <v>896</v>
      </c>
      <c r="H173" s="56">
        <f>SUMIF(AC168:AC168, 5, I168:I168)+SUMIF(AC168:AC168, 6, I168:I168)</f>
        <v>0</v>
      </c>
      <c r="I173" s="56"/>
      <c r="J173" s="56">
        <f>SUMIF(AC168:AC168, 5, K168:K168)+SUMIF(AC168:AC168, 6, K168:K168)</f>
        <v>0</v>
      </c>
      <c r="K173" s="56"/>
    </row>
    <row r="174" spans="1:29" ht="13.8" hidden="1" x14ac:dyDescent="0.25">
      <c r="C174" s="38" t="s">
        <v>897</v>
      </c>
      <c r="H174" s="56">
        <f>I164+I165+I167+I169+I170+SUM(I168:I168)</f>
        <v>72926.070000000007</v>
      </c>
      <c r="I174" s="56"/>
      <c r="J174" s="56">
        <f>K164+K165+K167+K169+K170+SUM(K168:K168)</f>
        <v>270682.31</v>
      </c>
      <c r="K174" s="56"/>
      <c r="O174" s="39">
        <f>I164+I165+I167+I169+I170+SUM(I168:I168)</f>
        <v>72926.070000000007</v>
      </c>
      <c r="P174" s="39">
        <f>K164+K165+K167+K169+K170+SUM(K168:K168)</f>
        <v>270682.31</v>
      </c>
    </row>
    <row r="175" spans="1:29" hidden="1" x14ac:dyDescent="0.25"/>
    <row r="176" spans="1:29" ht="55.2" hidden="1" x14ac:dyDescent="0.25">
      <c r="A176" s="27">
        <v>13</v>
      </c>
      <c r="B176" s="27" t="str">
        <f>Source!F91</f>
        <v>3.16-33-1</v>
      </c>
      <c r="C176" s="27" t="s">
        <v>157</v>
      </c>
      <c r="D176" s="29" t="str">
        <f>Source!H91</f>
        <v>100 шт.</v>
      </c>
      <c r="E176" s="28">
        <f>Source!I91</f>
        <v>0.14000000000000001</v>
      </c>
      <c r="F176" s="31"/>
      <c r="G176" s="30"/>
      <c r="H176" s="28"/>
      <c r="I176" s="31"/>
      <c r="J176" s="28"/>
      <c r="K176" s="31"/>
      <c r="Q176">
        <f>Source!X91</f>
        <v>41.38</v>
      </c>
      <c r="R176">
        <f>Source!X92</f>
        <v>2331.56</v>
      </c>
      <c r="S176">
        <f>Source!Y91</f>
        <v>23.16</v>
      </c>
      <c r="T176">
        <f>Source!Y92</f>
        <v>1304.82</v>
      </c>
      <c r="U176">
        <f>ROUND((175/100)*ROUND(Source!R91, 2), 2)</f>
        <v>0</v>
      </c>
      <c r="V176">
        <f>ROUND((0/100)*ROUND(Source!R92, 2), 2)</f>
        <v>0</v>
      </c>
      <c r="AC176">
        <v>0</v>
      </c>
    </row>
    <row r="177" spans="1:29" hidden="1" x14ac:dyDescent="0.25">
      <c r="C177" s="32" t="str">
        <f>"Объем: "&amp;Source!I91&amp;"=(8+"&amp;"6)/"&amp;"100"</f>
        <v>Объем: 0,14=(8+6)/100</v>
      </c>
    </row>
    <row r="178" spans="1:29" ht="14.4" hidden="1" x14ac:dyDescent="0.25">
      <c r="A178" s="27"/>
      <c r="B178" s="27"/>
      <c r="C178" s="27" t="s">
        <v>886</v>
      </c>
      <c r="D178" s="29"/>
      <c r="E178" s="28"/>
      <c r="F178" s="31">
        <f>Source!AO91</f>
        <v>184.13</v>
      </c>
      <c r="G178" s="30" t="s">
        <v>903</v>
      </c>
      <c r="H178" s="28">
        <f>Source!AV92</f>
        <v>1.0669999999999999</v>
      </c>
      <c r="I178" s="31">
        <f>Source!S91</f>
        <v>37.96</v>
      </c>
      <c r="J178" s="28">
        <f>IF(Source!BA92&lt;&gt; 0, Source!BA92, 1)</f>
        <v>56.35</v>
      </c>
      <c r="K178" s="31">
        <f>Source!S92</f>
        <v>2139.0500000000002</v>
      </c>
    </row>
    <row r="179" spans="1:29" ht="55.2" hidden="1" x14ac:dyDescent="0.25">
      <c r="A179" s="27" t="s">
        <v>160</v>
      </c>
      <c r="B179" s="27" t="str">
        <f>Source!F93</f>
        <v>1.12-5-456</v>
      </c>
      <c r="C179" s="27" t="s">
        <v>162</v>
      </c>
      <c r="D179" s="29" t="str">
        <f>Source!H93</f>
        <v>шт.</v>
      </c>
      <c r="E179" s="28">
        <f>Source!I93</f>
        <v>8</v>
      </c>
      <c r="F179" s="31">
        <f>Source!AK93</f>
        <v>265.24</v>
      </c>
      <c r="G179" s="41" t="s">
        <v>3</v>
      </c>
      <c r="H179" s="28">
        <f>Source!AW94</f>
        <v>1</v>
      </c>
      <c r="I179" s="31">
        <f>Source!O93</f>
        <v>2121.92</v>
      </c>
      <c r="J179" s="28">
        <f>IF(Source!BC94&lt;&gt; 0, Source!BC94, 1)</f>
        <v>0.83</v>
      </c>
      <c r="K179" s="31">
        <f>Source!O94</f>
        <v>1761.19</v>
      </c>
      <c r="Q179">
        <f>Source!X93</f>
        <v>0</v>
      </c>
      <c r="R179">
        <f>Source!X94</f>
        <v>0</v>
      </c>
      <c r="S179">
        <f>Source!Y93</f>
        <v>0</v>
      </c>
      <c r="T179">
        <f>Source!Y94</f>
        <v>0</v>
      </c>
      <c r="U179">
        <f>ROUND((175/100)*ROUND(Source!R93, 2), 2)</f>
        <v>0</v>
      </c>
      <c r="V179">
        <f>ROUND((0/100)*ROUND(Source!R94, 2), 2)</f>
        <v>0</v>
      </c>
      <c r="AC179">
        <v>3</v>
      </c>
    </row>
    <row r="180" spans="1:29" ht="55.2" hidden="1" x14ac:dyDescent="0.25">
      <c r="A180" s="27" t="s">
        <v>165</v>
      </c>
      <c r="B180" s="27" t="str">
        <f>Source!F95</f>
        <v>1.12-5-542</v>
      </c>
      <c r="C180" s="27" t="s">
        <v>167</v>
      </c>
      <c r="D180" s="29" t="str">
        <f>Source!H95</f>
        <v>шт.</v>
      </c>
      <c r="E180" s="28">
        <f>Source!I95</f>
        <v>6</v>
      </c>
      <c r="F180" s="31">
        <f>Source!AK95</f>
        <v>181.59</v>
      </c>
      <c r="G180" s="41" t="s">
        <v>3</v>
      </c>
      <c r="H180" s="28">
        <f>Source!AW96</f>
        <v>1</v>
      </c>
      <c r="I180" s="31">
        <f>Source!O95</f>
        <v>1089.54</v>
      </c>
      <c r="J180" s="28">
        <f>IF(Source!BC96&lt;&gt; 0, Source!BC96, 1)</f>
        <v>0.76</v>
      </c>
      <c r="K180" s="31">
        <f>Source!O96</f>
        <v>828.05</v>
      </c>
      <c r="Q180">
        <f>Source!X95</f>
        <v>0</v>
      </c>
      <c r="R180">
        <f>Source!X96</f>
        <v>0</v>
      </c>
      <c r="S180">
        <f>Source!Y95</f>
        <v>0</v>
      </c>
      <c r="T180">
        <f>Source!Y96</f>
        <v>0</v>
      </c>
      <c r="U180">
        <f>ROUND((175/100)*ROUND(Source!R95, 2), 2)</f>
        <v>0</v>
      </c>
      <c r="V180">
        <f>ROUND((0/100)*ROUND(Source!R96, 2), 2)</f>
        <v>0</v>
      </c>
      <c r="AC180">
        <v>3</v>
      </c>
    </row>
    <row r="181" spans="1:29" ht="14.4" hidden="1" x14ac:dyDescent="0.25">
      <c r="A181" s="27"/>
      <c r="B181" s="27"/>
      <c r="C181" s="27" t="s">
        <v>890</v>
      </c>
      <c r="D181" s="29" t="s">
        <v>891</v>
      </c>
      <c r="E181" s="28">
        <f>Source!BZ92</f>
        <v>109</v>
      </c>
      <c r="F181" s="31"/>
      <c r="G181" s="30"/>
      <c r="H181" s="28"/>
      <c r="I181" s="31">
        <f>SUM(Q176:Q180)</f>
        <v>41.38</v>
      </c>
      <c r="J181" s="28">
        <f>Source!AT92</f>
        <v>109</v>
      </c>
      <c r="K181" s="31">
        <f>SUM(R176:R180)</f>
        <v>2331.56</v>
      </c>
    </row>
    <row r="182" spans="1:29" ht="14.4" hidden="1" x14ac:dyDescent="0.25">
      <c r="A182" s="27"/>
      <c r="B182" s="27"/>
      <c r="C182" s="27" t="s">
        <v>892</v>
      </c>
      <c r="D182" s="29" t="s">
        <v>891</v>
      </c>
      <c r="E182" s="28">
        <f>Source!CA92</f>
        <v>61</v>
      </c>
      <c r="F182" s="31"/>
      <c r="G182" s="30"/>
      <c r="H182" s="28"/>
      <c r="I182" s="31">
        <f>SUM(S176:S181)</f>
        <v>23.16</v>
      </c>
      <c r="J182" s="28">
        <f>Source!AU92</f>
        <v>61</v>
      </c>
      <c r="K182" s="31">
        <f>SUM(T176:T181)</f>
        <v>1304.82</v>
      </c>
    </row>
    <row r="183" spans="1:29" ht="14.4" hidden="1" x14ac:dyDescent="0.25">
      <c r="A183" s="33"/>
      <c r="B183" s="33"/>
      <c r="C183" s="33" t="s">
        <v>893</v>
      </c>
      <c r="D183" s="34" t="s">
        <v>894</v>
      </c>
      <c r="E183" s="35">
        <f>Source!AQ91</f>
        <v>14.63</v>
      </c>
      <c r="F183" s="36"/>
      <c r="G183" s="37" t="s">
        <v>903</v>
      </c>
      <c r="H183" s="35">
        <f>Source!AV92</f>
        <v>1.0669999999999999</v>
      </c>
      <c r="I183" s="36">
        <f>Source!U91</f>
        <v>3.0158925720000003</v>
      </c>
      <c r="J183" s="35"/>
      <c r="K183" s="36"/>
    </row>
    <row r="184" spans="1:29" ht="13.8" hidden="1" x14ac:dyDescent="0.25">
      <c r="C184" s="38" t="s">
        <v>895</v>
      </c>
      <c r="H184" s="59">
        <f>I178+I181+I182+SUM(I179:I180)-SUMIF(AC179:AC180, 5, I179:I180)-SUMIF(AC179:AC180, 6, I179:I180)</f>
        <v>3313.96</v>
      </c>
      <c r="I184" s="59"/>
      <c r="J184" s="59">
        <f>K178+K181+K182+SUM(K179:K180)-SUMIF(AC179:AC180, 5, K179:K180)-SUMIF(AC179:AC180, 6, K179:K180)</f>
        <v>8364.67</v>
      </c>
      <c r="K184" s="59"/>
    </row>
    <row r="185" spans="1:29" ht="13.8" hidden="1" x14ac:dyDescent="0.25">
      <c r="C185" s="38" t="s">
        <v>896</v>
      </c>
      <c r="H185" s="56">
        <f>SUMIF(AC179:AC180, 5, I179:I180)+SUMIF(AC179:AC180, 6, I179:I180)</f>
        <v>0</v>
      </c>
      <c r="I185" s="56"/>
      <c r="J185" s="56">
        <f>SUMIF(AC179:AC180, 5, K179:K180)+SUMIF(AC179:AC180, 6, K179:K180)</f>
        <v>0</v>
      </c>
      <c r="K185" s="56"/>
    </row>
    <row r="186" spans="1:29" ht="13.8" hidden="1" x14ac:dyDescent="0.25">
      <c r="C186" s="38" t="s">
        <v>897</v>
      </c>
      <c r="H186" s="56">
        <f>I178+I181+I182+SUM(I179:I180)</f>
        <v>3313.96</v>
      </c>
      <c r="I186" s="56"/>
      <c r="J186" s="56">
        <f>K178+K181+K182+SUM(K179:K180)</f>
        <v>8364.67</v>
      </c>
      <c r="K186" s="56"/>
      <c r="O186" s="39">
        <f>I178+I181+I182+SUM(I179:I180)</f>
        <v>3313.96</v>
      </c>
      <c r="P186" s="39">
        <f>K178+K181+K182+SUM(K179:K180)</f>
        <v>8364.67</v>
      </c>
    </row>
    <row r="187" spans="1:29" hidden="1" x14ac:dyDescent="0.25"/>
    <row r="188" spans="1:29" hidden="1" x14ac:dyDescent="0.25"/>
    <row r="189" spans="1:29" ht="13.8" hidden="1" x14ac:dyDescent="0.25">
      <c r="A189" s="58" t="str">
        <f>CONCATENATE("Итого по разделу: ",IF(Source!G98&lt;&gt;"Новый раздел", Source!G98, ""))</f>
        <v>Итого по разделу: Канализация бытовая К 1 (подвал)</v>
      </c>
      <c r="B189" s="58"/>
      <c r="C189" s="58"/>
      <c r="D189" s="58"/>
      <c r="E189" s="58"/>
      <c r="F189" s="58"/>
      <c r="G189" s="58"/>
      <c r="H189" s="56">
        <f>SUM(O147:O188)</f>
        <v>288166.18</v>
      </c>
      <c r="I189" s="57"/>
      <c r="J189" s="56">
        <f>SUM(P147:P188)</f>
        <v>1351678.6500000001</v>
      </c>
      <c r="K189" s="57"/>
    </row>
    <row r="190" spans="1:29" hidden="1" x14ac:dyDescent="0.25">
      <c r="A190" t="s">
        <v>901</v>
      </c>
      <c r="I190">
        <f>SUM(W147:W189)</f>
        <v>0</v>
      </c>
      <c r="J190">
        <f>SUM(X147:X189)</f>
        <v>0</v>
      </c>
    </row>
    <row r="191" spans="1:29" hidden="1" x14ac:dyDescent="0.25">
      <c r="A191" t="s">
        <v>902</v>
      </c>
      <c r="I191">
        <f>SUM(Y147:Y190)</f>
        <v>0</v>
      </c>
      <c r="J191">
        <f>SUM(Z147:Z190)</f>
        <v>0</v>
      </c>
    </row>
    <row r="192" spans="1:29" hidden="1" x14ac:dyDescent="0.25"/>
    <row r="193" spans="1:29" ht="16.8" hidden="1" x14ac:dyDescent="0.25">
      <c r="A193" s="60" t="str">
        <f>CONCATENATE("Раздел: ",IF(Source!G128&lt;&gt;"Новый раздел", Source!G128, ""))</f>
        <v>Раздел: Канализация бытовая напорная К 1.Н (подвал)</v>
      </c>
      <c r="B193" s="60"/>
      <c r="C193" s="60"/>
      <c r="D193" s="60"/>
      <c r="E193" s="60"/>
      <c r="F193" s="60"/>
      <c r="G193" s="60"/>
      <c r="H193" s="60"/>
      <c r="I193" s="60"/>
      <c r="J193" s="60"/>
      <c r="K193" s="60"/>
    </row>
    <row r="194" spans="1:29" ht="82.8" hidden="1" x14ac:dyDescent="0.25">
      <c r="A194" s="27">
        <v>14</v>
      </c>
      <c r="B194" s="27" t="str">
        <f>Source!F132</f>
        <v>3.16-41-4</v>
      </c>
      <c r="C194" s="27" t="s">
        <v>172</v>
      </c>
      <c r="D194" s="29" t="str">
        <f>Source!H132</f>
        <v>100 сварных соединений</v>
      </c>
      <c r="E194" s="28">
        <f>Source!I132</f>
        <v>0.24</v>
      </c>
      <c r="F194" s="31"/>
      <c r="G194" s="30"/>
      <c r="H194" s="28"/>
      <c r="I194" s="31"/>
      <c r="J194" s="28"/>
      <c r="K194" s="31"/>
      <c r="Q194">
        <f>Source!X132</f>
        <v>17.88</v>
      </c>
      <c r="R194">
        <f>Source!X133</f>
        <v>1007.31</v>
      </c>
      <c r="S194">
        <f>Source!Y132</f>
        <v>10</v>
      </c>
      <c r="T194">
        <f>Source!Y133</f>
        <v>563.73</v>
      </c>
      <c r="U194">
        <f>ROUND((175/100)*ROUND(Source!R132, 2), 2)</f>
        <v>0.09</v>
      </c>
      <c r="V194">
        <f>ROUND((0/100)*ROUND(Source!R133, 2), 2)</f>
        <v>0</v>
      </c>
      <c r="AC194">
        <v>0</v>
      </c>
    </row>
    <row r="195" spans="1:29" hidden="1" x14ac:dyDescent="0.25">
      <c r="C195" s="32" t="str">
        <f>"Объем: "&amp;Source!I132&amp;"=(9*"&amp;"2+"&amp;"3*"&amp;"2)/"&amp;"100"</f>
        <v>Объем: 0,24=(9*2+3*2)/100</v>
      </c>
    </row>
    <row r="196" spans="1:29" ht="14.4" hidden="1" x14ac:dyDescent="0.25">
      <c r="A196" s="27"/>
      <c r="B196" s="27"/>
      <c r="C196" s="27" t="s">
        <v>886</v>
      </c>
      <c r="D196" s="29"/>
      <c r="E196" s="28"/>
      <c r="F196" s="31">
        <f>Source!AO132</f>
        <v>46.28</v>
      </c>
      <c r="G196" s="30" t="s">
        <v>903</v>
      </c>
      <c r="H196" s="28">
        <f>Source!AV133</f>
        <v>1.0669999999999999</v>
      </c>
      <c r="I196" s="31">
        <f>Source!S132</f>
        <v>16.350000000000001</v>
      </c>
      <c r="J196" s="28">
        <f>IF(Source!BA133&lt;&gt; 0, Source!BA133, 1)</f>
        <v>56.35</v>
      </c>
      <c r="K196" s="31">
        <f>Source!S133</f>
        <v>921.32</v>
      </c>
    </row>
    <row r="197" spans="1:29" ht="14.4" hidden="1" x14ac:dyDescent="0.25">
      <c r="A197" s="27"/>
      <c r="B197" s="27"/>
      <c r="C197" s="27" t="s">
        <v>888</v>
      </c>
      <c r="D197" s="29"/>
      <c r="E197" s="28"/>
      <c r="F197" s="31">
        <f>Source!AM132</f>
        <v>5.46</v>
      </c>
      <c r="G197" s="30" t="s">
        <v>904</v>
      </c>
      <c r="H197" s="28">
        <f>Source!AV133</f>
        <v>1.0669999999999999</v>
      </c>
      <c r="I197" s="31">
        <f>Source!Q132</f>
        <v>2.1</v>
      </c>
      <c r="J197" s="28">
        <f>IF(Source!BB133&lt;&gt; 0, Source!BB133, 1)</f>
        <v>11.78</v>
      </c>
      <c r="K197" s="31">
        <f>Source!Q133</f>
        <v>24.74</v>
      </c>
    </row>
    <row r="198" spans="1:29" ht="14.4" hidden="1" x14ac:dyDescent="0.25">
      <c r="A198" s="27"/>
      <c r="B198" s="27"/>
      <c r="C198" s="27" t="s">
        <v>900</v>
      </c>
      <c r="D198" s="29"/>
      <c r="E198" s="28"/>
      <c r="F198" s="31">
        <f>Source!AN132</f>
        <v>0.13</v>
      </c>
      <c r="G198" s="30" t="s">
        <v>904</v>
      </c>
      <c r="H198" s="28">
        <f>Source!AV133</f>
        <v>1.0669999999999999</v>
      </c>
      <c r="I198" s="40">
        <f>Source!R132</f>
        <v>0.05</v>
      </c>
      <c r="J198" s="28">
        <f>IF(Source!BS133&lt;&gt; 0, Source!BS133, 1)</f>
        <v>56.35</v>
      </c>
      <c r="K198" s="40">
        <f>Source!R133</f>
        <v>2.82</v>
      </c>
    </row>
    <row r="199" spans="1:29" ht="14.4" hidden="1" x14ac:dyDescent="0.25">
      <c r="A199" s="27"/>
      <c r="B199" s="27"/>
      <c r="C199" s="27" t="s">
        <v>890</v>
      </c>
      <c r="D199" s="29" t="s">
        <v>891</v>
      </c>
      <c r="E199" s="28">
        <f>Source!BZ133</f>
        <v>109</v>
      </c>
      <c r="F199" s="31"/>
      <c r="G199" s="30"/>
      <c r="H199" s="28"/>
      <c r="I199" s="31">
        <f>SUM(Q194:Q198)</f>
        <v>17.88</v>
      </c>
      <c r="J199" s="28">
        <f>Source!AT133</f>
        <v>109</v>
      </c>
      <c r="K199" s="31">
        <f>SUM(R194:R198)</f>
        <v>1007.31</v>
      </c>
    </row>
    <row r="200" spans="1:29" ht="14.4" hidden="1" x14ac:dyDescent="0.25">
      <c r="A200" s="27"/>
      <c r="B200" s="27"/>
      <c r="C200" s="27" t="s">
        <v>892</v>
      </c>
      <c r="D200" s="29" t="s">
        <v>891</v>
      </c>
      <c r="E200" s="28">
        <f>Source!CA133</f>
        <v>61</v>
      </c>
      <c r="F200" s="31"/>
      <c r="G200" s="30"/>
      <c r="H200" s="28"/>
      <c r="I200" s="31">
        <f>SUM(S194:S199)</f>
        <v>10</v>
      </c>
      <c r="J200" s="28">
        <f>Source!AU133</f>
        <v>61</v>
      </c>
      <c r="K200" s="31">
        <f>SUM(T194:T199)</f>
        <v>563.73</v>
      </c>
    </row>
    <row r="201" spans="1:29" ht="14.4" hidden="1" x14ac:dyDescent="0.25">
      <c r="A201" s="33"/>
      <c r="B201" s="33"/>
      <c r="C201" s="33" t="s">
        <v>893</v>
      </c>
      <c r="D201" s="34" t="s">
        <v>894</v>
      </c>
      <c r="E201" s="35">
        <f>Source!AQ132</f>
        <v>3.45</v>
      </c>
      <c r="F201" s="36"/>
      <c r="G201" s="37" t="s">
        <v>903</v>
      </c>
      <c r="H201" s="35">
        <f>Source!AV133</f>
        <v>1.0669999999999999</v>
      </c>
      <c r="I201" s="36">
        <f>Source!U132</f>
        <v>1.2191968799999997</v>
      </c>
      <c r="J201" s="35"/>
      <c r="K201" s="36"/>
    </row>
    <row r="202" spans="1:29" ht="13.8" hidden="1" x14ac:dyDescent="0.25">
      <c r="C202" s="38" t="s">
        <v>895</v>
      </c>
      <c r="H202" s="59">
        <f>I196+I197+I199+I200+0-0-0</f>
        <v>46.33</v>
      </c>
      <c r="I202" s="59"/>
      <c r="J202" s="59">
        <f>K196+K197+K199+K200+0-0-0</f>
        <v>2517.1</v>
      </c>
      <c r="K202" s="59"/>
    </row>
    <row r="203" spans="1:29" ht="13.8" hidden="1" x14ac:dyDescent="0.25">
      <c r="C203" s="38" t="s">
        <v>896</v>
      </c>
      <c r="H203" s="56">
        <f>0+0</f>
        <v>0</v>
      </c>
      <c r="I203" s="56"/>
      <c r="J203" s="56">
        <f>0+0</f>
        <v>0</v>
      </c>
      <c r="K203" s="56"/>
    </row>
    <row r="204" spans="1:29" ht="13.8" hidden="1" x14ac:dyDescent="0.25">
      <c r="C204" s="38" t="s">
        <v>897</v>
      </c>
      <c r="H204" s="56">
        <f>I196+I197+I199+I200+0</f>
        <v>46.33</v>
      </c>
      <c r="I204" s="56"/>
      <c r="J204" s="56">
        <f>K196+K197+K199+K200+0</f>
        <v>2517.1</v>
      </c>
      <c r="K204" s="56"/>
      <c r="O204" s="39">
        <f>I196+I197+I199+I200+0</f>
        <v>46.33</v>
      </c>
      <c r="P204" s="39">
        <f>K196+K197+K199+K200+0</f>
        <v>2517.1</v>
      </c>
    </row>
    <row r="205" spans="1:29" hidden="1" x14ac:dyDescent="0.25"/>
    <row r="206" spans="1:29" ht="82.8" hidden="1" x14ac:dyDescent="0.25">
      <c r="A206" s="27">
        <v>15</v>
      </c>
      <c r="B206" s="27" t="str">
        <f>Source!F134</f>
        <v>3.16-40-4</v>
      </c>
      <c r="C206" s="27" t="s">
        <v>176</v>
      </c>
      <c r="D206" s="29" t="str">
        <f>Source!H134</f>
        <v>100 м</v>
      </c>
      <c r="E206" s="28">
        <f>Source!I134</f>
        <v>0.25</v>
      </c>
      <c r="F206" s="31"/>
      <c r="G206" s="30"/>
      <c r="H206" s="28"/>
      <c r="I206" s="31"/>
      <c r="J206" s="28"/>
      <c r="K206" s="31"/>
      <c r="Q206">
        <f>Source!X134</f>
        <v>67.53</v>
      </c>
      <c r="R206">
        <f>Source!X135</f>
        <v>3805.06</v>
      </c>
      <c r="S206">
        <f>Source!Y134</f>
        <v>37.79</v>
      </c>
      <c r="T206">
        <f>Source!Y135</f>
        <v>2129.44</v>
      </c>
      <c r="U206">
        <f>ROUND((175/100)*ROUND(Source!R134, 2), 2)</f>
        <v>1.05</v>
      </c>
      <c r="V206">
        <f>ROUND((0/100)*ROUND(Source!R135, 2), 2)</f>
        <v>0</v>
      </c>
      <c r="AC206">
        <v>0</v>
      </c>
    </row>
    <row r="207" spans="1:29" hidden="1" x14ac:dyDescent="0.25">
      <c r="C207" s="32" t="str">
        <f>"Объем: "&amp;Source!I134&amp;"=(25)/"&amp;"100"</f>
        <v>Объем: 0,25=(25)/100</v>
      </c>
    </row>
    <row r="208" spans="1:29" ht="14.4" hidden="1" x14ac:dyDescent="0.25">
      <c r="A208" s="27"/>
      <c r="B208" s="27"/>
      <c r="C208" s="27" t="s">
        <v>886</v>
      </c>
      <c r="D208" s="29"/>
      <c r="E208" s="28"/>
      <c r="F208" s="31">
        <f>Source!AO134</f>
        <v>166.66</v>
      </c>
      <c r="G208" s="30" t="s">
        <v>903</v>
      </c>
      <c r="H208" s="28">
        <f>Source!AV135</f>
        <v>1.0669999999999999</v>
      </c>
      <c r="I208" s="31">
        <f>Source!S134</f>
        <v>61.35</v>
      </c>
      <c r="J208" s="28">
        <f>IF(Source!BA135&lt;&gt; 0, Source!BA135, 1)</f>
        <v>56.35</v>
      </c>
      <c r="K208" s="31">
        <f>Source!S135</f>
        <v>3457.07</v>
      </c>
    </row>
    <row r="209" spans="1:29" ht="14.4" hidden="1" x14ac:dyDescent="0.25">
      <c r="A209" s="27"/>
      <c r="B209" s="27"/>
      <c r="C209" s="27" t="s">
        <v>888</v>
      </c>
      <c r="D209" s="29"/>
      <c r="E209" s="28"/>
      <c r="F209" s="31">
        <f>Source!AM134</f>
        <v>24.17</v>
      </c>
      <c r="G209" s="30" t="s">
        <v>904</v>
      </c>
      <c r="H209" s="28">
        <f>Source!AV135</f>
        <v>1.0669999999999999</v>
      </c>
      <c r="I209" s="31">
        <f>Source!Q134</f>
        <v>9.67</v>
      </c>
      <c r="J209" s="28">
        <f>IF(Source!BB135&lt;&gt; 0, Source!BB135, 1)</f>
        <v>13.68</v>
      </c>
      <c r="K209" s="31">
        <f>Source!Q135</f>
        <v>132.29</v>
      </c>
    </row>
    <row r="210" spans="1:29" ht="14.4" hidden="1" x14ac:dyDescent="0.25">
      <c r="A210" s="27"/>
      <c r="B210" s="27"/>
      <c r="C210" s="27" t="s">
        <v>900</v>
      </c>
      <c r="D210" s="29"/>
      <c r="E210" s="28"/>
      <c r="F210" s="31">
        <f>Source!AN134</f>
        <v>1.51</v>
      </c>
      <c r="G210" s="30" t="s">
        <v>904</v>
      </c>
      <c r="H210" s="28">
        <f>Source!AV135</f>
        <v>1.0669999999999999</v>
      </c>
      <c r="I210" s="40">
        <f>Source!R134</f>
        <v>0.6</v>
      </c>
      <c r="J210" s="28">
        <f>IF(Source!BS135&lt;&gt; 0, Source!BS135, 1)</f>
        <v>56.35</v>
      </c>
      <c r="K210" s="40">
        <f>Source!R135</f>
        <v>33.81</v>
      </c>
    </row>
    <row r="211" spans="1:29" ht="14.4" hidden="1" x14ac:dyDescent="0.25">
      <c r="A211" s="27"/>
      <c r="B211" s="27"/>
      <c r="C211" s="27" t="s">
        <v>889</v>
      </c>
      <c r="D211" s="29"/>
      <c r="E211" s="28"/>
      <c r="F211" s="31">
        <f>Source!AL134</f>
        <v>121.99</v>
      </c>
      <c r="G211" s="30"/>
      <c r="H211" s="28">
        <f>Source!AW135</f>
        <v>1</v>
      </c>
      <c r="I211" s="31">
        <f>Source!P134</f>
        <v>30.5</v>
      </c>
      <c r="J211" s="28">
        <f>IF(Source!BC135&lt;&gt; 0, Source!BC135, 1)</f>
        <v>2.94</v>
      </c>
      <c r="K211" s="31">
        <f>Source!P135</f>
        <v>89.67</v>
      </c>
    </row>
    <row r="212" spans="1:29" ht="69" hidden="1" x14ac:dyDescent="0.25">
      <c r="A212" s="27" t="s">
        <v>177</v>
      </c>
      <c r="B212" s="27" t="str">
        <f>Source!F136</f>
        <v>1.12-2-1165</v>
      </c>
      <c r="C212" s="27" t="s">
        <v>179</v>
      </c>
      <c r="D212" s="29" t="str">
        <f>Source!H136</f>
        <v>шт.</v>
      </c>
      <c r="E212" s="28">
        <f>Source!I136</f>
        <v>12</v>
      </c>
      <c r="F212" s="31">
        <f>Source!AK136</f>
        <v>21.9</v>
      </c>
      <c r="G212" s="41" t="s">
        <v>3</v>
      </c>
      <c r="H212" s="28">
        <f>Source!AW137</f>
        <v>1</v>
      </c>
      <c r="I212" s="31">
        <f>Source!O136</f>
        <v>262.8</v>
      </c>
      <c r="J212" s="28">
        <f>IF(Source!BC137&lt;&gt; 0, Source!BC137, 1)</f>
        <v>0.93</v>
      </c>
      <c r="K212" s="31">
        <f>Source!O137</f>
        <v>244.4</v>
      </c>
      <c r="Q212">
        <f>Source!X136</f>
        <v>0</v>
      </c>
      <c r="R212">
        <f>Source!X137</f>
        <v>0</v>
      </c>
      <c r="S212">
        <f>Source!Y136</f>
        <v>0</v>
      </c>
      <c r="T212">
        <f>Source!Y137</f>
        <v>0</v>
      </c>
      <c r="U212">
        <f>ROUND((175/100)*ROUND(Source!R136, 2), 2)</f>
        <v>0</v>
      </c>
      <c r="V212">
        <f>ROUND((0/100)*ROUND(Source!R137, 2), 2)</f>
        <v>0</v>
      </c>
      <c r="AC212">
        <v>3</v>
      </c>
    </row>
    <row r="213" spans="1:29" ht="55.2" hidden="1" x14ac:dyDescent="0.25">
      <c r="A213" s="27" t="s">
        <v>181</v>
      </c>
      <c r="B213" s="27" t="str">
        <f>Source!F138</f>
        <v>1.12-5-162</v>
      </c>
      <c r="C213" s="27" t="s">
        <v>183</v>
      </c>
      <c r="D213" s="29" t="str">
        <f>Source!H138</f>
        <v>м</v>
      </c>
      <c r="E213" s="28">
        <f>Source!I138</f>
        <v>25.625</v>
      </c>
      <c r="F213" s="31">
        <f>Source!AK138</f>
        <v>65.13</v>
      </c>
      <c r="G213" s="41" t="s">
        <v>3</v>
      </c>
      <c r="H213" s="28">
        <f>Source!AW139</f>
        <v>1</v>
      </c>
      <c r="I213" s="31">
        <f>Source!O138</f>
        <v>1668.96</v>
      </c>
      <c r="J213" s="28">
        <f>IF(Source!BC139&lt;&gt; 0, Source!BC139, 1)</f>
        <v>2.38</v>
      </c>
      <c r="K213" s="31">
        <f>Source!O139</f>
        <v>3972.12</v>
      </c>
      <c r="Q213">
        <f>Source!X138</f>
        <v>0</v>
      </c>
      <c r="R213">
        <f>Source!X139</f>
        <v>0</v>
      </c>
      <c r="S213">
        <f>Source!Y138</f>
        <v>0</v>
      </c>
      <c r="T213">
        <f>Source!Y139</f>
        <v>0</v>
      </c>
      <c r="U213">
        <f>ROUND((175/100)*ROUND(Source!R138, 2), 2)</f>
        <v>0</v>
      </c>
      <c r="V213">
        <f>ROUND((0/100)*ROUND(Source!R139, 2), 2)</f>
        <v>0</v>
      </c>
      <c r="AC213">
        <v>3</v>
      </c>
    </row>
    <row r="214" spans="1:29" ht="41.4" hidden="1" x14ac:dyDescent="0.25">
      <c r="A214" s="27" t="s">
        <v>185</v>
      </c>
      <c r="B214" s="27" t="str">
        <f>Source!F140</f>
        <v>1.12-5-181</v>
      </c>
      <c r="C214" s="27" t="s">
        <v>187</v>
      </c>
      <c r="D214" s="29" t="str">
        <f>Source!H140</f>
        <v>шт.</v>
      </c>
      <c r="E214" s="28">
        <f>Source!I140</f>
        <v>9</v>
      </c>
      <c r="F214" s="31">
        <f>Source!AK140</f>
        <v>8.4700000000000006</v>
      </c>
      <c r="G214" s="41" t="s">
        <v>3</v>
      </c>
      <c r="H214" s="28">
        <f>Source!AW141</f>
        <v>1</v>
      </c>
      <c r="I214" s="31">
        <f>Source!O140</f>
        <v>76.23</v>
      </c>
      <c r="J214" s="28">
        <f>IF(Source!BC141&lt;&gt; 0, Source!BC141, 1)</f>
        <v>3.42</v>
      </c>
      <c r="K214" s="31">
        <f>Source!O141</f>
        <v>260.70999999999998</v>
      </c>
      <c r="Q214">
        <f>Source!X140</f>
        <v>0</v>
      </c>
      <c r="R214">
        <f>Source!X141</f>
        <v>0</v>
      </c>
      <c r="S214">
        <f>Source!Y140</f>
        <v>0</v>
      </c>
      <c r="T214">
        <f>Source!Y141</f>
        <v>0</v>
      </c>
      <c r="U214">
        <f>ROUND((175/100)*ROUND(Source!R140, 2), 2)</f>
        <v>0</v>
      </c>
      <c r="V214">
        <f>ROUND((0/100)*ROUND(Source!R141, 2), 2)</f>
        <v>0</v>
      </c>
      <c r="AC214">
        <v>3</v>
      </c>
    </row>
    <row r="215" spans="1:29" ht="55.2" hidden="1" x14ac:dyDescent="0.25">
      <c r="A215" s="27" t="s">
        <v>189</v>
      </c>
      <c r="B215" s="27" t="str">
        <f>Source!F142</f>
        <v>1.12-5-912</v>
      </c>
      <c r="C215" s="27" t="s">
        <v>191</v>
      </c>
      <c r="D215" s="29" t="str">
        <f>Source!H142</f>
        <v>шт.</v>
      </c>
      <c r="E215" s="28">
        <f>Source!I142</f>
        <v>3</v>
      </c>
      <c r="F215" s="31">
        <f>Source!AK142</f>
        <v>13.39</v>
      </c>
      <c r="G215" s="41" t="s">
        <v>3</v>
      </c>
      <c r="H215" s="28">
        <f>Source!AW143</f>
        <v>1</v>
      </c>
      <c r="I215" s="31">
        <f>Source!O142</f>
        <v>40.17</v>
      </c>
      <c r="J215" s="28">
        <f>IF(Source!BC143&lt;&gt; 0, Source!BC143, 1)</f>
        <v>6.04</v>
      </c>
      <c r="K215" s="31">
        <f>Source!O143</f>
        <v>242.63</v>
      </c>
      <c r="Q215">
        <f>Source!X142</f>
        <v>0</v>
      </c>
      <c r="R215">
        <f>Source!X143</f>
        <v>0</v>
      </c>
      <c r="S215">
        <f>Source!Y142</f>
        <v>0</v>
      </c>
      <c r="T215">
        <f>Source!Y143</f>
        <v>0</v>
      </c>
      <c r="U215">
        <f>ROUND((175/100)*ROUND(Source!R142, 2), 2)</f>
        <v>0</v>
      </c>
      <c r="V215">
        <f>ROUND((0/100)*ROUND(Source!R143, 2), 2)</f>
        <v>0</v>
      </c>
      <c r="AC215">
        <v>3</v>
      </c>
    </row>
    <row r="216" spans="1:29" ht="27.6" hidden="1" x14ac:dyDescent="0.25">
      <c r="A216" s="27" t="s">
        <v>193</v>
      </c>
      <c r="B216" s="27" t="str">
        <f>Source!F144</f>
        <v>1.7-3-8</v>
      </c>
      <c r="C216" s="27" t="s">
        <v>195</v>
      </c>
      <c r="D216" s="29" t="str">
        <f>Source!H144</f>
        <v>шт.</v>
      </c>
      <c r="E216" s="28">
        <f>Source!I144</f>
        <v>0.17499999999999999</v>
      </c>
      <c r="F216" s="31">
        <f>Source!AK144</f>
        <v>11.82</v>
      </c>
      <c r="G216" s="41" t="s">
        <v>3</v>
      </c>
      <c r="H216" s="28">
        <f>Source!AW145</f>
        <v>1</v>
      </c>
      <c r="I216" s="31">
        <f>Source!O144</f>
        <v>2.0699999999999998</v>
      </c>
      <c r="J216" s="28">
        <f>IF(Source!BC145&lt;&gt; 0, Source!BC145, 1)</f>
        <v>6.25</v>
      </c>
      <c r="K216" s="31">
        <f>Source!O145</f>
        <v>12.94</v>
      </c>
      <c r="Q216">
        <f>Source!X144</f>
        <v>0</v>
      </c>
      <c r="R216">
        <f>Source!X145</f>
        <v>0</v>
      </c>
      <c r="S216">
        <f>Source!Y144</f>
        <v>0</v>
      </c>
      <c r="T216">
        <f>Source!Y145</f>
        <v>0</v>
      </c>
      <c r="U216">
        <f>ROUND((175/100)*ROUND(Source!R144, 2), 2)</f>
        <v>0</v>
      </c>
      <c r="V216">
        <f>ROUND((0/100)*ROUND(Source!R145, 2), 2)</f>
        <v>0</v>
      </c>
      <c r="AC216">
        <v>3</v>
      </c>
    </row>
    <row r="217" spans="1:29" ht="14.4" hidden="1" x14ac:dyDescent="0.25">
      <c r="A217" s="27"/>
      <c r="B217" s="27"/>
      <c r="C217" s="27" t="s">
        <v>890</v>
      </c>
      <c r="D217" s="29" t="s">
        <v>891</v>
      </c>
      <c r="E217" s="28">
        <f>Source!BZ135</f>
        <v>109</v>
      </c>
      <c r="F217" s="31"/>
      <c r="G217" s="30"/>
      <c r="H217" s="28"/>
      <c r="I217" s="31">
        <f>SUM(Q206:Q216)</f>
        <v>67.53</v>
      </c>
      <c r="J217" s="28">
        <f>Source!AT135</f>
        <v>109</v>
      </c>
      <c r="K217" s="31">
        <f>SUM(R206:R216)</f>
        <v>3805.06</v>
      </c>
    </row>
    <row r="218" spans="1:29" ht="14.4" hidden="1" x14ac:dyDescent="0.25">
      <c r="A218" s="27"/>
      <c r="B218" s="27"/>
      <c r="C218" s="27" t="s">
        <v>892</v>
      </c>
      <c r="D218" s="29" t="s">
        <v>891</v>
      </c>
      <c r="E218" s="28">
        <f>Source!CA135</f>
        <v>61</v>
      </c>
      <c r="F218" s="31"/>
      <c r="G218" s="30"/>
      <c r="H218" s="28"/>
      <c r="I218" s="31">
        <f>SUM(S206:S217)</f>
        <v>37.79</v>
      </c>
      <c r="J218" s="28">
        <f>Source!AU135</f>
        <v>61</v>
      </c>
      <c r="K218" s="31">
        <f>SUM(T206:T217)</f>
        <v>2129.44</v>
      </c>
    </row>
    <row r="219" spans="1:29" ht="14.4" hidden="1" x14ac:dyDescent="0.25">
      <c r="A219" s="33"/>
      <c r="B219" s="33"/>
      <c r="C219" s="33" t="s">
        <v>893</v>
      </c>
      <c r="D219" s="34" t="s">
        <v>894</v>
      </c>
      <c r="E219" s="35">
        <f>Source!AQ134</f>
        <v>13.52</v>
      </c>
      <c r="F219" s="36"/>
      <c r="G219" s="37" t="s">
        <v>903</v>
      </c>
      <c r="H219" s="35">
        <f>Source!AV135</f>
        <v>1.0669999999999999</v>
      </c>
      <c r="I219" s="36">
        <f>Source!U134</f>
        <v>4.9769147999999994</v>
      </c>
      <c r="J219" s="35"/>
      <c r="K219" s="36"/>
    </row>
    <row r="220" spans="1:29" ht="13.8" hidden="1" x14ac:dyDescent="0.25">
      <c r="C220" s="38" t="s">
        <v>895</v>
      </c>
      <c r="H220" s="59">
        <f>I208+I209+I211+I217+I218+SUM(I212:I216)-SUMIF(AC212:AC216, 5, I212:I216)-SUMIF(AC212:AC216, 6, I212:I216)</f>
        <v>2257.0700000000002</v>
      </c>
      <c r="I220" s="59"/>
      <c r="J220" s="59">
        <f>K208+K209+K211+K217+K218+SUM(K212:K216)-SUMIF(AC212:AC216, 5, K212:K216)-SUMIF(AC212:AC216, 6, K212:K216)</f>
        <v>14346.33</v>
      </c>
      <c r="K220" s="59"/>
    </row>
    <row r="221" spans="1:29" ht="13.8" hidden="1" x14ac:dyDescent="0.25">
      <c r="C221" s="38" t="s">
        <v>896</v>
      </c>
      <c r="H221" s="56">
        <f>SUMIF(AC212:AC216, 5, I212:I216)+SUMIF(AC212:AC216, 6, I212:I216)</f>
        <v>0</v>
      </c>
      <c r="I221" s="56"/>
      <c r="J221" s="56">
        <f>SUMIF(AC212:AC216, 5, K212:K216)+SUMIF(AC212:AC216, 6, K212:K216)</f>
        <v>0</v>
      </c>
      <c r="K221" s="56"/>
    </row>
    <row r="222" spans="1:29" ht="13.8" hidden="1" x14ac:dyDescent="0.25">
      <c r="C222" s="38" t="s">
        <v>897</v>
      </c>
      <c r="H222" s="56">
        <f>I208+I209+I211+I217+I218+SUM(I212:I216)</f>
        <v>2257.0700000000002</v>
      </c>
      <c r="I222" s="56"/>
      <c r="J222" s="56">
        <f>K208+K209+K211+K217+K218+SUM(K212:K216)</f>
        <v>14346.33</v>
      </c>
      <c r="K222" s="56"/>
      <c r="O222" s="39">
        <f>I208+I209+I211+I217+I218+SUM(I212:I216)</f>
        <v>2257.0700000000002</v>
      </c>
      <c r="P222" s="39">
        <f>K208+K209+K211+K217+K218+SUM(K212:K216)</f>
        <v>14346.33</v>
      </c>
    </row>
    <row r="223" spans="1:29" hidden="1" x14ac:dyDescent="0.25"/>
    <row r="224" spans="1:29" ht="55.2" hidden="1" x14ac:dyDescent="0.25">
      <c r="A224" s="27">
        <v>16</v>
      </c>
      <c r="B224" s="27" t="str">
        <f>Source!F146</f>
        <v>3.17-10-1</v>
      </c>
      <c r="C224" s="27" t="s">
        <v>199</v>
      </c>
      <c r="D224" s="29" t="str">
        <f>Source!H146</f>
        <v>1  ШТ.</v>
      </c>
      <c r="E224" s="28">
        <f>Source!I146</f>
        <v>3</v>
      </c>
      <c r="F224" s="31"/>
      <c r="G224" s="30"/>
      <c r="H224" s="28"/>
      <c r="I224" s="31"/>
      <c r="J224" s="28"/>
      <c r="K224" s="31"/>
      <c r="Q224">
        <f>Source!X146</f>
        <v>782.22</v>
      </c>
      <c r="R224">
        <f>Source!X147</f>
        <v>44077.91</v>
      </c>
      <c r="S224">
        <f>Source!Y146</f>
        <v>437.75</v>
      </c>
      <c r="T224">
        <f>Source!Y147</f>
        <v>24667.45</v>
      </c>
      <c r="U224">
        <f>ROUND((175/100)*ROUND(Source!R146, 2), 2)</f>
        <v>2.52</v>
      </c>
      <c r="V224">
        <f>ROUND((0/100)*ROUND(Source!R147, 2), 2)</f>
        <v>0</v>
      </c>
      <c r="AC224">
        <v>0</v>
      </c>
    </row>
    <row r="225" spans="1:29" ht="14.4" hidden="1" x14ac:dyDescent="0.25">
      <c r="A225" s="27"/>
      <c r="B225" s="27"/>
      <c r="C225" s="27" t="s">
        <v>886</v>
      </c>
      <c r="D225" s="29"/>
      <c r="E225" s="28"/>
      <c r="F225" s="31">
        <f>Source!AO146</f>
        <v>162.13</v>
      </c>
      <c r="G225" s="30" t="s">
        <v>903</v>
      </c>
      <c r="H225" s="28">
        <f>Source!AV147</f>
        <v>1.0669999999999999</v>
      </c>
      <c r="I225" s="31">
        <f>Source!S146</f>
        <v>716.19</v>
      </c>
      <c r="J225" s="28">
        <f>IF(Source!BA147&lt;&gt; 0, Source!BA147, 1)</f>
        <v>56.35</v>
      </c>
      <c r="K225" s="31">
        <f>Source!S147</f>
        <v>40357.31</v>
      </c>
    </row>
    <row r="226" spans="1:29" ht="14.4" hidden="1" x14ac:dyDescent="0.25">
      <c r="A226" s="27"/>
      <c r="B226" s="27"/>
      <c r="C226" s="27" t="s">
        <v>888</v>
      </c>
      <c r="D226" s="29"/>
      <c r="E226" s="28"/>
      <c r="F226" s="31">
        <f>Source!AM146</f>
        <v>6.25</v>
      </c>
      <c r="G226" s="30" t="s">
        <v>904</v>
      </c>
      <c r="H226" s="28">
        <f>Source!AV147</f>
        <v>1.0669999999999999</v>
      </c>
      <c r="I226" s="31">
        <f>Source!Q146</f>
        <v>30.01</v>
      </c>
      <c r="J226" s="28">
        <f>IF(Source!BB147&lt;&gt; 0, Source!BB147, 1)</f>
        <v>14.22</v>
      </c>
      <c r="K226" s="31">
        <f>Source!Q147</f>
        <v>426.74</v>
      </c>
    </row>
    <row r="227" spans="1:29" ht="14.4" hidden="1" x14ac:dyDescent="0.25">
      <c r="A227" s="27"/>
      <c r="B227" s="27"/>
      <c r="C227" s="27" t="s">
        <v>900</v>
      </c>
      <c r="D227" s="29"/>
      <c r="E227" s="28"/>
      <c r="F227" s="31">
        <f>Source!AN146</f>
        <v>0.3</v>
      </c>
      <c r="G227" s="30" t="s">
        <v>904</v>
      </c>
      <c r="H227" s="28">
        <f>Source!AV147</f>
        <v>1.0669999999999999</v>
      </c>
      <c r="I227" s="40">
        <f>Source!R146</f>
        <v>1.44</v>
      </c>
      <c r="J227" s="28">
        <f>IF(Source!BS147&lt;&gt; 0, Source!BS147, 1)</f>
        <v>56.35</v>
      </c>
      <c r="K227" s="40">
        <f>Source!R147</f>
        <v>81.14</v>
      </c>
    </row>
    <row r="228" spans="1:29" ht="14.4" hidden="1" x14ac:dyDescent="0.25">
      <c r="A228" s="27"/>
      <c r="B228" s="27"/>
      <c r="C228" s="27" t="s">
        <v>889</v>
      </c>
      <c r="D228" s="29"/>
      <c r="E228" s="28"/>
      <c r="F228" s="31">
        <f>Source!AL146</f>
        <v>109.65</v>
      </c>
      <c r="G228" s="30"/>
      <c r="H228" s="28">
        <f>Source!AW147</f>
        <v>1</v>
      </c>
      <c r="I228" s="31">
        <f>Source!P146</f>
        <v>328.95</v>
      </c>
      <c r="J228" s="28">
        <f>IF(Source!BC147&lt;&gt; 0, Source!BC147, 1)</f>
        <v>7.21</v>
      </c>
      <c r="K228" s="31">
        <f>Source!P147</f>
        <v>2371.73</v>
      </c>
    </row>
    <row r="229" spans="1:29" ht="179.4" hidden="1" x14ac:dyDescent="0.25">
      <c r="A229" s="42" t="s">
        <v>204</v>
      </c>
      <c r="B229" s="42" t="str">
        <f>Source!F148</f>
        <v>13.1-5-298</v>
      </c>
      <c r="C229" s="42" t="s">
        <v>905</v>
      </c>
      <c r="D229" s="43" t="str">
        <f>Source!H148</f>
        <v>шт.</v>
      </c>
      <c r="E229" s="44">
        <f>Source!I148</f>
        <v>3</v>
      </c>
      <c r="F229" s="45">
        <f>Source!AK148</f>
        <v>2824.61</v>
      </c>
      <c r="G229" s="46" t="s">
        <v>3</v>
      </c>
      <c r="H229" s="44">
        <f>Source!AW149</f>
        <v>1</v>
      </c>
      <c r="I229" s="45">
        <f>Source!O148</f>
        <v>8473.83</v>
      </c>
      <c r="J229" s="44">
        <f>IF(Source!BC149&lt;&gt; 0, Source!BC149, 1)</f>
        <v>14.87</v>
      </c>
      <c r="K229" s="45">
        <f>Source!O149</f>
        <v>126005.85</v>
      </c>
      <c r="Q229">
        <f>Source!X148</f>
        <v>0</v>
      </c>
      <c r="R229">
        <f>Source!X149</f>
        <v>0</v>
      </c>
      <c r="S229">
        <f>Source!Y148</f>
        <v>0</v>
      </c>
      <c r="T229">
        <f>Source!Y149</f>
        <v>0</v>
      </c>
      <c r="U229">
        <f>ROUND((175/100)*ROUND(Source!R148, 2), 2)</f>
        <v>0</v>
      </c>
      <c r="V229">
        <f>ROUND((0/100)*ROUND(Source!R149, 2), 2)</f>
        <v>0</v>
      </c>
      <c r="AC229">
        <v>5</v>
      </c>
    </row>
    <row r="230" spans="1:29" ht="14.4" hidden="1" x14ac:dyDescent="0.25">
      <c r="A230" s="27"/>
      <c r="B230" s="27"/>
      <c r="C230" s="27" t="s">
        <v>890</v>
      </c>
      <c r="D230" s="29" t="s">
        <v>891</v>
      </c>
      <c r="E230" s="28">
        <f>Source!BZ147</f>
        <v>109</v>
      </c>
      <c r="F230" s="31"/>
      <c r="G230" s="30"/>
      <c r="H230" s="28"/>
      <c r="I230" s="31">
        <f>SUM(Q224:Q229)</f>
        <v>782.22</v>
      </c>
      <c r="J230" s="28">
        <f>Source!AT147</f>
        <v>109</v>
      </c>
      <c r="K230" s="31">
        <f>SUM(R224:R229)</f>
        <v>44077.91</v>
      </c>
    </row>
    <row r="231" spans="1:29" ht="14.4" hidden="1" x14ac:dyDescent="0.25">
      <c r="A231" s="27"/>
      <c r="B231" s="27"/>
      <c r="C231" s="27" t="s">
        <v>892</v>
      </c>
      <c r="D231" s="29" t="s">
        <v>891</v>
      </c>
      <c r="E231" s="28">
        <f>Source!CA147</f>
        <v>61</v>
      </c>
      <c r="F231" s="31"/>
      <c r="G231" s="30"/>
      <c r="H231" s="28"/>
      <c r="I231" s="31">
        <f>SUM(S224:S230)</f>
        <v>437.75</v>
      </c>
      <c r="J231" s="28">
        <f>Source!AU147</f>
        <v>61</v>
      </c>
      <c r="K231" s="31">
        <f>SUM(T224:T230)</f>
        <v>24667.45</v>
      </c>
    </row>
    <row r="232" spans="1:29" ht="14.4" hidden="1" x14ac:dyDescent="0.25">
      <c r="A232" s="33"/>
      <c r="B232" s="33"/>
      <c r="C232" s="33" t="s">
        <v>893</v>
      </c>
      <c r="D232" s="34" t="s">
        <v>894</v>
      </c>
      <c r="E232" s="35">
        <f>Source!AQ146</f>
        <v>13.3</v>
      </c>
      <c r="F232" s="36"/>
      <c r="G232" s="37" t="s">
        <v>903</v>
      </c>
      <c r="H232" s="35">
        <f>Source!AV147</f>
        <v>1.0669999999999999</v>
      </c>
      <c r="I232" s="36">
        <f>Source!U146</f>
        <v>58.751153999999993</v>
      </c>
      <c r="J232" s="35"/>
      <c r="K232" s="36"/>
    </row>
    <row r="233" spans="1:29" ht="13.8" hidden="1" x14ac:dyDescent="0.25">
      <c r="C233" s="38" t="s">
        <v>895</v>
      </c>
      <c r="H233" s="59">
        <f>I225+I226+I228+I230+I231+SUM(I229:I229)-SUMIF(AC229:AC229, 5, I229:I229)-SUMIF(AC229:AC229, 6, I229:I229)</f>
        <v>2295.1200000000008</v>
      </c>
      <c r="I233" s="59"/>
      <c r="J233" s="59">
        <f>K225+K226+K228+K230+K231+SUM(K229:K229)-SUMIF(AC229:AC229, 5, K229:K229)-SUMIF(AC229:AC229, 6, K229:K229)</f>
        <v>111901.13999999998</v>
      </c>
      <c r="K233" s="59"/>
    </row>
    <row r="234" spans="1:29" ht="13.8" hidden="1" x14ac:dyDescent="0.25">
      <c r="C234" s="38" t="s">
        <v>896</v>
      </c>
      <c r="H234" s="56">
        <f>SUMIF(AC229:AC229, 5, I229:I229)+SUMIF(AC229:AC229, 6, I229:I229)</f>
        <v>8473.83</v>
      </c>
      <c r="I234" s="56"/>
      <c r="J234" s="56">
        <f>SUMIF(AC229:AC229, 5, K229:K229)+SUMIF(AC229:AC229, 6, K229:K229)</f>
        <v>126005.85</v>
      </c>
      <c r="K234" s="56"/>
    </row>
    <row r="235" spans="1:29" ht="13.8" hidden="1" x14ac:dyDescent="0.25">
      <c r="C235" s="38" t="s">
        <v>897</v>
      </c>
      <c r="H235" s="56">
        <f>I225+I226+I228+I230+I231+SUM(I229:I229)</f>
        <v>10768.95</v>
      </c>
      <c r="I235" s="56"/>
      <c r="J235" s="56">
        <f>K225+K226+K228+K230+K231+SUM(K229:K229)</f>
        <v>237906.99</v>
      </c>
      <c r="K235" s="56"/>
      <c r="O235" s="39">
        <f>I225+I226+I228+I230+I231+SUM(I229:I229)</f>
        <v>10768.95</v>
      </c>
      <c r="P235" s="39">
        <f>K225+K226+K228+K230+K231+SUM(K229:K229)</f>
        <v>237906.99</v>
      </c>
    </row>
    <row r="236" spans="1:29" hidden="1" x14ac:dyDescent="0.25"/>
    <row r="237" spans="1:29" hidden="1" x14ac:dyDescent="0.25"/>
    <row r="238" spans="1:29" ht="13.8" hidden="1" x14ac:dyDescent="0.25">
      <c r="A238" s="58" t="str">
        <f>CONCATENATE("Итого по разделу: ",IF(Source!G151&lt;&gt;"Новый раздел", Source!G151, ""))</f>
        <v>Итого по разделу: Канализация бытовая напорная К 1.Н (подвал)</v>
      </c>
      <c r="B238" s="58"/>
      <c r="C238" s="58"/>
      <c r="D238" s="58"/>
      <c r="E238" s="58"/>
      <c r="F238" s="58"/>
      <c r="G238" s="58"/>
      <c r="H238" s="56">
        <f>SUM(O193:O237)</f>
        <v>13072.35</v>
      </c>
      <c r="I238" s="57"/>
      <c r="J238" s="56">
        <f>SUM(P193:P237)</f>
        <v>254770.41999999998</v>
      </c>
      <c r="K238" s="57"/>
    </row>
    <row r="239" spans="1:29" hidden="1" x14ac:dyDescent="0.25">
      <c r="A239" t="s">
        <v>901</v>
      </c>
      <c r="I239">
        <f>SUM(W193:W238)</f>
        <v>0</v>
      </c>
      <c r="J239">
        <f>SUM(X193:X238)</f>
        <v>0</v>
      </c>
    </row>
    <row r="240" spans="1:29" hidden="1" x14ac:dyDescent="0.25">
      <c r="A240" t="s">
        <v>902</v>
      </c>
      <c r="I240">
        <f>SUM(Y193:Y239)</f>
        <v>0</v>
      </c>
      <c r="J240">
        <f>SUM(Z193:Z239)</f>
        <v>0</v>
      </c>
    </row>
    <row r="241" spans="1:29" hidden="1" x14ac:dyDescent="0.25"/>
    <row r="242" spans="1:29" ht="16.8" hidden="1" x14ac:dyDescent="0.25">
      <c r="A242" s="60" t="str">
        <f>CONCATENATE("Раздел: ",IF(Source!G181&lt;&gt;"Новый раздел", Source!G181, ""))</f>
        <v>Раздел: Канализация дренажная напорная К 4 (подвал)</v>
      </c>
      <c r="B242" s="60"/>
      <c r="C242" s="60"/>
      <c r="D242" s="60"/>
      <c r="E242" s="60"/>
      <c r="F242" s="60"/>
      <c r="G242" s="60"/>
      <c r="H242" s="60"/>
      <c r="I242" s="60"/>
      <c r="J242" s="60"/>
      <c r="K242" s="60"/>
    </row>
    <row r="243" spans="1:29" ht="41.4" hidden="1" x14ac:dyDescent="0.25">
      <c r="A243" s="27">
        <v>17</v>
      </c>
      <c r="B243" s="27" t="str">
        <f>Source!F185</f>
        <v>3.16-38-3</v>
      </c>
      <c r="C243" s="27" t="s">
        <v>213</v>
      </c>
      <c r="D243" s="29" t="str">
        <f>Source!H185</f>
        <v>100 м</v>
      </c>
      <c r="E243" s="28">
        <f>Source!I185</f>
        <v>0.3</v>
      </c>
      <c r="F243" s="31"/>
      <c r="G243" s="30"/>
      <c r="H243" s="28"/>
      <c r="I243" s="31"/>
      <c r="J243" s="28"/>
      <c r="K243" s="31"/>
      <c r="Q243">
        <f>Source!X185</f>
        <v>124.59</v>
      </c>
      <c r="R243">
        <f>Source!X186</f>
        <v>7020.48</v>
      </c>
      <c r="S243">
        <f>Source!Y185</f>
        <v>69.72</v>
      </c>
      <c r="T243">
        <f>Source!Y186</f>
        <v>3928.89</v>
      </c>
      <c r="U243">
        <f>ROUND((175/100)*ROUND(Source!R185, 2), 2)</f>
        <v>0.49</v>
      </c>
      <c r="V243">
        <f>ROUND((0/100)*ROUND(Source!R186, 2), 2)</f>
        <v>0</v>
      </c>
      <c r="AC243">
        <v>0</v>
      </c>
    </row>
    <row r="244" spans="1:29" hidden="1" x14ac:dyDescent="0.25">
      <c r="C244" s="32" t="str">
        <f>"Объем: "&amp;Source!I185&amp;"=(30)/"&amp;"100"</f>
        <v>Объем: 0,3=(30)/100</v>
      </c>
    </row>
    <row r="245" spans="1:29" ht="14.4" hidden="1" x14ac:dyDescent="0.25">
      <c r="A245" s="27"/>
      <c r="B245" s="27"/>
      <c r="C245" s="27" t="s">
        <v>886</v>
      </c>
      <c r="D245" s="29"/>
      <c r="E245" s="28"/>
      <c r="F245" s="31">
        <f>Source!AO185</f>
        <v>258.11</v>
      </c>
      <c r="G245" s="30" t="s">
        <v>903</v>
      </c>
      <c r="H245" s="28">
        <f>Source!AV186</f>
        <v>1.0669999999999999</v>
      </c>
      <c r="I245" s="31">
        <f>Source!S185</f>
        <v>114.02</v>
      </c>
      <c r="J245" s="28">
        <f>IF(Source!BA186&lt;&gt; 0, Source!BA186, 1)</f>
        <v>56.35</v>
      </c>
      <c r="K245" s="31">
        <f>Source!S186</f>
        <v>6425.03</v>
      </c>
    </row>
    <row r="246" spans="1:29" ht="14.4" hidden="1" x14ac:dyDescent="0.25">
      <c r="A246" s="27"/>
      <c r="B246" s="27"/>
      <c r="C246" s="27" t="s">
        <v>888</v>
      </c>
      <c r="D246" s="29"/>
      <c r="E246" s="28"/>
      <c r="F246" s="31">
        <f>Source!AM185</f>
        <v>6.68</v>
      </c>
      <c r="G246" s="30" t="s">
        <v>904</v>
      </c>
      <c r="H246" s="28">
        <f>Source!AV186</f>
        <v>1.0669999999999999</v>
      </c>
      <c r="I246" s="31">
        <f>Source!Q185</f>
        <v>3.21</v>
      </c>
      <c r="J246" s="28">
        <f>IF(Source!BB186&lt;&gt; 0, Source!BB186, 1)</f>
        <v>14.02</v>
      </c>
      <c r="K246" s="31">
        <f>Source!Q186</f>
        <v>45</v>
      </c>
    </row>
    <row r="247" spans="1:29" ht="14.4" hidden="1" x14ac:dyDescent="0.25">
      <c r="A247" s="27"/>
      <c r="B247" s="27"/>
      <c r="C247" s="27" t="s">
        <v>900</v>
      </c>
      <c r="D247" s="29"/>
      <c r="E247" s="28"/>
      <c r="F247" s="31">
        <f>Source!AN185</f>
        <v>0.59</v>
      </c>
      <c r="G247" s="30" t="s">
        <v>904</v>
      </c>
      <c r="H247" s="28">
        <f>Source!AV186</f>
        <v>1.0669999999999999</v>
      </c>
      <c r="I247" s="40">
        <f>Source!R185</f>
        <v>0.28000000000000003</v>
      </c>
      <c r="J247" s="28">
        <f>IF(Source!BS186&lt;&gt; 0, Source!BS186, 1)</f>
        <v>56.35</v>
      </c>
      <c r="K247" s="40">
        <f>Source!R186</f>
        <v>15.78</v>
      </c>
    </row>
    <row r="248" spans="1:29" ht="14.4" hidden="1" x14ac:dyDescent="0.25">
      <c r="A248" s="27"/>
      <c r="B248" s="27"/>
      <c r="C248" s="27" t="s">
        <v>889</v>
      </c>
      <c r="D248" s="29"/>
      <c r="E248" s="28"/>
      <c r="F248" s="31">
        <f>Source!AL185</f>
        <v>24.95</v>
      </c>
      <c r="G248" s="30"/>
      <c r="H248" s="28">
        <f>Source!AW186</f>
        <v>1</v>
      </c>
      <c r="I248" s="31">
        <f>Source!P185</f>
        <v>7.49</v>
      </c>
      <c r="J248" s="28">
        <f>IF(Source!BC186&lt;&gt; 0, Source!BC186, 1)</f>
        <v>2.29</v>
      </c>
      <c r="K248" s="31">
        <f>Source!P186</f>
        <v>17.149999999999999</v>
      </c>
    </row>
    <row r="249" spans="1:29" ht="69" hidden="1" x14ac:dyDescent="0.25">
      <c r="A249" s="27" t="s">
        <v>215</v>
      </c>
      <c r="B249" s="27" t="str">
        <f>Source!F187</f>
        <v>1.12-6-669</v>
      </c>
      <c r="C249" s="27" t="s">
        <v>217</v>
      </c>
      <c r="D249" s="29" t="str">
        <f>Source!H187</f>
        <v>м</v>
      </c>
      <c r="E249" s="28">
        <f>Source!I187</f>
        <v>30</v>
      </c>
      <c r="F249" s="31">
        <f>Source!AK187</f>
        <v>46.77</v>
      </c>
      <c r="G249" s="41" t="s">
        <v>3</v>
      </c>
      <c r="H249" s="28">
        <f>Source!AW188</f>
        <v>1</v>
      </c>
      <c r="I249" s="31">
        <f>Source!O187</f>
        <v>1403.1</v>
      </c>
      <c r="J249" s="28">
        <f>IF(Source!BC188&lt;&gt; 0, Source!BC188, 1)</f>
        <v>6.37</v>
      </c>
      <c r="K249" s="31">
        <f>Source!O188</f>
        <v>8937.75</v>
      </c>
      <c r="Q249">
        <f>Source!X187</f>
        <v>0</v>
      </c>
      <c r="R249">
        <f>Source!X188</f>
        <v>0</v>
      </c>
      <c r="S249">
        <f>Source!Y187</f>
        <v>0</v>
      </c>
      <c r="T249">
        <f>Source!Y188</f>
        <v>0</v>
      </c>
      <c r="U249">
        <f>ROUND((175/100)*ROUND(Source!R187, 2), 2)</f>
        <v>0</v>
      </c>
      <c r="V249">
        <f>ROUND((0/100)*ROUND(Source!R188, 2), 2)</f>
        <v>0</v>
      </c>
      <c r="AC249">
        <v>3</v>
      </c>
    </row>
    <row r="250" spans="1:29" ht="55.2" hidden="1" x14ac:dyDescent="0.25">
      <c r="A250" s="27" t="s">
        <v>219</v>
      </c>
      <c r="B250" s="27" t="str">
        <f>Source!F189</f>
        <v>1.12-8-178</v>
      </c>
      <c r="C250" s="27" t="s">
        <v>221</v>
      </c>
      <c r="D250" s="29" t="str">
        <f>Source!H189</f>
        <v>шт.</v>
      </c>
      <c r="E250" s="28">
        <f>Source!I189</f>
        <v>14.000000000000002</v>
      </c>
      <c r="F250" s="31">
        <f>Source!AK189</f>
        <v>15.45</v>
      </c>
      <c r="G250" s="41" t="s">
        <v>3</v>
      </c>
      <c r="H250" s="28">
        <f>Source!AW190</f>
        <v>1</v>
      </c>
      <c r="I250" s="31">
        <f>Source!O189</f>
        <v>216.3</v>
      </c>
      <c r="J250" s="28">
        <f>IF(Source!BC190&lt;&gt; 0, Source!BC190, 1)</f>
        <v>10.82</v>
      </c>
      <c r="K250" s="31">
        <f>Source!O190</f>
        <v>2340.37</v>
      </c>
      <c r="Q250">
        <f>Source!X189</f>
        <v>0</v>
      </c>
      <c r="R250">
        <f>Source!X190</f>
        <v>0</v>
      </c>
      <c r="S250">
        <f>Source!Y189</f>
        <v>0</v>
      </c>
      <c r="T250">
        <f>Source!Y190</f>
        <v>0</v>
      </c>
      <c r="U250">
        <f>ROUND((175/100)*ROUND(Source!R189, 2), 2)</f>
        <v>0</v>
      </c>
      <c r="V250">
        <f>ROUND((0/100)*ROUND(Source!R190, 2), 2)</f>
        <v>0</v>
      </c>
      <c r="AC250">
        <v>3</v>
      </c>
    </row>
    <row r="251" spans="1:29" ht="82.8" hidden="1" x14ac:dyDescent="0.25">
      <c r="A251" s="27" t="s">
        <v>223</v>
      </c>
      <c r="B251" s="27" t="str">
        <f>Source!F191</f>
        <v>1.12-8-101</v>
      </c>
      <c r="C251" s="27" t="s">
        <v>225</v>
      </c>
      <c r="D251" s="29" t="str">
        <f>Source!H191</f>
        <v>КОМПЛЕКТ</v>
      </c>
      <c r="E251" s="28">
        <f>Source!I191</f>
        <v>3</v>
      </c>
      <c r="F251" s="31">
        <f>Source!AK191</f>
        <v>85.51</v>
      </c>
      <c r="G251" s="41" t="s">
        <v>3</v>
      </c>
      <c r="H251" s="28">
        <f>Source!AW192</f>
        <v>1</v>
      </c>
      <c r="I251" s="31">
        <f>Source!O191</f>
        <v>256.52999999999997</v>
      </c>
      <c r="J251" s="28">
        <f>IF(Source!BC192&lt;&gt; 0, Source!BC192, 1)</f>
        <v>7.09</v>
      </c>
      <c r="K251" s="31">
        <f>Source!O192</f>
        <v>1818.8</v>
      </c>
      <c r="Q251">
        <f>Source!X191</f>
        <v>0</v>
      </c>
      <c r="R251">
        <f>Source!X192</f>
        <v>0</v>
      </c>
      <c r="S251">
        <f>Source!Y191</f>
        <v>0</v>
      </c>
      <c r="T251">
        <f>Source!Y192</f>
        <v>0</v>
      </c>
      <c r="U251">
        <f>ROUND((175/100)*ROUND(Source!R191, 2), 2)</f>
        <v>0</v>
      </c>
      <c r="V251">
        <f>ROUND((0/100)*ROUND(Source!R192, 2), 2)</f>
        <v>0</v>
      </c>
      <c r="AC251">
        <v>3</v>
      </c>
    </row>
    <row r="252" spans="1:29" ht="14.4" hidden="1" x14ac:dyDescent="0.25">
      <c r="A252" s="27"/>
      <c r="B252" s="27"/>
      <c r="C252" s="27" t="s">
        <v>890</v>
      </c>
      <c r="D252" s="29" t="s">
        <v>891</v>
      </c>
      <c r="E252" s="28">
        <f>Source!BZ186</f>
        <v>109</v>
      </c>
      <c r="F252" s="31"/>
      <c r="G252" s="30"/>
      <c r="H252" s="28"/>
      <c r="I252" s="31">
        <f>SUM(Q243:Q251)</f>
        <v>124.59</v>
      </c>
      <c r="J252" s="28">
        <f>Source!AT186</f>
        <v>109</v>
      </c>
      <c r="K252" s="31">
        <f>SUM(R243:R251)</f>
        <v>7020.48</v>
      </c>
    </row>
    <row r="253" spans="1:29" ht="14.4" hidden="1" x14ac:dyDescent="0.25">
      <c r="A253" s="27"/>
      <c r="B253" s="27"/>
      <c r="C253" s="27" t="s">
        <v>892</v>
      </c>
      <c r="D253" s="29" t="s">
        <v>891</v>
      </c>
      <c r="E253" s="28">
        <f>Source!CA186</f>
        <v>61</v>
      </c>
      <c r="F253" s="31"/>
      <c r="G253" s="30"/>
      <c r="H253" s="28"/>
      <c r="I253" s="31">
        <f>SUM(S243:S252)</f>
        <v>69.72</v>
      </c>
      <c r="J253" s="28">
        <f>Source!AU186</f>
        <v>61</v>
      </c>
      <c r="K253" s="31">
        <f>SUM(T243:T252)</f>
        <v>3928.89</v>
      </c>
    </row>
    <row r="254" spans="1:29" ht="14.4" hidden="1" x14ac:dyDescent="0.25">
      <c r="A254" s="33"/>
      <c r="B254" s="33"/>
      <c r="C254" s="33" t="s">
        <v>893</v>
      </c>
      <c r="D254" s="34" t="s">
        <v>894</v>
      </c>
      <c r="E254" s="35">
        <f>Source!AQ185</f>
        <v>20.97</v>
      </c>
      <c r="F254" s="36"/>
      <c r="G254" s="37" t="s">
        <v>903</v>
      </c>
      <c r="H254" s="35">
        <f>Source!AV186</f>
        <v>1.0669999999999999</v>
      </c>
      <c r="I254" s="36">
        <f>Source!U185</f>
        <v>9.2632458599999978</v>
      </c>
      <c r="J254" s="35"/>
      <c r="K254" s="36"/>
    </row>
    <row r="255" spans="1:29" ht="13.8" hidden="1" x14ac:dyDescent="0.25">
      <c r="C255" s="38" t="s">
        <v>895</v>
      </c>
      <c r="H255" s="59">
        <f>I245+I246+I248+I252+I253+SUM(I249:I251)-SUMIF(AC249:AC251, 5, I249:I251)-SUMIF(AC249:AC251, 6, I249:I251)</f>
        <v>2194.96</v>
      </c>
      <c r="I255" s="59"/>
      <c r="J255" s="59">
        <f>K245+K246+K248+K252+K253+SUM(K249:K251)-SUMIF(AC249:AC251, 5, K249:K251)-SUMIF(AC249:AC251, 6, K249:K251)</f>
        <v>30533.469999999998</v>
      </c>
      <c r="K255" s="59"/>
    </row>
    <row r="256" spans="1:29" ht="13.8" hidden="1" x14ac:dyDescent="0.25">
      <c r="C256" s="38" t="s">
        <v>896</v>
      </c>
      <c r="H256" s="56">
        <f>SUMIF(AC249:AC251, 5, I249:I251)+SUMIF(AC249:AC251, 6, I249:I251)</f>
        <v>0</v>
      </c>
      <c r="I256" s="56"/>
      <c r="J256" s="56">
        <f>SUMIF(AC249:AC251, 5, K249:K251)+SUMIF(AC249:AC251, 6, K249:K251)</f>
        <v>0</v>
      </c>
      <c r="K256" s="56"/>
    </row>
    <row r="257" spans="1:29" ht="13.8" hidden="1" x14ac:dyDescent="0.25">
      <c r="C257" s="38" t="s">
        <v>897</v>
      </c>
      <c r="H257" s="56">
        <f>I245+I246+I248+I252+I253+SUM(I249:I251)</f>
        <v>2194.96</v>
      </c>
      <c r="I257" s="56"/>
      <c r="J257" s="56">
        <f>K245+K246+K248+K252+K253+SUM(K249:K251)</f>
        <v>30533.469999999998</v>
      </c>
      <c r="K257" s="56"/>
      <c r="O257" s="39">
        <f>I245+I246+I248+I252+I253+SUM(I249:I251)</f>
        <v>2194.96</v>
      </c>
      <c r="P257" s="39">
        <f>K245+K246+K248+K252+K253+SUM(K249:K251)</f>
        <v>30533.469999999998</v>
      </c>
    </row>
    <row r="258" spans="1:29" hidden="1" x14ac:dyDescent="0.25"/>
    <row r="259" spans="1:29" ht="55.2" hidden="1" x14ac:dyDescent="0.25">
      <c r="A259" s="27">
        <v>18</v>
      </c>
      <c r="B259" s="27" t="str">
        <f>Source!F193</f>
        <v>3.16-29-1</v>
      </c>
      <c r="C259" s="27" t="s">
        <v>230</v>
      </c>
      <c r="D259" s="29" t="str">
        <f>Source!H193</f>
        <v>100 м трубопровода</v>
      </c>
      <c r="E259" s="28">
        <f>Source!I193</f>
        <v>0.3</v>
      </c>
      <c r="F259" s="31"/>
      <c r="G259" s="30"/>
      <c r="H259" s="28"/>
      <c r="I259" s="31"/>
      <c r="J259" s="28"/>
      <c r="K259" s="31"/>
      <c r="Q259">
        <f>Source!X193</f>
        <v>36.81</v>
      </c>
      <c r="R259">
        <f>Source!X194</f>
        <v>2074.1999999999998</v>
      </c>
      <c r="S259">
        <f>Source!Y193</f>
        <v>20.6</v>
      </c>
      <c r="T259">
        <f>Source!Y194</f>
        <v>1160.79</v>
      </c>
      <c r="U259">
        <f>ROUND((175/100)*ROUND(Source!R193, 2), 2)</f>
        <v>0</v>
      </c>
      <c r="V259">
        <f>ROUND((0/100)*ROUND(Source!R194, 2), 2)</f>
        <v>0</v>
      </c>
      <c r="AC259">
        <v>0</v>
      </c>
    </row>
    <row r="260" spans="1:29" hidden="1" x14ac:dyDescent="0.25">
      <c r="C260" s="32" t="str">
        <f>"Объем: "&amp;Source!I193&amp;"=(30)/"&amp;"100"</f>
        <v>Объем: 0,3=(30)/100</v>
      </c>
    </row>
    <row r="261" spans="1:29" ht="14.4" hidden="1" x14ac:dyDescent="0.25">
      <c r="A261" s="27"/>
      <c r="B261" s="27"/>
      <c r="C261" s="27" t="s">
        <v>886</v>
      </c>
      <c r="D261" s="29"/>
      <c r="E261" s="28"/>
      <c r="F261" s="31">
        <f>Source!AO193</f>
        <v>76.45</v>
      </c>
      <c r="G261" s="30" t="s">
        <v>903</v>
      </c>
      <c r="H261" s="28">
        <f>Source!AV194</f>
        <v>1.0669999999999999</v>
      </c>
      <c r="I261" s="31">
        <f>Source!S193</f>
        <v>33.770000000000003</v>
      </c>
      <c r="J261" s="28">
        <f>IF(Source!BA194&lt;&gt; 0, Source!BA194, 1)</f>
        <v>56.35</v>
      </c>
      <c r="K261" s="31">
        <f>Source!S194</f>
        <v>1902.94</v>
      </c>
    </row>
    <row r="262" spans="1:29" ht="14.4" hidden="1" x14ac:dyDescent="0.25">
      <c r="A262" s="27"/>
      <c r="B262" s="27"/>
      <c r="C262" s="27" t="s">
        <v>889</v>
      </c>
      <c r="D262" s="29"/>
      <c r="E262" s="28"/>
      <c r="F262" s="31">
        <f>Source!AL193</f>
        <v>9.0399999999999991</v>
      </c>
      <c r="G262" s="30"/>
      <c r="H262" s="28">
        <f>Source!AW194</f>
        <v>1</v>
      </c>
      <c r="I262" s="31">
        <f>Source!P193</f>
        <v>2.71</v>
      </c>
      <c r="J262" s="28">
        <f>IF(Source!BC194&lt;&gt; 0, Source!BC194, 1)</f>
        <v>7.26</v>
      </c>
      <c r="K262" s="31">
        <f>Source!P194</f>
        <v>19.670000000000002</v>
      </c>
    </row>
    <row r="263" spans="1:29" ht="14.4" hidden="1" x14ac:dyDescent="0.25">
      <c r="A263" s="27"/>
      <c r="B263" s="27"/>
      <c r="C263" s="27" t="s">
        <v>890</v>
      </c>
      <c r="D263" s="29" t="s">
        <v>891</v>
      </c>
      <c r="E263" s="28">
        <f>Source!BZ194</f>
        <v>109</v>
      </c>
      <c r="F263" s="31"/>
      <c r="G263" s="30"/>
      <c r="H263" s="28"/>
      <c r="I263" s="31">
        <f>SUM(Q259:Q262)</f>
        <v>36.81</v>
      </c>
      <c r="J263" s="28">
        <f>Source!AT194</f>
        <v>109</v>
      </c>
      <c r="K263" s="31">
        <f>SUM(R259:R262)</f>
        <v>2074.1999999999998</v>
      </c>
    </row>
    <row r="264" spans="1:29" ht="14.4" hidden="1" x14ac:dyDescent="0.25">
      <c r="A264" s="27"/>
      <c r="B264" s="27"/>
      <c r="C264" s="27" t="s">
        <v>892</v>
      </c>
      <c r="D264" s="29" t="s">
        <v>891</v>
      </c>
      <c r="E264" s="28">
        <f>Source!CA194</f>
        <v>61</v>
      </c>
      <c r="F264" s="31"/>
      <c r="G264" s="30"/>
      <c r="H264" s="28"/>
      <c r="I264" s="31">
        <f>SUM(S259:S263)</f>
        <v>20.6</v>
      </c>
      <c r="J264" s="28">
        <f>Source!AU194</f>
        <v>61</v>
      </c>
      <c r="K264" s="31">
        <f>SUM(T259:T263)</f>
        <v>1160.79</v>
      </c>
    </row>
    <row r="265" spans="1:29" ht="14.4" hidden="1" x14ac:dyDescent="0.25">
      <c r="A265" s="33"/>
      <c r="B265" s="33"/>
      <c r="C265" s="33" t="s">
        <v>893</v>
      </c>
      <c r="D265" s="34" t="s">
        <v>894</v>
      </c>
      <c r="E265" s="35">
        <f>Source!AQ193</f>
        <v>5.01</v>
      </c>
      <c r="F265" s="36"/>
      <c r="G265" s="37" t="s">
        <v>903</v>
      </c>
      <c r="H265" s="35">
        <f>Source!AV194</f>
        <v>1.0669999999999999</v>
      </c>
      <c r="I265" s="36">
        <f>Source!U193</f>
        <v>2.2131073799999994</v>
      </c>
      <c r="J265" s="35"/>
      <c r="K265" s="36"/>
    </row>
    <row r="266" spans="1:29" ht="13.8" hidden="1" x14ac:dyDescent="0.25">
      <c r="C266" s="38" t="s">
        <v>895</v>
      </c>
      <c r="H266" s="59">
        <f>I261+I262+I263+I264+0-0-0</f>
        <v>93.890000000000015</v>
      </c>
      <c r="I266" s="59"/>
      <c r="J266" s="59">
        <f>K261+K262+K263+K264+0-0-0</f>
        <v>5157.6000000000004</v>
      </c>
      <c r="K266" s="59"/>
    </row>
    <row r="267" spans="1:29" ht="13.8" hidden="1" x14ac:dyDescent="0.25">
      <c r="C267" s="38" t="s">
        <v>896</v>
      </c>
      <c r="H267" s="56">
        <f>0+0</f>
        <v>0</v>
      </c>
      <c r="I267" s="56"/>
      <c r="J267" s="56">
        <f>0+0</f>
        <v>0</v>
      </c>
      <c r="K267" s="56"/>
    </row>
    <row r="268" spans="1:29" ht="13.8" hidden="1" x14ac:dyDescent="0.25">
      <c r="C268" s="38" t="s">
        <v>897</v>
      </c>
      <c r="H268" s="56">
        <f>I261+I262+I263+I264+0</f>
        <v>93.890000000000015</v>
      </c>
      <c r="I268" s="56"/>
      <c r="J268" s="56">
        <f>K261+K262+K263+K264+0</f>
        <v>5157.6000000000004</v>
      </c>
      <c r="K268" s="56"/>
      <c r="O268" s="39">
        <f>I261+I262+I263+I264+0</f>
        <v>93.890000000000015</v>
      </c>
      <c r="P268" s="39">
        <f>K261+K262+K263+K264+0</f>
        <v>5157.6000000000004</v>
      </c>
    </row>
    <row r="269" spans="1:29" hidden="1" x14ac:dyDescent="0.25"/>
    <row r="270" spans="1:29" ht="55.2" hidden="1" x14ac:dyDescent="0.25">
      <c r="A270" s="27">
        <v>19</v>
      </c>
      <c r="B270" s="27" t="str">
        <f>Source!F195</f>
        <v>3.17-10-1</v>
      </c>
      <c r="C270" s="27" t="s">
        <v>199</v>
      </c>
      <c r="D270" s="29" t="str">
        <f>Source!H195</f>
        <v>1  ШТ.</v>
      </c>
      <c r="E270" s="28">
        <f>Source!I195</f>
        <v>7</v>
      </c>
      <c r="F270" s="31"/>
      <c r="G270" s="30"/>
      <c r="H270" s="28"/>
      <c r="I270" s="31"/>
      <c r="J270" s="28"/>
      <c r="K270" s="31"/>
      <c r="Q270">
        <f>Source!X195</f>
        <v>1825.17</v>
      </c>
      <c r="R270">
        <f>Source!X196</f>
        <v>102848.47</v>
      </c>
      <c r="S270">
        <f>Source!Y195</f>
        <v>1021.43</v>
      </c>
      <c r="T270">
        <f>Source!Y196</f>
        <v>57557.4</v>
      </c>
      <c r="U270">
        <f>ROUND((175/100)*ROUND(Source!R195, 2), 2)</f>
        <v>5.88</v>
      </c>
      <c r="V270">
        <f>ROUND((0/100)*ROUND(Source!R196, 2), 2)</f>
        <v>0</v>
      </c>
      <c r="AC270">
        <v>0</v>
      </c>
    </row>
    <row r="271" spans="1:29" ht="14.4" hidden="1" x14ac:dyDescent="0.25">
      <c r="A271" s="27"/>
      <c r="B271" s="27"/>
      <c r="C271" s="27" t="s">
        <v>886</v>
      </c>
      <c r="D271" s="29"/>
      <c r="E271" s="28"/>
      <c r="F271" s="31">
        <f>Source!AO195</f>
        <v>162.13</v>
      </c>
      <c r="G271" s="30" t="s">
        <v>903</v>
      </c>
      <c r="H271" s="28">
        <f>Source!AV196</f>
        <v>1.0669999999999999</v>
      </c>
      <c r="I271" s="31">
        <f>Source!S195</f>
        <v>1671.11</v>
      </c>
      <c r="J271" s="28">
        <f>IF(Source!BA196&lt;&gt; 0, Source!BA196, 1)</f>
        <v>56.35</v>
      </c>
      <c r="K271" s="31">
        <f>Source!S196</f>
        <v>94167.05</v>
      </c>
    </row>
    <row r="272" spans="1:29" ht="14.4" hidden="1" x14ac:dyDescent="0.25">
      <c r="A272" s="27"/>
      <c r="B272" s="27"/>
      <c r="C272" s="27" t="s">
        <v>888</v>
      </c>
      <c r="D272" s="29"/>
      <c r="E272" s="28"/>
      <c r="F272" s="31">
        <f>Source!AM195</f>
        <v>6.25</v>
      </c>
      <c r="G272" s="30" t="s">
        <v>904</v>
      </c>
      <c r="H272" s="28">
        <f>Source!AV196</f>
        <v>1.0669999999999999</v>
      </c>
      <c r="I272" s="31">
        <f>Source!Q195</f>
        <v>70.02</v>
      </c>
      <c r="J272" s="28">
        <f>IF(Source!BB196&lt;&gt; 0, Source!BB196, 1)</f>
        <v>14.22</v>
      </c>
      <c r="K272" s="31">
        <f>Source!Q196</f>
        <v>995.68</v>
      </c>
    </row>
    <row r="273" spans="1:29" ht="14.4" hidden="1" x14ac:dyDescent="0.25">
      <c r="A273" s="27"/>
      <c r="B273" s="27"/>
      <c r="C273" s="27" t="s">
        <v>900</v>
      </c>
      <c r="D273" s="29"/>
      <c r="E273" s="28"/>
      <c r="F273" s="31">
        <f>Source!AN195</f>
        <v>0.3</v>
      </c>
      <c r="G273" s="30" t="s">
        <v>904</v>
      </c>
      <c r="H273" s="28">
        <f>Source!AV196</f>
        <v>1.0669999999999999</v>
      </c>
      <c r="I273" s="40">
        <f>Source!R195</f>
        <v>3.36</v>
      </c>
      <c r="J273" s="28">
        <f>IF(Source!BS196&lt;&gt; 0, Source!BS196, 1)</f>
        <v>56.35</v>
      </c>
      <c r="K273" s="40">
        <f>Source!R196</f>
        <v>189.34</v>
      </c>
    </row>
    <row r="274" spans="1:29" ht="14.4" hidden="1" x14ac:dyDescent="0.25">
      <c r="A274" s="27"/>
      <c r="B274" s="27"/>
      <c r="C274" s="27" t="s">
        <v>889</v>
      </c>
      <c r="D274" s="29"/>
      <c r="E274" s="28"/>
      <c r="F274" s="31">
        <f>Source!AL195</f>
        <v>109.65</v>
      </c>
      <c r="G274" s="30"/>
      <c r="H274" s="28">
        <f>Source!AW196</f>
        <v>1</v>
      </c>
      <c r="I274" s="31">
        <f>Source!P195</f>
        <v>767.55</v>
      </c>
      <c r="J274" s="28">
        <f>IF(Source!BC196&lt;&gt; 0, Source!BC196, 1)</f>
        <v>7.21</v>
      </c>
      <c r="K274" s="31">
        <f>Source!P196</f>
        <v>5534.04</v>
      </c>
    </row>
    <row r="275" spans="1:29" ht="96.6" hidden="1" x14ac:dyDescent="0.25">
      <c r="A275" s="27" t="s">
        <v>234</v>
      </c>
      <c r="B275" s="27" t="str">
        <f>Source!F197</f>
        <v>1.15-4-1</v>
      </c>
      <c r="C275" s="27" t="s">
        <v>236</v>
      </c>
      <c r="D275" s="29" t="str">
        <f>Source!H197</f>
        <v>шт.</v>
      </c>
      <c r="E275" s="28">
        <f>Source!I197</f>
        <v>7</v>
      </c>
      <c r="F275" s="31">
        <f>Source!AK197</f>
        <v>1696.97</v>
      </c>
      <c r="G275" s="41" t="s">
        <v>3</v>
      </c>
      <c r="H275" s="28">
        <f>Source!AW198</f>
        <v>1</v>
      </c>
      <c r="I275" s="31">
        <f>Source!O197</f>
        <v>11878.79</v>
      </c>
      <c r="J275" s="28">
        <f>IF(Source!BC198&lt;&gt; 0, Source!BC198, 1)</f>
        <v>4.5199999999999996</v>
      </c>
      <c r="K275" s="31">
        <f>Source!O198</f>
        <v>53692.13</v>
      </c>
      <c r="Q275">
        <f>Source!X197</f>
        <v>0</v>
      </c>
      <c r="R275">
        <f>Source!X198</f>
        <v>0</v>
      </c>
      <c r="S275">
        <f>Source!Y197</f>
        <v>0</v>
      </c>
      <c r="T275">
        <f>Source!Y198</f>
        <v>0</v>
      </c>
      <c r="U275">
        <f>ROUND((175/100)*ROUND(Source!R197, 2), 2)</f>
        <v>0</v>
      </c>
      <c r="V275">
        <f>ROUND((0/100)*ROUND(Source!R198, 2), 2)</f>
        <v>0</v>
      </c>
      <c r="AC275">
        <v>3</v>
      </c>
    </row>
    <row r="276" spans="1:29" ht="14.4" hidden="1" x14ac:dyDescent="0.25">
      <c r="A276" s="27"/>
      <c r="B276" s="27"/>
      <c r="C276" s="27" t="s">
        <v>890</v>
      </c>
      <c r="D276" s="29" t="s">
        <v>891</v>
      </c>
      <c r="E276" s="28">
        <f>Source!BZ196</f>
        <v>109</v>
      </c>
      <c r="F276" s="31"/>
      <c r="G276" s="30"/>
      <c r="H276" s="28"/>
      <c r="I276" s="31">
        <f>SUM(Q270:Q275)</f>
        <v>1825.17</v>
      </c>
      <c r="J276" s="28">
        <f>Source!AT196</f>
        <v>109</v>
      </c>
      <c r="K276" s="31">
        <f>SUM(R270:R275)</f>
        <v>102848.47</v>
      </c>
    </row>
    <row r="277" spans="1:29" ht="14.4" hidden="1" x14ac:dyDescent="0.25">
      <c r="A277" s="27"/>
      <c r="B277" s="27"/>
      <c r="C277" s="27" t="s">
        <v>892</v>
      </c>
      <c r="D277" s="29" t="s">
        <v>891</v>
      </c>
      <c r="E277" s="28">
        <f>Source!CA196</f>
        <v>61</v>
      </c>
      <c r="F277" s="31"/>
      <c r="G277" s="30"/>
      <c r="H277" s="28"/>
      <c r="I277" s="31">
        <f>SUM(S270:S276)</f>
        <v>1021.43</v>
      </c>
      <c r="J277" s="28">
        <f>Source!AU196</f>
        <v>61</v>
      </c>
      <c r="K277" s="31">
        <f>SUM(T270:T276)</f>
        <v>57557.4</v>
      </c>
    </row>
    <row r="278" spans="1:29" ht="14.4" hidden="1" x14ac:dyDescent="0.25">
      <c r="A278" s="33"/>
      <c r="B278" s="33"/>
      <c r="C278" s="33" t="s">
        <v>893</v>
      </c>
      <c r="D278" s="34" t="s">
        <v>894</v>
      </c>
      <c r="E278" s="35">
        <f>Source!AQ195</f>
        <v>13.3</v>
      </c>
      <c r="F278" s="36"/>
      <c r="G278" s="37" t="s">
        <v>903</v>
      </c>
      <c r="H278" s="35">
        <f>Source!AV196</f>
        <v>1.0669999999999999</v>
      </c>
      <c r="I278" s="36">
        <f>Source!U195</f>
        <v>137.08602599999998</v>
      </c>
      <c r="J278" s="35"/>
      <c r="K278" s="36"/>
    </row>
    <row r="279" spans="1:29" ht="13.8" hidden="1" x14ac:dyDescent="0.25">
      <c r="C279" s="38" t="s">
        <v>895</v>
      </c>
      <c r="H279" s="59">
        <f>I271+I272+I274+I276+I277+SUM(I275:I275)-SUMIF(AC275:AC275, 5, I275:I275)-SUMIF(AC275:AC275, 6, I275:I275)</f>
        <v>17234.07</v>
      </c>
      <c r="I279" s="59"/>
      <c r="J279" s="59">
        <f>K271+K272+K274+K276+K277+SUM(K275:K275)-SUMIF(AC275:AC275, 5, K275:K275)-SUMIF(AC275:AC275, 6, K275:K275)</f>
        <v>314794.76999999996</v>
      </c>
      <c r="K279" s="59"/>
    </row>
    <row r="280" spans="1:29" ht="13.8" hidden="1" x14ac:dyDescent="0.25">
      <c r="C280" s="38" t="s">
        <v>896</v>
      </c>
      <c r="H280" s="56">
        <f>SUMIF(AC275:AC275, 5, I275:I275)+SUMIF(AC275:AC275, 6, I275:I275)</f>
        <v>0</v>
      </c>
      <c r="I280" s="56"/>
      <c r="J280" s="56">
        <f>SUMIF(AC275:AC275, 5, K275:K275)+SUMIF(AC275:AC275, 6, K275:K275)</f>
        <v>0</v>
      </c>
      <c r="K280" s="56"/>
    </row>
    <row r="281" spans="1:29" ht="13.8" hidden="1" x14ac:dyDescent="0.25">
      <c r="C281" s="38" t="s">
        <v>897</v>
      </c>
      <c r="H281" s="56">
        <f>I271+I272+I274+I276+I277+SUM(I275:I275)</f>
        <v>17234.07</v>
      </c>
      <c r="I281" s="56"/>
      <c r="J281" s="56">
        <f>K271+K272+K274+K276+K277+SUM(K275:K275)</f>
        <v>314794.76999999996</v>
      </c>
      <c r="K281" s="56"/>
      <c r="O281" s="39">
        <f>I271+I272+I274+I276+I277+SUM(I275:I275)</f>
        <v>17234.07</v>
      </c>
      <c r="P281" s="39">
        <f>K271+K272+K274+K276+K277+SUM(K275:K275)</f>
        <v>314794.76999999996</v>
      </c>
    </row>
    <row r="282" spans="1:29" hidden="1" x14ac:dyDescent="0.25"/>
    <row r="283" spans="1:29" ht="55.2" hidden="1" x14ac:dyDescent="0.25">
      <c r="A283" s="27">
        <v>20</v>
      </c>
      <c r="B283" s="27" t="str">
        <f>Source!F199</f>
        <v>3.16-15-2</v>
      </c>
      <c r="C283" s="27" t="s">
        <v>240</v>
      </c>
      <c r="D283" s="29" t="str">
        <f>Source!H199</f>
        <v>1  ШТ.</v>
      </c>
      <c r="E283" s="28">
        <f>Source!I199</f>
        <v>5</v>
      </c>
      <c r="F283" s="31"/>
      <c r="G283" s="30"/>
      <c r="H283" s="28"/>
      <c r="I283" s="31"/>
      <c r="J283" s="28"/>
      <c r="K283" s="31"/>
      <c r="Q283">
        <f>Source!X199</f>
        <v>142.54</v>
      </c>
      <c r="R283">
        <f>Source!X200</f>
        <v>8032.09</v>
      </c>
      <c r="S283">
        <f>Source!Y199</f>
        <v>79.77</v>
      </c>
      <c r="T283">
        <f>Source!Y200</f>
        <v>4495.0200000000004</v>
      </c>
      <c r="U283">
        <f>ROUND((175/100)*ROUND(Source!R199, 2), 2)</f>
        <v>3.5</v>
      </c>
      <c r="V283">
        <f>ROUND((0/100)*ROUND(Source!R200, 2), 2)</f>
        <v>0</v>
      </c>
      <c r="AC283">
        <v>0</v>
      </c>
    </row>
    <row r="284" spans="1:29" hidden="1" x14ac:dyDescent="0.25">
      <c r="C284" s="32" t="str">
        <f>"Объем: "&amp;Source!I199&amp;"=2+"&amp;"3"</f>
        <v>Объем: 5=2+3</v>
      </c>
    </row>
    <row r="285" spans="1:29" ht="14.4" hidden="1" x14ac:dyDescent="0.25">
      <c r="A285" s="27"/>
      <c r="B285" s="27"/>
      <c r="C285" s="27" t="s">
        <v>886</v>
      </c>
      <c r="D285" s="29"/>
      <c r="E285" s="28"/>
      <c r="F285" s="31">
        <f>Source!AO199</f>
        <v>17.489999999999998</v>
      </c>
      <c r="G285" s="30" t="s">
        <v>903</v>
      </c>
      <c r="H285" s="28">
        <f>Source!AV200</f>
        <v>1.0669999999999999</v>
      </c>
      <c r="I285" s="31">
        <f>Source!S199</f>
        <v>128.77000000000001</v>
      </c>
      <c r="J285" s="28">
        <f>IF(Source!BA200&lt;&gt; 0, Source!BA200, 1)</f>
        <v>56.35</v>
      </c>
      <c r="K285" s="31">
        <f>Source!S200</f>
        <v>7256.19</v>
      </c>
    </row>
    <row r="286" spans="1:29" ht="14.4" hidden="1" x14ac:dyDescent="0.25">
      <c r="A286" s="27"/>
      <c r="B286" s="27"/>
      <c r="C286" s="27" t="s">
        <v>888</v>
      </c>
      <c r="D286" s="29"/>
      <c r="E286" s="28"/>
      <c r="F286" s="31">
        <f>Source!AM199</f>
        <v>4.1500000000000004</v>
      </c>
      <c r="G286" s="30" t="s">
        <v>904</v>
      </c>
      <c r="H286" s="28">
        <f>Source!AV200</f>
        <v>1.0669999999999999</v>
      </c>
      <c r="I286" s="31">
        <f>Source!Q199</f>
        <v>33.21</v>
      </c>
      <c r="J286" s="28">
        <f>IF(Source!BB200&lt;&gt; 0, Source!BB200, 1)</f>
        <v>14.91</v>
      </c>
      <c r="K286" s="31">
        <f>Source!Q200</f>
        <v>495.16</v>
      </c>
    </row>
    <row r="287" spans="1:29" ht="14.4" hidden="1" x14ac:dyDescent="0.25">
      <c r="A287" s="27"/>
      <c r="B287" s="27"/>
      <c r="C287" s="27" t="s">
        <v>900</v>
      </c>
      <c r="D287" s="29"/>
      <c r="E287" s="28"/>
      <c r="F287" s="31">
        <f>Source!AN199</f>
        <v>0.25</v>
      </c>
      <c r="G287" s="30" t="s">
        <v>904</v>
      </c>
      <c r="H287" s="28">
        <f>Source!AV200</f>
        <v>1.0669999999999999</v>
      </c>
      <c r="I287" s="40">
        <f>Source!R199</f>
        <v>2</v>
      </c>
      <c r="J287" s="28">
        <f>IF(Source!BS200&lt;&gt; 0, Source!BS200, 1)</f>
        <v>56.35</v>
      </c>
      <c r="K287" s="40">
        <f>Source!R200</f>
        <v>112.7</v>
      </c>
    </row>
    <row r="288" spans="1:29" ht="14.4" hidden="1" x14ac:dyDescent="0.25">
      <c r="A288" s="27"/>
      <c r="B288" s="27"/>
      <c r="C288" s="27" t="s">
        <v>889</v>
      </c>
      <c r="D288" s="29"/>
      <c r="E288" s="28"/>
      <c r="F288" s="31">
        <f>Source!AL199</f>
        <v>21.81</v>
      </c>
      <c r="G288" s="30"/>
      <c r="H288" s="28">
        <f>Source!AW200</f>
        <v>1</v>
      </c>
      <c r="I288" s="31">
        <f>Source!P199</f>
        <v>109.05</v>
      </c>
      <c r="J288" s="28">
        <f>IF(Source!BC200&lt;&gt; 0, Source!BC200, 1)</f>
        <v>8.06</v>
      </c>
      <c r="K288" s="31">
        <f>Source!P200</f>
        <v>878.94</v>
      </c>
    </row>
    <row r="289" spans="1:29" ht="55.2" hidden="1" x14ac:dyDescent="0.25">
      <c r="A289" s="27" t="s">
        <v>242</v>
      </c>
      <c r="B289" s="27" t="str">
        <f>Source!F201</f>
        <v>1.13-4-129</v>
      </c>
      <c r="C289" s="27" t="s">
        <v>244</v>
      </c>
      <c r="D289" s="29" t="str">
        <f>Source!H201</f>
        <v>шт.</v>
      </c>
      <c r="E289" s="28">
        <f>Source!I201</f>
        <v>2</v>
      </c>
      <c r="F289" s="31">
        <f>Source!AK201</f>
        <v>210.17</v>
      </c>
      <c r="G289" s="41" t="s">
        <v>3</v>
      </c>
      <c r="H289" s="28">
        <f>Source!AW202</f>
        <v>1</v>
      </c>
      <c r="I289" s="31">
        <f>Source!O201</f>
        <v>420.34</v>
      </c>
      <c r="J289" s="28">
        <f>IF(Source!BC202&lt;&gt; 0, Source!BC202, 1)</f>
        <v>3.3</v>
      </c>
      <c r="K289" s="31">
        <f>Source!O202</f>
        <v>1387.12</v>
      </c>
      <c r="Q289">
        <f>Source!X201</f>
        <v>0</v>
      </c>
      <c r="R289">
        <f>Source!X202</f>
        <v>0</v>
      </c>
      <c r="S289">
        <f>Source!Y201</f>
        <v>0</v>
      </c>
      <c r="T289">
        <f>Source!Y202</f>
        <v>0</v>
      </c>
      <c r="U289">
        <f>ROUND((175/100)*ROUND(Source!R201, 2), 2)</f>
        <v>0</v>
      </c>
      <c r="V289">
        <f>ROUND((0/100)*ROUND(Source!R202, 2), 2)</f>
        <v>0</v>
      </c>
      <c r="AC289">
        <v>3</v>
      </c>
    </row>
    <row r="290" spans="1:29" ht="69" hidden="1" x14ac:dyDescent="0.25">
      <c r="A290" s="27" t="s">
        <v>246</v>
      </c>
      <c r="B290" s="27" t="str">
        <f>Source!F203</f>
        <v>1.13-3-41</v>
      </c>
      <c r="C290" s="27" t="s">
        <v>248</v>
      </c>
      <c r="D290" s="29" t="str">
        <f>Source!H203</f>
        <v>шт.</v>
      </c>
      <c r="E290" s="28">
        <f>Source!I203</f>
        <v>3</v>
      </c>
      <c r="F290" s="31">
        <f>Source!AK203</f>
        <v>372.9</v>
      </c>
      <c r="G290" s="41" t="s">
        <v>3</v>
      </c>
      <c r="H290" s="28">
        <f>Source!AW204</f>
        <v>1</v>
      </c>
      <c r="I290" s="31">
        <f>Source!O203</f>
        <v>1118.7</v>
      </c>
      <c r="J290" s="28">
        <f>IF(Source!BC204&lt;&gt; 0, Source!BC204, 1)</f>
        <v>2.68</v>
      </c>
      <c r="K290" s="31">
        <f>Source!O204</f>
        <v>2998.12</v>
      </c>
      <c r="Q290">
        <f>Source!X203</f>
        <v>0</v>
      </c>
      <c r="R290">
        <f>Source!X204</f>
        <v>0</v>
      </c>
      <c r="S290">
        <f>Source!Y203</f>
        <v>0</v>
      </c>
      <c r="T290">
        <f>Source!Y204</f>
        <v>0</v>
      </c>
      <c r="U290">
        <f>ROUND((175/100)*ROUND(Source!R203, 2), 2)</f>
        <v>0</v>
      </c>
      <c r="V290">
        <f>ROUND((0/100)*ROUND(Source!R204, 2), 2)</f>
        <v>0</v>
      </c>
      <c r="AC290">
        <v>3</v>
      </c>
    </row>
    <row r="291" spans="1:29" ht="14.4" hidden="1" x14ac:dyDescent="0.25">
      <c r="A291" s="27"/>
      <c r="B291" s="27"/>
      <c r="C291" s="27" t="s">
        <v>890</v>
      </c>
      <c r="D291" s="29" t="s">
        <v>891</v>
      </c>
      <c r="E291" s="28">
        <f>Source!BZ200</f>
        <v>109</v>
      </c>
      <c r="F291" s="31"/>
      <c r="G291" s="30"/>
      <c r="H291" s="28"/>
      <c r="I291" s="31">
        <f>SUM(Q283:Q290)</f>
        <v>142.54</v>
      </c>
      <c r="J291" s="28">
        <f>Source!AT200</f>
        <v>109</v>
      </c>
      <c r="K291" s="31">
        <f>SUM(R283:R290)</f>
        <v>8032.09</v>
      </c>
    </row>
    <row r="292" spans="1:29" ht="14.4" hidden="1" x14ac:dyDescent="0.25">
      <c r="A292" s="27"/>
      <c r="B292" s="27"/>
      <c r="C292" s="27" t="s">
        <v>892</v>
      </c>
      <c r="D292" s="29" t="s">
        <v>891</v>
      </c>
      <c r="E292" s="28">
        <f>Source!CA200</f>
        <v>61</v>
      </c>
      <c r="F292" s="31"/>
      <c r="G292" s="30"/>
      <c r="H292" s="28"/>
      <c r="I292" s="31">
        <f>SUM(S283:S291)</f>
        <v>79.77</v>
      </c>
      <c r="J292" s="28">
        <f>Source!AU200</f>
        <v>61</v>
      </c>
      <c r="K292" s="31">
        <f>SUM(T283:T291)</f>
        <v>4495.0200000000004</v>
      </c>
    </row>
    <row r="293" spans="1:29" ht="14.4" hidden="1" x14ac:dyDescent="0.25">
      <c r="A293" s="33"/>
      <c r="B293" s="33"/>
      <c r="C293" s="33" t="s">
        <v>893</v>
      </c>
      <c r="D293" s="34" t="s">
        <v>894</v>
      </c>
      <c r="E293" s="35">
        <f>Source!AQ199</f>
        <v>1.47</v>
      </c>
      <c r="F293" s="36"/>
      <c r="G293" s="37" t="s">
        <v>903</v>
      </c>
      <c r="H293" s="35">
        <f>Source!AV200</f>
        <v>1.0669999999999999</v>
      </c>
      <c r="I293" s="36">
        <f>Source!U199</f>
        <v>10.822581</v>
      </c>
      <c r="J293" s="35"/>
      <c r="K293" s="36"/>
    </row>
    <row r="294" spans="1:29" ht="13.8" hidden="1" x14ac:dyDescent="0.25">
      <c r="C294" s="38" t="s">
        <v>895</v>
      </c>
      <c r="H294" s="59">
        <f>I285+I286+I288+I291+I292+SUM(I289:I290)-SUMIF(AC289:AC290, 5, I289:I290)-SUMIF(AC289:AC290, 6, I289:I290)</f>
        <v>2032.38</v>
      </c>
      <c r="I294" s="59"/>
      <c r="J294" s="59">
        <f>K285+K286+K288+K291+K292+SUM(K289:K290)-SUMIF(AC289:AC290, 5, K289:K290)-SUMIF(AC289:AC290, 6, K289:K290)</f>
        <v>25542.639999999999</v>
      </c>
      <c r="K294" s="59"/>
    </row>
    <row r="295" spans="1:29" ht="13.8" hidden="1" x14ac:dyDescent="0.25">
      <c r="C295" s="38" t="s">
        <v>896</v>
      </c>
      <c r="H295" s="56">
        <f>SUMIF(AC289:AC290, 5, I289:I290)+SUMIF(AC289:AC290, 6, I289:I290)</f>
        <v>0</v>
      </c>
      <c r="I295" s="56"/>
      <c r="J295" s="56">
        <f>SUMIF(AC289:AC290, 5, K289:K290)+SUMIF(AC289:AC290, 6, K289:K290)</f>
        <v>0</v>
      </c>
      <c r="K295" s="56"/>
    </row>
    <row r="296" spans="1:29" ht="13.8" hidden="1" x14ac:dyDescent="0.25">
      <c r="C296" s="38" t="s">
        <v>897</v>
      </c>
      <c r="H296" s="56">
        <f>I285+I286+I288+I291+I292+SUM(I289:I290)</f>
        <v>2032.38</v>
      </c>
      <c r="I296" s="56"/>
      <c r="J296" s="56">
        <f>K285+K286+K288+K291+K292+SUM(K289:K290)</f>
        <v>25542.639999999999</v>
      </c>
      <c r="K296" s="56"/>
      <c r="O296" s="39">
        <f>I285+I286+I288+I291+I292+SUM(I289:I290)</f>
        <v>2032.38</v>
      </c>
      <c r="P296" s="39">
        <f>K285+K286+K288+K291+K292+SUM(K289:K290)</f>
        <v>25542.639999999999</v>
      </c>
    </row>
    <row r="297" spans="1:29" hidden="1" x14ac:dyDescent="0.25"/>
    <row r="298" spans="1:29" hidden="1" x14ac:dyDescent="0.25"/>
    <row r="299" spans="1:29" ht="13.8" hidden="1" x14ac:dyDescent="0.25">
      <c r="A299" s="58" t="str">
        <f>CONCATENATE("Итого по разделу: ",IF(Source!G206&lt;&gt;"Новый раздел", Source!G206, ""))</f>
        <v>Итого по разделу: Канализация дренажная напорная К 4 (подвал)</v>
      </c>
      <c r="B299" s="58"/>
      <c r="C299" s="58"/>
      <c r="D299" s="58"/>
      <c r="E299" s="58"/>
      <c r="F299" s="58"/>
      <c r="G299" s="58"/>
      <c r="H299" s="56">
        <f>SUM(O242:O298)</f>
        <v>21555.3</v>
      </c>
      <c r="I299" s="57"/>
      <c r="J299" s="56">
        <f>SUM(P242:P298)</f>
        <v>376028.48</v>
      </c>
      <c r="K299" s="57"/>
    </row>
    <row r="300" spans="1:29" hidden="1" x14ac:dyDescent="0.25">
      <c r="A300" t="s">
        <v>901</v>
      </c>
      <c r="I300">
        <f>SUM(W242:W299)</f>
        <v>0</v>
      </c>
      <c r="J300">
        <f>SUM(X242:X299)</f>
        <v>0</v>
      </c>
    </row>
    <row r="301" spans="1:29" hidden="1" x14ac:dyDescent="0.25">
      <c r="A301" t="s">
        <v>902</v>
      </c>
      <c r="I301">
        <f>SUM(Y242:Y300)</f>
        <v>0</v>
      </c>
      <c r="J301">
        <f>SUM(Z242:Z300)</f>
        <v>0</v>
      </c>
    </row>
    <row r="302" spans="1:29" hidden="1" x14ac:dyDescent="0.25"/>
    <row r="303" spans="1:29" ht="16.8" hidden="1" x14ac:dyDescent="0.25">
      <c r="A303" s="60" t="str">
        <f>CONCATENATE("Раздел: ",IF(Source!G236&lt;&gt;"Новый раздел", Source!G236, ""))</f>
        <v>Раздел: Канализация производственная К 3 (подвал)</v>
      </c>
      <c r="B303" s="60"/>
      <c r="C303" s="60"/>
      <c r="D303" s="60"/>
      <c r="E303" s="60"/>
      <c r="F303" s="60"/>
      <c r="G303" s="60"/>
      <c r="H303" s="60"/>
      <c r="I303" s="60"/>
      <c r="J303" s="60"/>
      <c r="K303" s="60"/>
    </row>
    <row r="304" spans="1:29" ht="41.4" hidden="1" x14ac:dyDescent="0.25">
      <c r="A304" s="27">
        <v>21</v>
      </c>
      <c r="B304" s="27" t="str">
        <f>Source!F240</f>
        <v>3.16-36-2</v>
      </c>
      <c r="C304" s="27" t="s">
        <v>136</v>
      </c>
      <c r="D304" s="29" t="str">
        <f>Source!H240</f>
        <v>100 м</v>
      </c>
      <c r="E304" s="28">
        <f>Source!I240</f>
        <v>0.3</v>
      </c>
      <c r="F304" s="31"/>
      <c r="G304" s="30"/>
      <c r="H304" s="28"/>
      <c r="I304" s="31"/>
      <c r="J304" s="28"/>
      <c r="K304" s="31"/>
      <c r="Q304">
        <f>Source!X240</f>
        <v>1082.3</v>
      </c>
      <c r="R304">
        <f>Source!X241</f>
        <v>60987.87</v>
      </c>
      <c r="S304">
        <f>Source!Y240</f>
        <v>605.69000000000005</v>
      </c>
      <c r="T304">
        <f>Source!Y241</f>
        <v>34130.82</v>
      </c>
      <c r="U304">
        <f>ROUND((175/100)*ROUND(Source!R240, 2), 2)</f>
        <v>2.73</v>
      </c>
      <c r="V304">
        <f>ROUND((0/100)*ROUND(Source!R241, 2), 2)</f>
        <v>0</v>
      </c>
      <c r="AC304">
        <v>0</v>
      </c>
    </row>
    <row r="305" spans="1:29" hidden="1" x14ac:dyDescent="0.25">
      <c r="C305" s="32" t="str">
        <f>"Объем: "&amp;Source!I240&amp;"=(30)/"&amp;"100"</f>
        <v>Объем: 0,3=(30)/100</v>
      </c>
    </row>
    <row r="306" spans="1:29" ht="14.4" hidden="1" x14ac:dyDescent="0.25">
      <c r="A306" s="27"/>
      <c r="B306" s="27"/>
      <c r="C306" s="27" t="s">
        <v>886</v>
      </c>
      <c r="D306" s="29"/>
      <c r="E306" s="28"/>
      <c r="F306" s="31">
        <f>Source!AO240</f>
        <v>2244.27</v>
      </c>
      <c r="G306" s="30" t="s">
        <v>903</v>
      </c>
      <c r="H306" s="28">
        <f>Source!AV241</f>
        <v>1.0669999999999999</v>
      </c>
      <c r="I306" s="31">
        <f>Source!S240</f>
        <v>991.38</v>
      </c>
      <c r="J306" s="28">
        <f>IF(Source!BA241&lt;&gt; 0, Source!BA241, 1)</f>
        <v>56.35</v>
      </c>
      <c r="K306" s="31">
        <f>Source!S241</f>
        <v>55864.26</v>
      </c>
    </row>
    <row r="307" spans="1:29" ht="14.4" hidden="1" x14ac:dyDescent="0.25">
      <c r="A307" s="27"/>
      <c r="B307" s="27"/>
      <c r="C307" s="27" t="s">
        <v>888</v>
      </c>
      <c r="D307" s="29"/>
      <c r="E307" s="28"/>
      <c r="F307" s="31">
        <f>Source!AM240</f>
        <v>36.71</v>
      </c>
      <c r="G307" s="30" t="s">
        <v>904</v>
      </c>
      <c r="H307" s="28">
        <f>Source!AV241</f>
        <v>1.0669999999999999</v>
      </c>
      <c r="I307" s="31">
        <f>Source!Q240</f>
        <v>17.63</v>
      </c>
      <c r="J307" s="28">
        <f>IF(Source!BB241&lt;&gt; 0, Source!BB241, 1)</f>
        <v>14.03</v>
      </c>
      <c r="K307" s="31">
        <f>Source!Q241</f>
        <v>247.35</v>
      </c>
    </row>
    <row r="308" spans="1:29" ht="14.4" hidden="1" x14ac:dyDescent="0.25">
      <c r="A308" s="27"/>
      <c r="B308" s="27"/>
      <c r="C308" s="27" t="s">
        <v>900</v>
      </c>
      <c r="D308" s="29"/>
      <c r="E308" s="28"/>
      <c r="F308" s="31">
        <f>Source!AN240</f>
        <v>3.25</v>
      </c>
      <c r="G308" s="30" t="s">
        <v>904</v>
      </c>
      <c r="H308" s="28">
        <f>Source!AV241</f>
        <v>1.0669999999999999</v>
      </c>
      <c r="I308" s="40">
        <f>Source!R240</f>
        <v>1.56</v>
      </c>
      <c r="J308" s="28">
        <f>IF(Source!BS241&lt;&gt; 0, Source!BS241, 1)</f>
        <v>56.35</v>
      </c>
      <c r="K308" s="40">
        <f>Source!R241</f>
        <v>87.91</v>
      </c>
    </row>
    <row r="309" spans="1:29" ht="14.4" hidden="1" x14ac:dyDescent="0.25">
      <c r="A309" s="27"/>
      <c r="B309" s="27"/>
      <c r="C309" s="27" t="s">
        <v>889</v>
      </c>
      <c r="D309" s="29"/>
      <c r="E309" s="28"/>
      <c r="F309" s="31">
        <f>Source!AL240</f>
        <v>11.81</v>
      </c>
      <c r="G309" s="30"/>
      <c r="H309" s="28">
        <f>Source!AW241</f>
        <v>1</v>
      </c>
      <c r="I309" s="31">
        <f>Source!P240</f>
        <v>3.54</v>
      </c>
      <c r="J309" s="28">
        <f>IF(Source!BC241&lt;&gt; 0, Source!BC241, 1)</f>
        <v>8.17</v>
      </c>
      <c r="K309" s="31">
        <f>Source!P241</f>
        <v>28.92</v>
      </c>
    </row>
    <row r="310" spans="1:29" ht="96.6" hidden="1" x14ac:dyDescent="0.25">
      <c r="A310" s="27" t="s">
        <v>252</v>
      </c>
      <c r="B310" s="27" t="str">
        <f>Source!F242</f>
        <v>1.12-8-75</v>
      </c>
      <c r="C310" s="27" t="s">
        <v>143</v>
      </c>
      <c r="D310" s="29" t="str">
        <f>Source!H242</f>
        <v>м</v>
      </c>
      <c r="E310" s="28">
        <f>Source!I242</f>
        <v>30</v>
      </c>
      <c r="F310" s="31">
        <f>Source!AK242</f>
        <v>1423.74</v>
      </c>
      <c r="G310" s="41" t="s">
        <v>3</v>
      </c>
      <c r="H310" s="28">
        <f>Source!AW243</f>
        <v>1</v>
      </c>
      <c r="I310" s="31">
        <f>Source!O242</f>
        <v>42712.2</v>
      </c>
      <c r="J310" s="28">
        <f>IF(Source!BC243&lt;&gt; 0, Source!BC243, 1)</f>
        <v>1.84</v>
      </c>
      <c r="K310" s="31">
        <f>Source!O243</f>
        <v>78590.45</v>
      </c>
      <c r="Q310">
        <f>Source!X242</f>
        <v>0</v>
      </c>
      <c r="R310">
        <f>Source!X243</f>
        <v>0</v>
      </c>
      <c r="S310">
        <f>Source!Y242</f>
        <v>0</v>
      </c>
      <c r="T310">
        <f>Source!Y243</f>
        <v>0</v>
      </c>
      <c r="U310">
        <f>ROUND((175/100)*ROUND(Source!R242, 2), 2)</f>
        <v>0</v>
      </c>
      <c r="V310">
        <f>ROUND((0/100)*ROUND(Source!R243, 2), 2)</f>
        <v>0</v>
      </c>
      <c r="AC310">
        <v>3</v>
      </c>
    </row>
    <row r="311" spans="1:29" ht="14.4" hidden="1" x14ac:dyDescent="0.25">
      <c r="A311" s="27"/>
      <c r="B311" s="27"/>
      <c r="C311" s="27" t="s">
        <v>890</v>
      </c>
      <c r="D311" s="29" t="s">
        <v>891</v>
      </c>
      <c r="E311" s="28">
        <f>Source!BZ241</f>
        <v>109</v>
      </c>
      <c r="F311" s="31"/>
      <c r="G311" s="30"/>
      <c r="H311" s="28"/>
      <c r="I311" s="31">
        <f>SUM(Q304:Q310)</f>
        <v>1082.3</v>
      </c>
      <c r="J311" s="28">
        <f>Source!AT241</f>
        <v>109</v>
      </c>
      <c r="K311" s="31">
        <f>SUM(R304:R310)</f>
        <v>60987.87</v>
      </c>
    </row>
    <row r="312" spans="1:29" ht="14.4" hidden="1" x14ac:dyDescent="0.25">
      <c r="A312" s="27"/>
      <c r="B312" s="27"/>
      <c r="C312" s="27" t="s">
        <v>892</v>
      </c>
      <c r="D312" s="29" t="s">
        <v>891</v>
      </c>
      <c r="E312" s="28">
        <f>Source!CA241</f>
        <v>61</v>
      </c>
      <c r="F312" s="31"/>
      <c r="G312" s="30"/>
      <c r="H312" s="28"/>
      <c r="I312" s="31">
        <f>SUM(S304:S311)</f>
        <v>605.69000000000005</v>
      </c>
      <c r="J312" s="28">
        <f>Source!AU241</f>
        <v>61</v>
      </c>
      <c r="K312" s="31">
        <f>SUM(T304:T311)</f>
        <v>34130.82</v>
      </c>
    </row>
    <row r="313" spans="1:29" ht="14.4" hidden="1" x14ac:dyDescent="0.25">
      <c r="A313" s="33"/>
      <c r="B313" s="33"/>
      <c r="C313" s="33" t="s">
        <v>893</v>
      </c>
      <c r="D313" s="34" t="s">
        <v>894</v>
      </c>
      <c r="E313" s="35">
        <f>Source!AQ240</f>
        <v>174.85</v>
      </c>
      <c r="F313" s="36"/>
      <c r="G313" s="37" t="s">
        <v>903</v>
      </c>
      <c r="H313" s="35">
        <f>Source!AV241</f>
        <v>1.0669999999999999</v>
      </c>
      <c r="I313" s="36">
        <f>Source!U240</f>
        <v>77.237889299999978</v>
      </c>
      <c r="J313" s="35"/>
      <c r="K313" s="36"/>
    </row>
    <row r="314" spans="1:29" ht="13.8" hidden="1" x14ac:dyDescent="0.25">
      <c r="C314" s="38" t="s">
        <v>895</v>
      </c>
      <c r="H314" s="59">
        <f>I306+I307+I309+I311+I312+SUM(I310:I310)-SUMIF(AC310:AC310, 5, I310:I310)-SUMIF(AC310:AC310, 6, I310:I310)</f>
        <v>45412.74</v>
      </c>
      <c r="I314" s="59"/>
      <c r="J314" s="59">
        <f>K306+K307+K309+K311+K312+SUM(K310:K310)-SUMIF(AC310:AC310, 5, K310:K310)-SUMIF(AC310:AC310, 6, K310:K310)</f>
        <v>229849.66999999998</v>
      </c>
      <c r="K314" s="59"/>
    </row>
    <row r="315" spans="1:29" ht="13.8" hidden="1" x14ac:dyDescent="0.25">
      <c r="C315" s="38" t="s">
        <v>896</v>
      </c>
      <c r="H315" s="56">
        <f>SUMIF(AC310:AC310, 5, I310:I310)+SUMIF(AC310:AC310, 6, I310:I310)</f>
        <v>0</v>
      </c>
      <c r="I315" s="56"/>
      <c r="J315" s="56">
        <f>SUMIF(AC310:AC310, 5, K310:K310)+SUMIF(AC310:AC310, 6, K310:K310)</f>
        <v>0</v>
      </c>
      <c r="K315" s="56"/>
    </row>
    <row r="316" spans="1:29" ht="13.8" hidden="1" x14ac:dyDescent="0.25">
      <c r="C316" s="38" t="s">
        <v>897</v>
      </c>
      <c r="H316" s="56">
        <f>I306+I307+I309+I311+I312+SUM(I310:I310)</f>
        <v>45412.74</v>
      </c>
      <c r="I316" s="56"/>
      <c r="J316" s="56">
        <f>K306+K307+K309+K311+K312+SUM(K310:K310)</f>
        <v>229849.66999999998</v>
      </c>
      <c r="K316" s="56"/>
      <c r="O316" s="39">
        <f>I306+I307+I309+I311+I312+SUM(I310:I310)</f>
        <v>45412.74</v>
      </c>
      <c r="P316" s="39">
        <f>K306+K307+K309+K311+K312+SUM(K310:K310)</f>
        <v>229849.66999999998</v>
      </c>
    </row>
    <row r="317" spans="1:29" hidden="1" x14ac:dyDescent="0.25"/>
    <row r="318" spans="1:29" ht="41.4" hidden="1" x14ac:dyDescent="0.25">
      <c r="A318" s="27">
        <v>22</v>
      </c>
      <c r="B318" s="27" t="str">
        <f>Source!F244</f>
        <v>3.16-36-1</v>
      </c>
      <c r="C318" s="27" t="s">
        <v>149</v>
      </c>
      <c r="D318" s="29" t="str">
        <f>Source!H244</f>
        <v>100 м</v>
      </c>
      <c r="E318" s="28">
        <f>Source!I244</f>
        <v>0.21</v>
      </c>
      <c r="F318" s="31"/>
      <c r="G318" s="30"/>
      <c r="H318" s="28"/>
      <c r="I318" s="31"/>
      <c r="J318" s="28"/>
      <c r="K318" s="31"/>
      <c r="Q318">
        <f>Source!X244</f>
        <v>620.69000000000005</v>
      </c>
      <c r="R318">
        <f>Source!X245</f>
        <v>34975.870000000003</v>
      </c>
      <c r="S318">
        <f>Source!Y244</f>
        <v>347.36</v>
      </c>
      <c r="T318">
        <f>Source!Y245</f>
        <v>19573.650000000001</v>
      </c>
      <c r="U318">
        <f>ROUND((175/100)*ROUND(Source!R244, 2), 2)</f>
        <v>1.03</v>
      </c>
      <c r="V318">
        <f>ROUND((0/100)*ROUND(Source!R245, 2), 2)</f>
        <v>0</v>
      </c>
      <c r="AC318">
        <v>0</v>
      </c>
    </row>
    <row r="319" spans="1:29" hidden="1" x14ac:dyDescent="0.25">
      <c r="C319" s="32" t="str">
        <f>"Объем: "&amp;Source!I244&amp;"=(21)/"&amp;"100"</f>
        <v>Объем: 0,21=(21)/100</v>
      </c>
    </row>
    <row r="320" spans="1:29" ht="14.4" hidden="1" x14ac:dyDescent="0.25">
      <c r="A320" s="27"/>
      <c r="B320" s="27"/>
      <c r="C320" s="27" t="s">
        <v>886</v>
      </c>
      <c r="D320" s="29"/>
      <c r="E320" s="28"/>
      <c r="F320" s="31">
        <f>Source!AO244</f>
        <v>1839.65</v>
      </c>
      <c r="G320" s="30" t="s">
        <v>903</v>
      </c>
      <c r="H320" s="28">
        <f>Source!AV245</f>
        <v>1.0669999999999999</v>
      </c>
      <c r="I320" s="31">
        <f>Source!S244</f>
        <v>568.85</v>
      </c>
      <c r="J320" s="28">
        <f>IF(Source!BA245&lt;&gt; 0, Source!BA245, 1)</f>
        <v>56.35</v>
      </c>
      <c r="K320" s="31">
        <f>Source!S245</f>
        <v>32054.7</v>
      </c>
    </row>
    <row r="321" spans="1:29" ht="14.4" hidden="1" x14ac:dyDescent="0.25">
      <c r="A321" s="27"/>
      <c r="B321" s="27"/>
      <c r="C321" s="27" t="s">
        <v>888</v>
      </c>
      <c r="D321" s="29"/>
      <c r="E321" s="28"/>
      <c r="F321" s="31">
        <f>Source!AM244</f>
        <v>21.59</v>
      </c>
      <c r="G321" s="30" t="s">
        <v>904</v>
      </c>
      <c r="H321" s="28">
        <f>Source!AV245</f>
        <v>1.0669999999999999</v>
      </c>
      <c r="I321" s="31">
        <f>Source!Q244</f>
        <v>7.26</v>
      </c>
      <c r="J321" s="28">
        <f>IF(Source!BB245&lt;&gt; 0, Source!BB245, 1)</f>
        <v>13.7</v>
      </c>
      <c r="K321" s="31">
        <f>Source!Q245</f>
        <v>99.46</v>
      </c>
    </row>
    <row r="322" spans="1:29" ht="14.4" hidden="1" x14ac:dyDescent="0.25">
      <c r="A322" s="27"/>
      <c r="B322" s="27"/>
      <c r="C322" s="27" t="s">
        <v>900</v>
      </c>
      <c r="D322" s="29"/>
      <c r="E322" s="28"/>
      <c r="F322" s="31">
        <f>Source!AN244</f>
        <v>1.77</v>
      </c>
      <c r="G322" s="30" t="s">
        <v>904</v>
      </c>
      <c r="H322" s="28">
        <f>Source!AV245</f>
        <v>1.0669999999999999</v>
      </c>
      <c r="I322" s="40">
        <f>Source!R244</f>
        <v>0.59</v>
      </c>
      <c r="J322" s="28">
        <f>IF(Source!BS245&lt;&gt; 0, Source!BS245, 1)</f>
        <v>56.35</v>
      </c>
      <c r="K322" s="40">
        <f>Source!R245</f>
        <v>33.25</v>
      </c>
    </row>
    <row r="323" spans="1:29" ht="14.4" hidden="1" x14ac:dyDescent="0.25">
      <c r="A323" s="27"/>
      <c r="B323" s="27"/>
      <c r="C323" s="27" t="s">
        <v>889</v>
      </c>
      <c r="D323" s="29"/>
      <c r="E323" s="28"/>
      <c r="F323" s="31">
        <f>Source!AL244</f>
        <v>3.3</v>
      </c>
      <c r="G323" s="30"/>
      <c r="H323" s="28">
        <f>Source!AW245</f>
        <v>1</v>
      </c>
      <c r="I323" s="31">
        <f>Source!P244</f>
        <v>0.69</v>
      </c>
      <c r="J323" s="28">
        <f>IF(Source!BC245&lt;&gt; 0, Source!BC245, 1)</f>
        <v>8.91</v>
      </c>
      <c r="K323" s="31">
        <f>Source!P245</f>
        <v>6.15</v>
      </c>
    </row>
    <row r="324" spans="1:29" ht="96.6" hidden="1" x14ac:dyDescent="0.25">
      <c r="A324" s="27" t="s">
        <v>254</v>
      </c>
      <c r="B324" s="27" t="str">
        <f>Source!F246</f>
        <v>1.12-8-74</v>
      </c>
      <c r="C324" s="27" t="s">
        <v>153</v>
      </c>
      <c r="D324" s="29" t="str">
        <f>Source!H246</f>
        <v>м</v>
      </c>
      <c r="E324" s="28">
        <f>Source!I246</f>
        <v>21</v>
      </c>
      <c r="F324" s="31">
        <f>Source!AK246</f>
        <v>1328.86</v>
      </c>
      <c r="G324" s="41" t="s">
        <v>3</v>
      </c>
      <c r="H324" s="28">
        <f>Source!AW247</f>
        <v>1</v>
      </c>
      <c r="I324" s="31">
        <f>Source!O246</f>
        <v>27906.06</v>
      </c>
      <c r="J324" s="28">
        <f>IF(Source!BC247&lt;&gt; 0, Source!BC247, 1)</f>
        <v>0.81</v>
      </c>
      <c r="K324" s="31">
        <f>Source!O247</f>
        <v>22603.91</v>
      </c>
      <c r="Q324">
        <f>Source!X246</f>
        <v>0</v>
      </c>
      <c r="R324">
        <f>Source!X247</f>
        <v>0</v>
      </c>
      <c r="S324">
        <f>Source!Y246</f>
        <v>0</v>
      </c>
      <c r="T324">
        <f>Source!Y247</f>
        <v>0</v>
      </c>
      <c r="U324">
        <f>ROUND((175/100)*ROUND(Source!R246, 2), 2)</f>
        <v>0</v>
      </c>
      <c r="V324">
        <f>ROUND((0/100)*ROUND(Source!R247, 2), 2)</f>
        <v>0</v>
      </c>
      <c r="AC324">
        <v>3</v>
      </c>
    </row>
    <row r="325" spans="1:29" ht="14.4" hidden="1" x14ac:dyDescent="0.25">
      <c r="A325" s="27"/>
      <c r="B325" s="27"/>
      <c r="C325" s="27" t="s">
        <v>890</v>
      </c>
      <c r="D325" s="29" t="s">
        <v>891</v>
      </c>
      <c r="E325" s="28">
        <f>Source!BZ245</f>
        <v>109</v>
      </c>
      <c r="F325" s="31"/>
      <c r="G325" s="30"/>
      <c r="H325" s="28"/>
      <c r="I325" s="31">
        <f>SUM(Q318:Q324)</f>
        <v>620.69000000000005</v>
      </c>
      <c r="J325" s="28">
        <f>Source!AT245</f>
        <v>109</v>
      </c>
      <c r="K325" s="31">
        <f>SUM(R318:R324)</f>
        <v>34975.870000000003</v>
      </c>
    </row>
    <row r="326" spans="1:29" ht="14.4" hidden="1" x14ac:dyDescent="0.25">
      <c r="A326" s="27"/>
      <c r="B326" s="27"/>
      <c r="C326" s="27" t="s">
        <v>892</v>
      </c>
      <c r="D326" s="29" t="s">
        <v>891</v>
      </c>
      <c r="E326" s="28">
        <f>Source!CA245</f>
        <v>61</v>
      </c>
      <c r="F326" s="31"/>
      <c r="G326" s="30"/>
      <c r="H326" s="28"/>
      <c r="I326" s="31">
        <f>SUM(S318:S325)</f>
        <v>347.36</v>
      </c>
      <c r="J326" s="28">
        <f>Source!AU245</f>
        <v>61</v>
      </c>
      <c r="K326" s="31">
        <f>SUM(T318:T325)</f>
        <v>19573.650000000001</v>
      </c>
    </row>
    <row r="327" spans="1:29" ht="14.4" hidden="1" x14ac:dyDescent="0.25">
      <c r="A327" s="33"/>
      <c r="B327" s="33"/>
      <c r="C327" s="33" t="s">
        <v>893</v>
      </c>
      <c r="D327" s="34" t="s">
        <v>894</v>
      </c>
      <c r="E327" s="35">
        <f>Source!AQ244</f>
        <v>142.31</v>
      </c>
      <c r="F327" s="36"/>
      <c r="G327" s="37" t="s">
        <v>903</v>
      </c>
      <c r="H327" s="35">
        <f>Source!AV245</f>
        <v>1.0669999999999999</v>
      </c>
      <c r="I327" s="36">
        <f>Source!U244</f>
        <v>44.004614345999997</v>
      </c>
      <c r="J327" s="35"/>
      <c r="K327" s="36"/>
    </row>
    <row r="328" spans="1:29" ht="13.8" hidden="1" x14ac:dyDescent="0.25">
      <c r="C328" s="38" t="s">
        <v>895</v>
      </c>
      <c r="H328" s="59">
        <f>I320+I321+I323+I325+I326+SUM(I324:I324)-SUMIF(AC324:AC324, 5, I324:I324)-SUMIF(AC324:AC324, 6, I324:I324)</f>
        <v>29450.910000000003</v>
      </c>
      <c r="I328" s="59"/>
      <c r="J328" s="59">
        <f>K320+K321+K323+K325+K326+SUM(K324:K324)-SUMIF(AC324:AC324, 5, K324:K324)-SUMIF(AC324:AC324, 6, K324:K324)</f>
        <v>109313.74000000002</v>
      </c>
      <c r="K328" s="59"/>
    </row>
    <row r="329" spans="1:29" ht="13.8" hidden="1" x14ac:dyDescent="0.25">
      <c r="C329" s="38" t="s">
        <v>896</v>
      </c>
      <c r="H329" s="56">
        <f>SUMIF(AC324:AC324, 5, I324:I324)+SUMIF(AC324:AC324, 6, I324:I324)</f>
        <v>0</v>
      </c>
      <c r="I329" s="56"/>
      <c r="J329" s="56">
        <f>SUMIF(AC324:AC324, 5, K324:K324)+SUMIF(AC324:AC324, 6, K324:K324)</f>
        <v>0</v>
      </c>
      <c r="K329" s="56"/>
    </row>
    <row r="330" spans="1:29" ht="13.8" hidden="1" x14ac:dyDescent="0.25">
      <c r="C330" s="38" t="s">
        <v>897</v>
      </c>
      <c r="H330" s="56">
        <f>I320+I321+I323+I325+I326+SUM(I324:I324)</f>
        <v>29450.910000000003</v>
      </c>
      <c r="I330" s="56"/>
      <c r="J330" s="56">
        <f>K320+K321+K323+K325+K326+SUM(K324:K324)</f>
        <v>109313.74000000002</v>
      </c>
      <c r="K330" s="56"/>
      <c r="O330" s="39">
        <f>I320+I321+I323+I325+I326+SUM(I324:I324)</f>
        <v>29450.910000000003</v>
      </c>
      <c r="P330" s="39">
        <f>K320+K321+K323+K325+K326+SUM(K324:K324)</f>
        <v>109313.74000000002</v>
      </c>
    </row>
    <row r="331" spans="1:29" hidden="1" x14ac:dyDescent="0.25"/>
    <row r="332" spans="1:29" ht="55.2" hidden="1" x14ac:dyDescent="0.25">
      <c r="A332" s="27">
        <v>23</v>
      </c>
      <c r="B332" s="27" t="str">
        <f>Source!F248</f>
        <v>3.16-33-1</v>
      </c>
      <c r="C332" s="27" t="s">
        <v>157</v>
      </c>
      <c r="D332" s="29" t="str">
        <f>Source!H248</f>
        <v>100 шт.</v>
      </c>
      <c r="E332" s="28">
        <f>Source!I248</f>
        <v>0.06</v>
      </c>
      <c r="F332" s="31"/>
      <c r="G332" s="30"/>
      <c r="H332" s="28"/>
      <c r="I332" s="31"/>
      <c r="J332" s="28"/>
      <c r="K332" s="31"/>
      <c r="Q332">
        <f>Source!X248</f>
        <v>17.73</v>
      </c>
      <c r="R332">
        <f>Source!X249</f>
        <v>999.32</v>
      </c>
      <c r="S332">
        <f>Source!Y248</f>
        <v>9.92</v>
      </c>
      <c r="T332">
        <f>Source!Y249</f>
        <v>559.25</v>
      </c>
      <c r="U332">
        <f>ROUND((175/100)*ROUND(Source!R248, 2), 2)</f>
        <v>0</v>
      </c>
      <c r="V332">
        <f>ROUND((0/100)*ROUND(Source!R249, 2), 2)</f>
        <v>0</v>
      </c>
      <c r="AC332">
        <v>0</v>
      </c>
    </row>
    <row r="333" spans="1:29" hidden="1" x14ac:dyDescent="0.25">
      <c r="C333" s="32" t="str">
        <f>"Объем: "&amp;Source!I248&amp;"=(6)/"&amp;"100"</f>
        <v>Объем: 0,06=(6)/100</v>
      </c>
    </row>
    <row r="334" spans="1:29" ht="14.4" hidden="1" x14ac:dyDescent="0.25">
      <c r="A334" s="27"/>
      <c r="B334" s="27"/>
      <c r="C334" s="27" t="s">
        <v>886</v>
      </c>
      <c r="D334" s="29"/>
      <c r="E334" s="28"/>
      <c r="F334" s="31">
        <f>Source!AO248</f>
        <v>184.13</v>
      </c>
      <c r="G334" s="30" t="s">
        <v>903</v>
      </c>
      <c r="H334" s="28">
        <f>Source!AV249</f>
        <v>1.0669999999999999</v>
      </c>
      <c r="I334" s="31">
        <f>Source!S248</f>
        <v>16.27</v>
      </c>
      <c r="J334" s="28">
        <f>IF(Source!BA249&lt;&gt; 0, Source!BA249, 1)</f>
        <v>56.35</v>
      </c>
      <c r="K334" s="31">
        <f>Source!S249</f>
        <v>916.81</v>
      </c>
    </row>
    <row r="335" spans="1:29" ht="55.2" hidden="1" x14ac:dyDescent="0.25">
      <c r="A335" s="27" t="s">
        <v>256</v>
      </c>
      <c r="B335" s="27" t="str">
        <f>Source!F250</f>
        <v>1.12-5-542</v>
      </c>
      <c r="C335" s="27" t="s">
        <v>167</v>
      </c>
      <c r="D335" s="29" t="str">
        <f>Source!H250</f>
        <v>шт.</v>
      </c>
      <c r="E335" s="28">
        <f>Source!I250</f>
        <v>6</v>
      </c>
      <c r="F335" s="31">
        <f>Source!AK250</f>
        <v>181.59</v>
      </c>
      <c r="G335" s="41" t="s">
        <v>3</v>
      </c>
      <c r="H335" s="28">
        <f>Source!AW251</f>
        <v>1</v>
      </c>
      <c r="I335" s="31">
        <f>Source!O250</f>
        <v>1089.54</v>
      </c>
      <c r="J335" s="28">
        <f>IF(Source!BC251&lt;&gt; 0, Source!BC251, 1)</f>
        <v>0.76</v>
      </c>
      <c r="K335" s="31">
        <f>Source!O251</f>
        <v>828.05</v>
      </c>
      <c r="Q335">
        <f>Source!X250</f>
        <v>0</v>
      </c>
      <c r="R335">
        <f>Source!X251</f>
        <v>0</v>
      </c>
      <c r="S335">
        <f>Source!Y250</f>
        <v>0</v>
      </c>
      <c r="T335">
        <f>Source!Y251</f>
        <v>0</v>
      </c>
      <c r="U335">
        <f>ROUND((175/100)*ROUND(Source!R250, 2), 2)</f>
        <v>0</v>
      </c>
      <c r="V335">
        <f>ROUND((0/100)*ROUND(Source!R251, 2), 2)</f>
        <v>0</v>
      </c>
      <c r="AC335">
        <v>3</v>
      </c>
    </row>
    <row r="336" spans="1:29" ht="14.4" hidden="1" x14ac:dyDescent="0.25">
      <c r="A336" s="27"/>
      <c r="B336" s="27"/>
      <c r="C336" s="27" t="s">
        <v>890</v>
      </c>
      <c r="D336" s="29" t="s">
        <v>891</v>
      </c>
      <c r="E336" s="28">
        <f>Source!BZ249</f>
        <v>109</v>
      </c>
      <c r="F336" s="31"/>
      <c r="G336" s="30"/>
      <c r="H336" s="28"/>
      <c r="I336" s="31">
        <f>SUM(Q332:Q335)</f>
        <v>17.73</v>
      </c>
      <c r="J336" s="28">
        <f>Source!AT249</f>
        <v>109</v>
      </c>
      <c r="K336" s="31">
        <f>SUM(R332:R335)</f>
        <v>999.32</v>
      </c>
    </row>
    <row r="337" spans="1:29" ht="14.4" hidden="1" x14ac:dyDescent="0.25">
      <c r="A337" s="27"/>
      <c r="B337" s="27"/>
      <c r="C337" s="27" t="s">
        <v>892</v>
      </c>
      <c r="D337" s="29" t="s">
        <v>891</v>
      </c>
      <c r="E337" s="28">
        <f>Source!CA249</f>
        <v>61</v>
      </c>
      <c r="F337" s="31"/>
      <c r="G337" s="30"/>
      <c r="H337" s="28"/>
      <c r="I337" s="31">
        <f>SUM(S332:S336)</f>
        <v>9.92</v>
      </c>
      <c r="J337" s="28">
        <f>Source!AU249</f>
        <v>61</v>
      </c>
      <c r="K337" s="31">
        <f>SUM(T332:T336)</f>
        <v>559.25</v>
      </c>
    </row>
    <row r="338" spans="1:29" ht="14.4" hidden="1" x14ac:dyDescent="0.25">
      <c r="A338" s="33"/>
      <c r="B338" s="33"/>
      <c r="C338" s="33" t="s">
        <v>893</v>
      </c>
      <c r="D338" s="34" t="s">
        <v>894</v>
      </c>
      <c r="E338" s="35">
        <f>Source!AQ248</f>
        <v>14.63</v>
      </c>
      <c r="F338" s="36"/>
      <c r="G338" s="37" t="s">
        <v>903</v>
      </c>
      <c r="H338" s="35">
        <f>Source!AV249</f>
        <v>1.0669999999999999</v>
      </c>
      <c r="I338" s="36">
        <f>Source!U248</f>
        <v>1.2925253879999998</v>
      </c>
      <c r="J338" s="35"/>
      <c r="K338" s="36"/>
    </row>
    <row r="339" spans="1:29" ht="13.8" hidden="1" x14ac:dyDescent="0.25">
      <c r="C339" s="38" t="s">
        <v>895</v>
      </c>
      <c r="H339" s="59">
        <f>I334+I336+I337+SUM(I335:I335)-SUMIF(AC335:AC335, 5, I335:I335)-SUMIF(AC335:AC335, 6, I335:I335)</f>
        <v>1133.46</v>
      </c>
      <c r="I339" s="59"/>
      <c r="J339" s="59">
        <f>K334+K336+K337+SUM(K335:K335)-SUMIF(AC335:AC335, 5, K335:K335)-SUMIF(AC335:AC335, 6, K335:K335)</f>
        <v>3303.4300000000003</v>
      </c>
      <c r="K339" s="59"/>
    </row>
    <row r="340" spans="1:29" ht="13.8" hidden="1" x14ac:dyDescent="0.25">
      <c r="C340" s="38" t="s">
        <v>896</v>
      </c>
      <c r="H340" s="56">
        <f>SUMIF(AC335:AC335, 5, I335:I335)+SUMIF(AC335:AC335, 6, I335:I335)</f>
        <v>0</v>
      </c>
      <c r="I340" s="56"/>
      <c r="J340" s="56">
        <f>SUMIF(AC335:AC335, 5, K335:K335)+SUMIF(AC335:AC335, 6, K335:K335)</f>
        <v>0</v>
      </c>
      <c r="K340" s="56"/>
    </row>
    <row r="341" spans="1:29" ht="13.8" hidden="1" x14ac:dyDescent="0.25">
      <c r="C341" s="38" t="s">
        <v>897</v>
      </c>
      <c r="H341" s="56">
        <f>I334+I336+I337+SUM(I335:I335)</f>
        <v>1133.46</v>
      </c>
      <c r="I341" s="56"/>
      <c r="J341" s="56">
        <f>K334+K336+K337+SUM(K335:K335)</f>
        <v>3303.4300000000003</v>
      </c>
      <c r="K341" s="56"/>
      <c r="O341" s="39">
        <f>I334+I336+I337+SUM(I335:I335)</f>
        <v>1133.46</v>
      </c>
      <c r="P341" s="39">
        <f>K334+K336+K337+SUM(K335:K335)</f>
        <v>3303.4300000000003</v>
      </c>
    </row>
    <row r="342" spans="1:29" hidden="1" x14ac:dyDescent="0.25"/>
    <row r="343" spans="1:29" hidden="1" x14ac:dyDescent="0.25"/>
    <row r="344" spans="1:29" ht="13.8" hidden="1" x14ac:dyDescent="0.25">
      <c r="A344" s="58" t="str">
        <f>CONCATENATE("Итого по разделу: ",IF(Source!G253&lt;&gt;"Новый раздел", Source!G253, ""))</f>
        <v>Итого по разделу: Канализация производственная К 3 (подвал)</v>
      </c>
      <c r="B344" s="58"/>
      <c r="C344" s="58"/>
      <c r="D344" s="58"/>
      <c r="E344" s="58"/>
      <c r="F344" s="58"/>
      <c r="G344" s="58"/>
      <c r="H344" s="56">
        <f>SUM(O303:O343)</f>
        <v>75997.11</v>
      </c>
      <c r="I344" s="57"/>
      <c r="J344" s="56">
        <f>SUM(P303:P343)</f>
        <v>342466.84</v>
      </c>
      <c r="K344" s="57"/>
    </row>
    <row r="345" spans="1:29" hidden="1" x14ac:dyDescent="0.25">
      <c r="A345" t="s">
        <v>901</v>
      </c>
      <c r="I345">
        <f>SUM(W303:W344)</f>
        <v>0</v>
      </c>
      <c r="J345">
        <f>SUM(X303:X344)</f>
        <v>0</v>
      </c>
    </row>
    <row r="346" spans="1:29" hidden="1" x14ac:dyDescent="0.25">
      <c r="A346" t="s">
        <v>902</v>
      </c>
      <c r="I346">
        <f>SUM(Y303:Y345)</f>
        <v>0</v>
      </c>
      <c r="J346">
        <f>SUM(Z303:Z345)</f>
        <v>0</v>
      </c>
    </row>
    <row r="347" spans="1:29" hidden="1" x14ac:dyDescent="0.25"/>
    <row r="348" spans="1:29" ht="16.8" hidden="1" x14ac:dyDescent="0.25">
      <c r="A348" s="60" t="str">
        <f>CONCATENATE("Раздел: ",IF(Source!G283&lt;&gt;"Новый раздел", Source!G283, ""))</f>
        <v>Раздел: Канализация бытовая К 1 (надземная часть)</v>
      </c>
      <c r="B348" s="60"/>
      <c r="C348" s="60"/>
      <c r="D348" s="60"/>
      <c r="E348" s="60"/>
      <c r="F348" s="60"/>
      <c r="G348" s="60"/>
      <c r="H348" s="60"/>
      <c r="I348" s="60"/>
      <c r="J348" s="60"/>
      <c r="K348" s="60"/>
    </row>
    <row r="349" spans="1:29" ht="41.4" hidden="1" x14ac:dyDescent="0.25">
      <c r="A349" s="27">
        <v>24</v>
      </c>
      <c r="B349" s="27" t="str">
        <f>Source!F287</f>
        <v>3.16-36-1</v>
      </c>
      <c r="C349" s="27" t="s">
        <v>149</v>
      </c>
      <c r="D349" s="29" t="str">
        <f>Source!H287</f>
        <v>100 м</v>
      </c>
      <c r="E349" s="28">
        <f>Source!I287</f>
        <v>0.1</v>
      </c>
      <c r="F349" s="31"/>
      <c r="G349" s="30"/>
      <c r="H349" s="28"/>
      <c r="I349" s="31"/>
      <c r="J349" s="28"/>
      <c r="K349" s="31"/>
      <c r="Q349">
        <f>Source!X287</f>
        <v>295.56</v>
      </c>
      <c r="R349">
        <f>Source!X288</f>
        <v>16655.060000000001</v>
      </c>
      <c r="S349">
        <f>Source!Y287</f>
        <v>165.41</v>
      </c>
      <c r="T349">
        <f>Source!Y288</f>
        <v>9320.7199999999993</v>
      </c>
      <c r="U349">
        <f>ROUND((175/100)*ROUND(Source!R287, 2), 2)</f>
        <v>0.49</v>
      </c>
      <c r="V349">
        <f>ROUND((0/100)*ROUND(Source!R288, 2), 2)</f>
        <v>0</v>
      </c>
      <c r="AC349">
        <v>0</v>
      </c>
    </row>
    <row r="350" spans="1:29" hidden="1" x14ac:dyDescent="0.25">
      <c r="C350" s="32" t="str">
        <f>"Объем: "&amp;Source!I287&amp;"=(10)/"&amp;"100"</f>
        <v>Объем: 0,1=(10)/100</v>
      </c>
    </row>
    <row r="351" spans="1:29" ht="14.4" hidden="1" x14ac:dyDescent="0.25">
      <c r="A351" s="27"/>
      <c r="B351" s="27"/>
      <c r="C351" s="27" t="s">
        <v>886</v>
      </c>
      <c r="D351" s="29"/>
      <c r="E351" s="28"/>
      <c r="F351" s="31">
        <f>Source!AO287</f>
        <v>1839.65</v>
      </c>
      <c r="G351" s="30" t="s">
        <v>903</v>
      </c>
      <c r="H351" s="28">
        <f>Source!AV288</f>
        <v>1.0669999999999999</v>
      </c>
      <c r="I351" s="31">
        <f>Source!S287</f>
        <v>270.88</v>
      </c>
      <c r="J351" s="28">
        <f>IF(Source!BA288&lt;&gt; 0, Source!BA288, 1)</f>
        <v>56.35</v>
      </c>
      <c r="K351" s="31">
        <f>Source!S288</f>
        <v>15264.09</v>
      </c>
    </row>
    <row r="352" spans="1:29" ht="14.4" hidden="1" x14ac:dyDescent="0.25">
      <c r="A352" s="27"/>
      <c r="B352" s="27"/>
      <c r="C352" s="27" t="s">
        <v>888</v>
      </c>
      <c r="D352" s="29"/>
      <c r="E352" s="28"/>
      <c r="F352" s="31">
        <f>Source!AM287</f>
        <v>21.59</v>
      </c>
      <c r="G352" s="30" t="s">
        <v>904</v>
      </c>
      <c r="H352" s="28">
        <f>Source!AV288</f>
        <v>1.0669999999999999</v>
      </c>
      <c r="I352" s="31">
        <f>Source!Q287</f>
        <v>3.46</v>
      </c>
      <c r="J352" s="28">
        <f>IF(Source!BB288&lt;&gt; 0, Source!BB288, 1)</f>
        <v>13.7</v>
      </c>
      <c r="K352" s="31">
        <f>Source!Q288</f>
        <v>47.4</v>
      </c>
    </row>
    <row r="353" spans="1:29" ht="14.4" hidden="1" x14ac:dyDescent="0.25">
      <c r="A353" s="27"/>
      <c r="B353" s="27"/>
      <c r="C353" s="27" t="s">
        <v>900</v>
      </c>
      <c r="D353" s="29"/>
      <c r="E353" s="28"/>
      <c r="F353" s="31">
        <f>Source!AN287</f>
        <v>1.77</v>
      </c>
      <c r="G353" s="30" t="s">
        <v>904</v>
      </c>
      <c r="H353" s="28">
        <f>Source!AV288</f>
        <v>1.0669999999999999</v>
      </c>
      <c r="I353" s="40">
        <f>Source!R287</f>
        <v>0.28000000000000003</v>
      </c>
      <c r="J353" s="28">
        <f>IF(Source!BS288&lt;&gt; 0, Source!BS288, 1)</f>
        <v>56.35</v>
      </c>
      <c r="K353" s="40">
        <f>Source!R288</f>
        <v>15.78</v>
      </c>
    </row>
    <row r="354" spans="1:29" ht="14.4" hidden="1" x14ac:dyDescent="0.25">
      <c r="A354" s="27"/>
      <c r="B354" s="27"/>
      <c r="C354" s="27" t="s">
        <v>889</v>
      </c>
      <c r="D354" s="29"/>
      <c r="E354" s="28"/>
      <c r="F354" s="31">
        <f>Source!AL287</f>
        <v>3.3</v>
      </c>
      <c r="G354" s="30"/>
      <c r="H354" s="28">
        <f>Source!AW288</f>
        <v>1</v>
      </c>
      <c r="I354" s="31">
        <f>Source!P287</f>
        <v>0.33</v>
      </c>
      <c r="J354" s="28">
        <f>IF(Source!BC288&lt;&gt; 0, Source!BC288, 1)</f>
        <v>8.91</v>
      </c>
      <c r="K354" s="31">
        <f>Source!P288</f>
        <v>2.94</v>
      </c>
    </row>
    <row r="355" spans="1:29" ht="96.6" hidden="1" x14ac:dyDescent="0.25">
      <c r="A355" s="27" t="s">
        <v>259</v>
      </c>
      <c r="B355" s="27" t="str">
        <f>Source!F289</f>
        <v>1.12-8-74</v>
      </c>
      <c r="C355" s="27" t="s">
        <v>153</v>
      </c>
      <c r="D355" s="29" t="str">
        <f>Source!H289</f>
        <v>м</v>
      </c>
      <c r="E355" s="28">
        <f>Source!I289</f>
        <v>10</v>
      </c>
      <c r="F355" s="31">
        <f>Source!AK289</f>
        <v>1328.86</v>
      </c>
      <c r="G355" s="41" t="s">
        <v>3</v>
      </c>
      <c r="H355" s="28">
        <f>Source!AW290</f>
        <v>1</v>
      </c>
      <c r="I355" s="31">
        <f>Source!O289</f>
        <v>13288.6</v>
      </c>
      <c r="J355" s="28">
        <f>IF(Source!BC290&lt;&gt; 0, Source!BC290, 1)</f>
        <v>0.81</v>
      </c>
      <c r="K355" s="31">
        <f>Source!O290</f>
        <v>10763.77</v>
      </c>
      <c r="Q355">
        <f>Source!X289</f>
        <v>0</v>
      </c>
      <c r="R355">
        <f>Source!X290</f>
        <v>0</v>
      </c>
      <c r="S355">
        <f>Source!Y289</f>
        <v>0</v>
      </c>
      <c r="T355">
        <f>Source!Y290</f>
        <v>0</v>
      </c>
      <c r="U355">
        <f>ROUND((175/100)*ROUND(Source!R289, 2), 2)</f>
        <v>0</v>
      </c>
      <c r="V355">
        <f>ROUND((0/100)*ROUND(Source!R290, 2), 2)</f>
        <v>0</v>
      </c>
      <c r="AC355">
        <v>3</v>
      </c>
    </row>
    <row r="356" spans="1:29" ht="14.4" hidden="1" x14ac:dyDescent="0.25">
      <c r="A356" s="27"/>
      <c r="B356" s="27"/>
      <c r="C356" s="27" t="s">
        <v>890</v>
      </c>
      <c r="D356" s="29" t="s">
        <v>891</v>
      </c>
      <c r="E356" s="28">
        <f>Source!BZ288</f>
        <v>109</v>
      </c>
      <c r="F356" s="31"/>
      <c r="G356" s="30"/>
      <c r="H356" s="28"/>
      <c r="I356" s="31">
        <f>SUM(Q349:Q355)</f>
        <v>295.56</v>
      </c>
      <c r="J356" s="28">
        <f>Source!AT288</f>
        <v>109</v>
      </c>
      <c r="K356" s="31">
        <f>SUM(R349:R355)</f>
        <v>16655.060000000001</v>
      </c>
    </row>
    <row r="357" spans="1:29" ht="14.4" hidden="1" x14ac:dyDescent="0.25">
      <c r="A357" s="27"/>
      <c r="B357" s="27"/>
      <c r="C357" s="27" t="s">
        <v>892</v>
      </c>
      <c r="D357" s="29" t="s">
        <v>891</v>
      </c>
      <c r="E357" s="28">
        <f>Source!CA288</f>
        <v>61</v>
      </c>
      <c r="F357" s="31"/>
      <c r="G357" s="30"/>
      <c r="H357" s="28"/>
      <c r="I357" s="31">
        <f>SUM(S349:S356)</f>
        <v>165.41</v>
      </c>
      <c r="J357" s="28">
        <f>Source!AU288</f>
        <v>61</v>
      </c>
      <c r="K357" s="31">
        <f>SUM(T349:T356)</f>
        <v>9320.7199999999993</v>
      </c>
    </row>
    <row r="358" spans="1:29" ht="14.4" hidden="1" x14ac:dyDescent="0.25">
      <c r="A358" s="33"/>
      <c r="B358" s="33"/>
      <c r="C358" s="33" t="s">
        <v>893</v>
      </c>
      <c r="D358" s="34" t="s">
        <v>894</v>
      </c>
      <c r="E358" s="35">
        <f>Source!AQ287</f>
        <v>142.31</v>
      </c>
      <c r="F358" s="36"/>
      <c r="G358" s="37" t="s">
        <v>903</v>
      </c>
      <c r="H358" s="35">
        <f>Source!AV288</f>
        <v>1.0669999999999999</v>
      </c>
      <c r="I358" s="36">
        <f>Source!U287</f>
        <v>20.954578260000002</v>
      </c>
      <c r="J358" s="35"/>
      <c r="K358" s="36"/>
    </row>
    <row r="359" spans="1:29" ht="13.8" hidden="1" x14ac:dyDescent="0.25">
      <c r="C359" s="38" t="s">
        <v>895</v>
      </c>
      <c r="H359" s="59">
        <f>I351+I352+I354+I356+I357+SUM(I355:I355)-SUMIF(AC355:AC355, 5, I355:I355)-SUMIF(AC355:AC355, 6, I355:I355)</f>
        <v>14024.24</v>
      </c>
      <c r="I359" s="59"/>
      <c r="J359" s="59">
        <f>K351+K352+K354+K356+K357+SUM(K355:K355)-SUMIF(AC355:AC355, 5, K355:K355)-SUMIF(AC355:AC355, 6, K355:K355)</f>
        <v>52053.979999999996</v>
      </c>
      <c r="K359" s="59"/>
    </row>
    <row r="360" spans="1:29" ht="13.8" hidden="1" x14ac:dyDescent="0.25">
      <c r="C360" s="38" t="s">
        <v>896</v>
      </c>
      <c r="H360" s="56">
        <f>SUMIF(AC355:AC355, 5, I355:I355)+SUMIF(AC355:AC355, 6, I355:I355)</f>
        <v>0</v>
      </c>
      <c r="I360" s="56"/>
      <c r="J360" s="56">
        <f>SUMIF(AC355:AC355, 5, K355:K355)+SUMIF(AC355:AC355, 6, K355:K355)</f>
        <v>0</v>
      </c>
      <c r="K360" s="56"/>
    </row>
    <row r="361" spans="1:29" ht="13.8" hidden="1" x14ac:dyDescent="0.25">
      <c r="C361" s="38" t="s">
        <v>897</v>
      </c>
      <c r="H361" s="56">
        <f>I351+I352+I354+I356+I357+SUM(I355:I355)</f>
        <v>14024.24</v>
      </c>
      <c r="I361" s="56"/>
      <c r="J361" s="56">
        <f>K351+K352+K354+K356+K357+SUM(K355:K355)</f>
        <v>52053.979999999996</v>
      </c>
      <c r="K361" s="56"/>
      <c r="O361" s="39">
        <f>I351+I352+I354+I356+I357+SUM(I355:I355)</f>
        <v>14024.24</v>
      </c>
      <c r="P361" s="39">
        <f>K351+K352+K354+K356+K357+SUM(K355:K355)</f>
        <v>52053.979999999996</v>
      </c>
    </row>
    <row r="362" spans="1:29" hidden="1" x14ac:dyDescent="0.25"/>
    <row r="363" spans="1:29" ht="27.6" hidden="1" x14ac:dyDescent="0.25">
      <c r="A363" s="27">
        <v>25</v>
      </c>
      <c r="B363" s="27" t="str">
        <f>Source!F291</f>
        <v>3.16-13-2</v>
      </c>
      <c r="C363" s="27" t="s">
        <v>261</v>
      </c>
      <c r="D363" s="29" t="str">
        <f>Source!H291</f>
        <v>100 м</v>
      </c>
      <c r="E363" s="28">
        <f>Source!I291</f>
        <v>1.8</v>
      </c>
      <c r="F363" s="31"/>
      <c r="G363" s="30"/>
      <c r="H363" s="28"/>
      <c r="I363" s="31"/>
      <c r="J363" s="28"/>
      <c r="K363" s="31"/>
      <c r="Q363">
        <f>Source!X291</f>
        <v>2079.8000000000002</v>
      </c>
      <c r="R363">
        <f>Source!X292</f>
        <v>117196.52</v>
      </c>
      <c r="S363">
        <f>Source!Y291</f>
        <v>1163.92</v>
      </c>
      <c r="T363">
        <f>Source!Y292</f>
        <v>65587.039999999994</v>
      </c>
      <c r="U363">
        <f>ROUND((175/100)*ROUND(Source!R291, 2), 2)</f>
        <v>14.42</v>
      </c>
      <c r="V363">
        <f>ROUND((0/100)*ROUND(Source!R292, 2), 2)</f>
        <v>0</v>
      </c>
      <c r="AC363">
        <v>0</v>
      </c>
    </row>
    <row r="364" spans="1:29" hidden="1" x14ac:dyDescent="0.25">
      <c r="C364" s="32" t="str">
        <f>"Объем: "&amp;Source!I291&amp;"=(180)/"&amp;"100"</f>
        <v>Объем: 1,8=(180)/100</v>
      </c>
    </row>
    <row r="365" spans="1:29" ht="14.4" hidden="1" x14ac:dyDescent="0.25">
      <c r="A365" s="27"/>
      <c r="B365" s="27"/>
      <c r="C365" s="27" t="s">
        <v>886</v>
      </c>
      <c r="D365" s="29"/>
      <c r="E365" s="28"/>
      <c r="F365" s="31">
        <f>Source!AO291</f>
        <v>716.8</v>
      </c>
      <c r="G365" s="30" t="s">
        <v>903</v>
      </c>
      <c r="H365" s="28">
        <f>Source!AV292</f>
        <v>1.0669999999999999</v>
      </c>
      <c r="I365" s="31">
        <f>Source!S291</f>
        <v>1899.83</v>
      </c>
      <c r="J365" s="28">
        <f>IF(Source!BA292&lt;&gt; 0, Source!BA292, 1)</f>
        <v>56.35</v>
      </c>
      <c r="K365" s="31">
        <f>Source!S292</f>
        <v>107055.42</v>
      </c>
    </row>
    <row r="366" spans="1:29" ht="14.4" hidden="1" x14ac:dyDescent="0.25">
      <c r="A366" s="27"/>
      <c r="B366" s="27"/>
      <c r="C366" s="27" t="s">
        <v>888</v>
      </c>
      <c r="D366" s="29"/>
      <c r="E366" s="28"/>
      <c r="F366" s="31">
        <f>Source!AM291</f>
        <v>20.2</v>
      </c>
      <c r="G366" s="30" t="s">
        <v>904</v>
      </c>
      <c r="H366" s="28">
        <f>Source!AV292</f>
        <v>1.0669999999999999</v>
      </c>
      <c r="I366" s="31">
        <f>Source!Q291</f>
        <v>58.19</v>
      </c>
      <c r="J366" s="28">
        <f>IF(Source!BB292&lt;&gt; 0, Source!BB292, 1)</f>
        <v>16.600000000000001</v>
      </c>
      <c r="K366" s="31">
        <f>Source!Q292</f>
        <v>965.95</v>
      </c>
    </row>
    <row r="367" spans="1:29" ht="14.4" hidden="1" x14ac:dyDescent="0.25">
      <c r="A367" s="27"/>
      <c r="B367" s="27"/>
      <c r="C367" s="27" t="s">
        <v>900</v>
      </c>
      <c r="D367" s="29"/>
      <c r="E367" s="28"/>
      <c r="F367" s="31">
        <f>Source!AN291</f>
        <v>2.86</v>
      </c>
      <c r="G367" s="30" t="s">
        <v>904</v>
      </c>
      <c r="H367" s="28">
        <f>Source!AV292</f>
        <v>1.0669999999999999</v>
      </c>
      <c r="I367" s="40">
        <f>Source!R291</f>
        <v>8.24</v>
      </c>
      <c r="J367" s="28">
        <f>IF(Source!BS292&lt;&gt; 0, Source!BS292, 1)</f>
        <v>56.35</v>
      </c>
      <c r="K367" s="40">
        <f>Source!R292</f>
        <v>464.32</v>
      </c>
    </row>
    <row r="368" spans="1:29" ht="14.4" hidden="1" x14ac:dyDescent="0.25">
      <c r="A368" s="27"/>
      <c r="B368" s="27"/>
      <c r="C368" s="27" t="s">
        <v>889</v>
      </c>
      <c r="D368" s="29"/>
      <c r="E368" s="28"/>
      <c r="F368" s="31">
        <f>Source!AL291</f>
        <v>231.71</v>
      </c>
      <c r="G368" s="30"/>
      <c r="H368" s="28">
        <f>Source!AW292</f>
        <v>1</v>
      </c>
      <c r="I368" s="31">
        <f>Source!P291</f>
        <v>417.08</v>
      </c>
      <c r="J368" s="28">
        <f>IF(Source!BC292&lt;&gt; 0, Source!BC292, 1)</f>
        <v>12.86</v>
      </c>
      <c r="K368" s="31">
        <f>Source!P292</f>
        <v>5363.65</v>
      </c>
    </row>
    <row r="369" spans="1:29" ht="69" hidden="1" x14ac:dyDescent="0.25">
      <c r="A369" s="27" t="s">
        <v>262</v>
      </c>
      <c r="B369" s="27" t="str">
        <f>Source!F293</f>
        <v>1.12-2-1167</v>
      </c>
      <c r="C369" s="27" t="s">
        <v>264</v>
      </c>
      <c r="D369" s="29" t="str">
        <f>Source!H293</f>
        <v>шт.</v>
      </c>
      <c r="E369" s="28">
        <f>Source!I293</f>
        <v>90</v>
      </c>
      <c r="F369" s="31">
        <f>Source!AK293</f>
        <v>54.28</v>
      </c>
      <c r="G369" s="41" t="s">
        <v>3</v>
      </c>
      <c r="H369" s="28">
        <f>Source!AW294</f>
        <v>1</v>
      </c>
      <c r="I369" s="31">
        <f>Source!O293</f>
        <v>4885.2</v>
      </c>
      <c r="J369" s="28">
        <f>IF(Source!BC294&lt;&gt; 0, Source!BC294, 1)</f>
        <v>0.83</v>
      </c>
      <c r="K369" s="31">
        <f>Source!O294</f>
        <v>4054.72</v>
      </c>
      <c r="Q369">
        <f>Source!X293</f>
        <v>0</v>
      </c>
      <c r="R369">
        <f>Source!X294</f>
        <v>0</v>
      </c>
      <c r="S369">
        <f>Source!Y293</f>
        <v>0</v>
      </c>
      <c r="T369">
        <f>Source!Y294</f>
        <v>0</v>
      </c>
      <c r="U369">
        <f>ROUND((175/100)*ROUND(Source!R293, 2), 2)</f>
        <v>0</v>
      </c>
      <c r="V369">
        <f>ROUND((0/100)*ROUND(Source!R294, 2), 2)</f>
        <v>0</v>
      </c>
      <c r="AC369">
        <v>3</v>
      </c>
    </row>
    <row r="370" spans="1:29" ht="69" hidden="1" x14ac:dyDescent="0.25">
      <c r="A370" s="27" t="s">
        <v>266</v>
      </c>
      <c r="B370" s="27" t="str">
        <f>Source!F295</f>
        <v>1.12-1-80</v>
      </c>
      <c r="C370" s="27" t="s">
        <v>268</v>
      </c>
      <c r="D370" s="29" t="str">
        <f>Source!H295</f>
        <v>м</v>
      </c>
      <c r="E370" s="28">
        <f>Source!I295</f>
        <v>179.64</v>
      </c>
      <c r="F370" s="31">
        <f>Source!AK295</f>
        <v>179.22</v>
      </c>
      <c r="G370" s="41" t="s">
        <v>3</v>
      </c>
      <c r="H370" s="28">
        <f>Source!AW296</f>
        <v>1</v>
      </c>
      <c r="I370" s="31">
        <f>Source!O295</f>
        <v>32195.08</v>
      </c>
      <c r="J370" s="28">
        <f>IF(Source!BC296&lt;&gt; 0, Source!BC296, 1)</f>
        <v>2.2000000000000002</v>
      </c>
      <c r="K370" s="31">
        <f>Source!O296</f>
        <v>70829.179999999993</v>
      </c>
      <c r="Q370">
        <f>Source!X295</f>
        <v>0</v>
      </c>
      <c r="R370">
        <f>Source!X296</f>
        <v>0</v>
      </c>
      <c r="S370">
        <f>Source!Y295</f>
        <v>0</v>
      </c>
      <c r="T370">
        <f>Source!Y296</f>
        <v>0</v>
      </c>
      <c r="U370">
        <f>ROUND((175/100)*ROUND(Source!R295, 2), 2)</f>
        <v>0</v>
      </c>
      <c r="V370">
        <f>ROUND((0/100)*ROUND(Source!R296, 2), 2)</f>
        <v>0</v>
      </c>
      <c r="AC370">
        <v>3</v>
      </c>
    </row>
    <row r="371" spans="1:29" ht="82.8" hidden="1" x14ac:dyDescent="0.25">
      <c r="A371" s="27" t="s">
        <v>270</v>
      </c>
      <c r="B371" s="27" t="str">
        <f>Source!F297</f>
        <v>1.19-12-130</v>
      </c>
      <c r="C371" s="27" t="s">
        <v>272</v>
      </c>
      <c r="D371" s="29" t="str">
        <f>Source!H297</f>
        <v>шт.</v>
      </c>
      <c r="E371" s="28">
        <f>Source!I297</f>
        <v>3</v>
      </c>
      <c r="F371" s="31">
        <f>Source!AK297</f>
        <v>535.77</v>
      </c>
      <c r="G371" s="41" t="s">
        <v>3</v>
      </c>
      <c r="H371" s="28">
        <f>Source!AW298</f>
        <v>1</v>
      </c>
      <c r="I371" s="31">
        <f>Source!O297</f>
        <v>1607.31</v>
      </c>
      <c r="J371" s="28">
        <f>IF(Source!BC298&lt;&gt; 0, Source!BC298, 1)</f>
        <v>6.96</v>
      </c>
      <c r="K371" s="31">
        <f>Source!O298</f>
        <v>11186.88</v>
      </c>
      <c r="Q371">
        <f>Source!X297</f>
        <v>0</v>
      </c>
      <c r="R371">
        <f>Source!X298</f>
        <v>0</v>
      </c>
      <c r="S371">
        <f>Source!Y297</f>
        <v>0</v>
      </c>
      <c r="T371">
        <f>Source!Y298</f>
        <v>0</v>
      </c>
      <c r="U371">
        <f>ROUND((175/100)*ROUND(Source!R297, 2), 2)</f>
        <v>0</v>
      </c>
      <c r="V371">
        <f>ROUND((0/100)*ROUND(Source!R298, 2), 2)</f>
        <v>0</v>
      </c>
      <c r="AC371">
        <v>3</v>
      </c>
    </row>
    <row r="372" spans="1:29" ht="27.6" hidden="1" x14ac:dyDescent="0.25">
      <c r="A372" s="27" t="s">
        <v>274</v>
      </c>
      <c r="B372" s="27" t="str">
        <f>Source!F299</f>
        <v>1.12-5-133</v>
      </c>
      <c r="C372" s="27" t="s">
        <v>276</v>
      </c>
      <c r="D372" s="29" t="str">
        <f>Source!H299</f>
        <v>шт.</v>
      </c>
      <c r="E372" s="28">
        <f>Source!I299</f>
        <v>35</v>
      </c>
      <c r="F372" s="31">
        <f>Source!AK299</f>
        <v>53.05</v>
      </c>
      <c r="G372" s="41" t="s">
        <v>3</v>
      </c>
      <c r="H372" s="28">
        <f>Source!AW300</f>
        <v>1</v>
      </c>
      <c r="I372" s="31">
        <f>Source!O299</f>
        <v>1856.75</v>
      </c>
      <c r="J372" s="28">
        <f>IF(Source!BC300&lt;&gt; 0, Source!BC300, 1)</f>
        <v>3.92</v>
      </c>
      <c r="K372" s="31">
        <f>Source!O300</f>
        <v>7278.46</v>
      </c>
      <c r="Q372">
        <f>Source!X299</f>
        <v>0</v>
      </c>
      <c r="R372">
        <f>Source!X300</f>
        <v>0</v>
      </c>
      <c r="S372">
        <f>Source!Y299</f>
        <v>0</v>
      </c>
      <c r="T372">
        <f>Source!Y300</f>
        <v>0</v>
      </c>
      <c r="U372">
        <f>ROUND((175/100)*ROUND(Source!R299, 2), 2)</f>
        <v>0</v>
      </c>
      <c r="V372">
        <f>ROUND((0/100)*ROUND(Source!R300, 2), 2)</f>
        <v>0</v>
      </c>
      <c r="AC372">
        <v>3</v>
      </c>
    </row>
    <row r="373" spans="1:29" ht="27.6" hidden="1" x14ac:dyDescent="0.25">
      <c r="A373" s="27" t="s">
        <v>278</v>
      </c>
      <c r="B373" s="27" t="str">
        <f>Source!F301</f>
        <v>1.12-5-134</v>
      </c>
      <c r="C373" s="27" t="s">
        <v>280</v>
      </c>
      <c r="D373" s="29" t="str">
        <f>Source!H301</f>
        <v>шт.</v>
      </c>
      <c r="E373" s="28">
        <f>Source!I301</f>
        <v>35</v>
      </c>
      <c r="F373" s="31">
        <f>Source!AK301</f>
        <v>20.21</v>
      </c>
      <c r="G373" s="41" t="s">
        <v>3</v>
      </c>
      <c r="H373" s="28">
        <f>Source!AW302</f>
        <v>1</v>
      </c>
      <c r="I373" s="31">
        <f>Source!O301</f>
        <v>707.35</v>
      </c>
      <c r="J373" s="28">
        <f>IF(Source!BC302&lt;&gt; 0, Source!BC302, 1)</f>
        <v>4.75</v>
      </c>
      <c r="K373" s="31">
        <f>Source!O302</f>
        <v>3359.91</v>
      </c>
      <c r="Q373">
        <f>Source!X301</f>
        <v>0</v>
      </c>
      <c r="R373">
        <f>Source!X302</f>
        <v>0</v>
      </c>
      <c r="S373">
        <f>Source!Y301</f>
        <v>0</v>
      </c>
      <c r="T373">
        <f>Source!Y302</f>
        <v>0</v>
      </c>
      <c r="U373">
        <f>ROUND((175/100)*ROUND(Source!R301, 2), 2)</f>
        <v>0</v>
      </c>
      <c r="V373">
        <f>ROUND((0/100)*ROUND(Source!R302, 2), 2)</f>
        <v>0</v>
      </c>
      <c r="AC373">
        <v>3</v>
      </c>
    </row>
    <row r="374" spans="1:29" ht="41.4" hidden="1" x14ac:dyDescent="0.25">
      <c r="A374" s="27" t="s">
        <v>282</v>
      </c>
      <c r="B374" s="27" t="str">
        <f>Source!F303</f>
        <v>1.12-5-96</v>
      </c>
      <c r="C374" s="27" t="s">
        <v>284</v>
      </c>
      <c r="D374" s="29" t="str">
        <f>Source!H303</f>
        <v>шт.</v>
      </c>
      <c r="E374" s="28">
        <f>Source!I303</f>
        <v>15.000000000000002</v>
      </c>
      <c r="F374" s="31">
        <f>Source!AK303</f>
        <v>63.13</v>
      </c>
      <c r="G374" s="41" t="s">
        <v>3</v>
      </c>
      <c r="H374" s="28">
        <f>Source!AW304</f>
        <v>1</v>
      </c>
      <c r="I374" s="31">
        <f>Source!O303</f>
        <v>946.95</v>
      </c>
      <c r="J374" s="28">
        <f>IF(Source!BC304&lt;&gt; 0, Source!BC304, 1)</f>
        <v>3.76</v>
      </c>
      <c r="K374" s="31">
        <f>Source!O304</f>
        <v>3560.53</v>
      </c>
      <c r="Q374">
        <f>Source!X303</f>
        <v>0</v>
      </c>
      <c r="R374">
        <f>Source!X304</f>
        <v>0</v>
      </c>
      <c r="S374">
        <f>Source!Y303</f>
        <v>0</v>
      </c>
      <c r="T374">
        <f>Source!Y304</f>
        <v>0</v>
      </c>
      <c r="U374">
        <f>ROUND((175/100)*ROUND(Source!R303, 2), 2)</f>
        <v>0</v>
      </c>
      <c r="V374">
        <f>ROUND((0/100)*ROUND(Source!R304, 2), 2)</f>
        <v>0</v>
      </c>
      <c r="AC374">
        <v>3</v>
      </c>
    </row>
    <row r="375" spans="1:29" ht="27.6" hidden="1" x14ac:dyDescent="0.25">
      <c r="A375" s="27" t="s">
        <v>286</v>
      </c>
      <c r="B375" s="27" t="str">
        <f>Source!F305</f>
        <v>1.12-5-132</v>
      </c>
      <c r="C375" s="27" t="s">
        <v>288</v>
      </c>
      <c r="D375" s="29" t="str">
        <f>Source!H305</f>
        <v>шт.</v>
      </c>
      <c r="E375" s="28">
        <f>Source!I305</f>
        <v>5</v>
      </c>
      <c r="F375" s="31">
        <f>Source!AK305</f>
        <v>26.59</v>
      </c>
      <c r="G375" s="41" t="s">
        <v>3</v>
      </c>
      <c r="H375" s="28">
        <f>Source!AW306</f>
        <v>1</v>
      </c>
      <c r="I375" s="31">
        <f>Source!O305</f>
        <v>132.94999999999999</v>
      </c>
      <c r="J375" s="28">
        <f>IF(Source!BC306&lt;&gt; 0, Source!BC306, 1)</f>
        <v>3.36</v>
      </c>
      <c r="K375" s="31">
        <f>Source!O306</f>
        <v>446.71</v>
      </c>
      <c r="Q375">
        <f>Source!X305</f>
        <v>0</v>
      </c>
      <c r="R375">
        <f>Source!X306</f>
        <v>0</v>
      </c>
      <c r="S375">
        <f>Source!Y305</f>
        <v>0</v>
      </c>
      <c r="T375">
        <f>Source!Y306</f>
        <v>0</v>
      </c>
      <c r="U375">
        <f>ROUND((175/100)*ROUND(Source!R305, 2), 2)</f>
        <v>0</v>
      </c>
      <c r="V375">
        <f>ROUND((0/100)*ROUND(Source!R306, 2), 2)</f>
        <v>0</v>
      </c>
      <c r="AC375">
        <v>3</v>
      </c>
    </row>
    <row r="376" spans="1:29" ht="41.4" hidden="1" x14ac:dyDescent="0.25">
      <c r="A376" s="27" t="s">
        <v>290</v>
      </c>
      <c r="B376" s="27" t="str">
        <f>Source!F307</f>
        <v>1.12-5-122</v>
      </c>
      <c r="C376" s="27" t="s">
        <v>292</v>
      </c>
      <c r="D376" s="29" t="str">
        <f>Source!H307</f>
        <v>шт.</v>
      </c>
      <c r="E376" s="28">
        <f>Source!I307</f>
        <v>55</v>
      </c>
      <c r="F376" s="31">
        <f>Source!AK307</f>
        <v>63.13</v>
      </c>
      <c r="G376" s="41" t="s">
        <v>3</v>
      </c>
      <c r="H376" s="28">
        <f>Source!AW308</f>
        <v>1</v>
      </c>
      <c r="I376" s="31">
        <f>Source!O307</f>
        <v>3472.15</v>
      </c>
      <c r="J376" s="28">
        <f>IF(Source!BC308&lt;&gt; 0, Source!BC308, 1)</f>
        <v>5.24</v>
      </c>
      <c r="K376" s="31">
        <f>Source!O308</f>
        <v>18194.07</v>
      </c>
      <c r="Q376">
        <f>Source!X307</f>
        <v>0</v>
      </c>
      <c r="R376">
        <f>Source!X308</f>
        <v>0</v>
      </c>
      <c r="S376">
        <f>Source!Y307</f>
        <v>0</v>
      </c>
      <c r="T376">
        <f>Source!Y308</f>
        <v>0</v>
      </c>
      <c r="U376">
        <f>ROUND((175/100)*ROUND(Source!R307, 2), 2)</f>
        <v>0</v>
      </c>
      <c r="V376">
        <f>ROUND((0/100)*ROUND(Source!R308, 2), 2)</f>
        <v>0</v>
      </c>
      <c r="AC376">
        <v>3</v>
      </c>
    </row>
    <row r="377" spans="1:29" ht="41.4" hidden="1" x14ac:dyDescent="0.25">
      <c r="A377" s="27" t="s">
        <v>294</v>
      </c>
      <c r="B377" s="27" t="str">
        <f>Source!F309</f>
        <v>1.12-5-121</v>
      </c>
      <c r="C377" s="27" t="s">
        <v>296</v>
      </c>
      <c r="D377" s="29" t="str">
        <f>Source!H309</f>
        <v>шт.</v>
      </c>
      <c r="E377" s="28">
        <f>Source!I309</f>
        <v>65</v>
      </c>
      <c r="F377" s="31">
        <f>Source!AK309</f>
        <v>45.47</v>
      </c>
      <c r="G377" s="41" t="s">
        <v>3</v>
      </c>
      <c r="H377" s="28">
        <f>Source!AW310</f>
        <v>1</v>
      </c>
      <c r="I377" s="31">
        <f>Source!O309</f>
        <v>2955.55</v>
      </c>
      <c r="J377" s="28">
        <f>IF(Source!BC310&lt;&gt; 0, Source!BC310, 1)</f>
        <v>4.21</v>
      </c>
      <c r="K377" s="31">
        <f>Source!O310</f>
        <v>12442.87</v>
      </c>
      <c r="Q377">
        <f>Source!X309</f>
        <v>0</v>
      </c>
      <c r="R377">
        <f>Source!X310</f>
        <v>0</v>
      </c>
      <c r="S377">
        <f>Source!Y309</f>
        <v>0</v>
      </c>
      <c r="T377">
        <f>Source!Y310</f>
        <v>0</v>
      </c>
      <c r="U377">
        <f>ROUND((175/100)*ROUND(Source!R309, 2), 2)</f>
        <v>0</v>
      </c>
      <c r="V377">
        <f>ROUND((0/100)*ROUND(Source!R310, 2), 2)</f>
        <v>0</v>
      </c>
      <c r="AC377">
        <v>3</v>
      </c>
    </row>
    <row r="378" spans="1:29" ht="27.6" hidden="1" x14ac:dyDescent="0.25">
      <c r="A378" s="27" t="s">
        <v>298</v>
      </c>
      <c r="B378" s="27" t="str">
        <f>Source!F311</f>
        <v>1.12-5-83</v>
      </c>
      <c r="C378" s="27" t="s">
        <v>300</v>
      </c>
      <c r="D378" s="29" t="str">
        <f>Source!H311</f>
        <v>шт.</v>
      </c>
      <c r="E378" s="28">
        <f>Source!I311</f>
        <v>85</v>
      </c>
      <c r="F378" s="31">
        <f>Source!AK311</f>
        <v>28.2</v>
      </c>
      <c r="G378" s="41" t="s">
        <v>3</v>
      </c>
      <c r="H378" s="28">
        <f>Source!AW312</f>
        <v>1</v>
      </c>
      <c r="I378" s="31">
        <f>Source!O311</f>
        <v>2397</v>
      </c>
      <c r="J378" s="28">
        <f>IF(Source!BC312&lt;&gt; 0, Source!BC312, 1)</f>
        <v>6.02</v>
      </c>
      <c r="K378" s="31">
        <f>Source!O312</f>
        <v>14429.94</v>
      </c>
      <c r="Q378">
        <f>Source!X311</f>
        <v>0</v>
      </c>
      <c r="R378">
        <f>Source!X312</f>
        <v>0</v>
      </c>
      <c r="S378">
        <f>Source!Y311</f>
        <v>0</v>
      </c>
      <c r="T378">
        <f>Source!Y312</f>
        <v>0</v>
      </c>
      <c r="U378">
        <f>ROUND((175/100)*ROUND(Source!R311, 2), 2)</f>
        <v>0</v>
      </c>
      <c r="V378">
        <f>ROUND((0/100)*ROUND(Source!R312, 2), 2)</f>
        <v>0</v>
      </c>
      <c r="AC378">
        <v>3</v>
      </c>
    </row>
    <row r="379" spans="1:29" ht="27.6" hidden="1" x14ac:dyDescent="0.25">
      <c r="A379" s="27" t="s">
        <v>302</v>
      </c>
      <c r="B379" s="27" t="str">
        <f>Source!F313</f>
        <v>1.12-5-84</v>
      </c>
      <c r="C379" s="27" t="s">
        <v>304</v>
      </c>
      <c r="D379" s="29" t="str">
        <f>Source!H313</f>
        <v>шт.</v>
      </c>
      <c r="E379" s="28">
        <f>Source!I313</f>
        <v>30.000000000000004</v>
      </c>
      <c r="F379" s="31">
        <f>Source!AK313</f>
        <v>28.2</v>
      </c>
      <c r="G379" s="41" t="s">
        <v>3</v>
      </c>
      <c r="H379" s="28">
        <f>Source!AW314</f>
        <v>1</v>
      </c>
      <c r="I379" s="31">
        <f>Source!O313</f>
        <v>846</v>
      </c>
      <c r="J379" s="28">
        <f>IF(Source!BC314&lt;&gt; 0, Source!BC314, 1)</f>
        <v>6.82</v>
      </c>
      <c r="K379" s="31">
        <f>Source!O314</f>
        <v>5769.72</v>
      </c>
      <c r="Q379">
        <f>Source!X313</f>
        <v>0</v>
      </c>
      <c r="R379">
        <f>Source!X314</f>
        <v>0</v>
      </c>
      <c r="S379">
        <f>Source!Y313</f>
        <v>0</v>
      </c>
      <c r="T379">
        <f>Source!Y314</f>
        <v>0</v>
      </c>
      <c r="U379">
        <f>ROUND((175/100)*ROUND(Source!R313, 2), 2)</f>
        <v>0</v>
      </c>
      <c r="V379">
        <f>ROUND((0/100)*ROUND(Source!R314, 2), 2)</f>
        <v>0</v>
      </c>
      <c r="AC379">
        <v>3</v>
      </c>
    </row>
    <row r="380" spans="1:29" ht="14.4" hidden="1" x14ac:dyDescent="0.25">
      <c r="A380" s="27"/>
      <c r="B380" s="27"/>
      <c r="C380" s="27" t="s">
        <v>890</v>
      </c>
      <c r="D380" s="29" t="s">
        <v>891</v>
      </c>
      <c r="E380" s="28">
        <f>Source!BZ292</f>
        <v>109</v>
      </c>
      <c r="F380" s="31"/>
      <c r="G380" s="30"/>
      <c r="H380" s="28"/>
      <c r="I380" s="31">
        <f>SUM(Q363:Q379)</f>
        <v>2079.8000000000002</v>
      </c>
      <c r="J380" s="28">
        <f>Source!AT292</f>
        <v>109</v>
      </c>
      <c r="K380" s="31">
        <f>SUM(R363:R379)</f>
        <v>117196.52</v>
      </c>
    </row>
    <row r="381" spans="1:29" ht="14.4" hidden="1" x14ac:dyDescent="0.25">
      <c r="A381" s="27"/>
      <c r="B381" s="27"/>
      <c r="C381" s="27" t="s">
        <v>892</v>
      </c>
      <c r="D381" s="29" t="s">
        <v>891</v>
      </c>
      <c r="E381" s="28">
        <f>Source!CA292</f>
        <v>61</v>
      </c>
      <c r="F381" s="31"/>
      <c r="G381" s="30"/>
      <c r="H381" s="28"/>
      <c r="I381" s="31">
        <f>SUM(S363:S380)</f>
        <v>1163.92</v>
      </c>
      <c r="J381" s="28">
        <f>Source!AU292</f>
        <v>61</v>
      </c>
      <c r="K381" s="31">
        <f>SUM(T363:T380)</f>
        <v>65587.039999999994</v>
      </c>
    </row>
    <row r="382" spans="1:29" ht="14.4" hidden="1" x14ac:dyDescent="0.25">
      <c r="A382" s="33"/>
      <c r="B382" s="33"/>
      <c r="C382" s="33" t="s">
        <v>893</v>
      </c>
      <c r="D382" s="34" t="s">
        <v>894</v>
      </c>
      <c r="E382" s="35">
        <f>Source!AQ291</f>
        <v>56</v>
      </c>
      <c r="F382" s="36"/>
      <c r="G382" s="37" t="s">
        <v>903</v>
      </c>
      <c r="H382" s="35">
        <f>Source!AV292</f>
        <v>1.0669999999999999</v>
      </c>
      <c r="I382" s="36">
        <f>Source!U291</f>
        <v>148.42396799999997</v>
      </c>
      <c r="J382" s="35"/>
      <c r="K382" s="36"/>
    </row>
    <row r="383" spans="1:29" ht="13.8" hidden="1" x14ac:dyDescent="0.25">
      <c r="C383" s="38" t="s">
        <v>895</v>
      </c>
      <c r="H383" s="59">
        <f>I365+I366+I368+I380+I381+SUM(I369:I379)-SUMIF(AC369:AC379, 5, I369:I379)-SUMIF(AC369:AC379, 6, I369:I379)</f>
        <v>57621.109999999993</v>
      </c>
      <c r="I383" s="59"/>
      <c r="J383" s="59">
        <f>K365+K366+K368+K380+K381+SUM(K369:K379)-SUMIF(AC369:AC379, 5, K369:K379)-SUMIF(AC369:AC379, 6, K369:K379)</f>
        <v>447721.56999999995</v>
      </c>
      <c r="K383" s="59"/>
    </row>
    <row r="384" spans="1:29" ht="13.8" hidden="1" x14ac:dyDescent="0.25">
      <c r="C384" s="38" t="s">
        <v>896</v>
      </c>
      <c r="H384" s="56">
        <f>SUMIF(AC369:AC379, 5, I369:I379)+SUMIF(AC369:AC379, 6, I369:I379)</f>
        <v>0</v>
      </c>
      <c r="I384" s="56"/>
      <c r="J384" s="56">
        <f>SUMIF(AC369:AC379, 5, K369:K379)+SUMIF(AC369:AC379, 6, K369:K379)</f>
        <v>0</v>
      </c>
      <c r="K384" s="56"/>
    </row>
    <row r="385" spans="1:29" ht="13.8" hidden="1" x14ac:dyDescent="0.25">
      <c r="C385" s="38" t="s">
        <v>897</v>
      </c>
      <c r="H385" s="56">
        <f>I365+I366+I368+I380+I381+SUM(I369:I379)</f>
        <v>57621.109999999993</v>
      </c>
      <c r="I385" s="56"/>
      <c r="J385" s="56">
        <f>K365+K366+K368+K380+K381+SUM(K369:K379)</f>
        <v>447721.56999999995</v>
      </c>
      <c r="K385" s="56"/>
      <c r="O385" s="39">
        <f>I365+I366+I368+I380+I381+SUM(I369:I379)</f>
        <v>57621.109999999993</v>
      </c>
      <c r="P385" s="39">
        <f>K365+K366+K368+K380+K381+SUM(K369:K379)</f>
        <v>447721.56999999995</v>
      </c>
    </row>
    <row r="386" spans="1:29" hidden="1" x14ac:dyDescent="0.25"/>
    <row r="387" spans="1:29" ht="27.6" hidden="1" x14ac:dyDescent="0.25">
      <c r="A387" s="27">
        <v>26</v>
      </c>
      <c r="B387" s="27" t="str">
        <f>Source!F315</f>
        <v>3.16-13-1</v>
      </c>
      <c r="C387" s="27" t="s">
        <v>307</v>
      </c>
      <c r="D387" s="29" t="str">
        <f>Source!H315</f>
        <v>100 м</v>
      </c>
      <c r="E387" s="28">
        <f>Source!I315</f>
        <v>1.2</v>
      </c>
      <c r="F387" s="31"/>
      <c r="G387" s="30"/>
      <c r="H387" s="28"/>
      <c r="I387" s="31"/>
      <c r="J387" s="28"/>
      <c r="K387" s="31"/>
      <c r="Q387">
        <f>Source!X315</f>
        <v>1442.7</v>
      </c>
      <c r="R387">
        <f>Source!X316</f>
        <v>81296.27</v>
      </c>
      <c r="S387">
        <f>Source!Y315</f>
        <v>807.38</v>
      </c>
      <c r="T387">
        <f>Source!Y316</f>
        <v>45496.08</v>
      </c>
      <c r="U387">
        <f>ROUND((175/100)*ROUND(Source!R315, 2), 2)</f>
        <v>4.8099999999999996</v>
      </c>
      <c r="V387">
        <f>ROUND((0/100)*ROUND(Source!R316, 2), 2)</f>
        <v>0</v>
      </c>
      <c r="AC387">
        <v>0</v>
      </c>
    </row>
    <row r="388" spans="1:29" hidden="1" x14ac:dyDescent="0.25">
      <c r="C388" s="32" t="str">
        <f>"Объем: "&amp;Source!I315&amp;"=(120)/"&amp;"100"</f>
        <v>Объем: 1,2=(120)/100</v>
      </c>
    </row>
    <row r="389" spans="1:29" ht="14.4" hidden="1" x14ac:dyDescent="0.25">
      <c r="A389" s="27"/>
      <c r="B389" s="27"/>
      <c r="C389" s="27" t="s">
        <v>886</v>
      </c>
      <c r="D389" s="29"/>
      <c r="E389" s="28"/>
      <c r="F389" s="31">
        <f>Source!AO315</f>
        <v>747.52</v>
      </c>
      <c r="G389" s="30" t="s">
        <v>903</v>
      </c>
      <c r="H389" s="28">
        <f>Source!AV316</f>
        <v>1.0669999999999999</v>
      </c>
      <c r="I389" s="31">
        <f>Source!S315</f>
        <v>1320.83</v>
      </c>
      <c r="J389" s="28">
        <f>IF(Source!BA316&lt;&gt; 0, Source!BA316, 1)</f>
        <v>56.35</v>
      </c>
      <c r="K389" s="31">
        <f>Source!S316</f>
        <v>74428.77</v>
      </c>
    </row>
    <row r="390" spans="1:29" ht="14.4" hidden="1" x14ac:dyDescent="0.25">
      <c r="A390" s="27"/>
      <c r="B390" s="27"/>
      <c r="C390" s="27" t="s">
        <v>888</v>
      </c>
      <c r="D390" s="29"/>
      <c r="E390" s="28"/>
      <c r="F390" s="31">
        <f>Source!AM315</f>
        <v>10.1</v>
      </c>
      <c r="G390" s="30" t="s">
        <v>904</v>
      </c>
      <c r="H390" s="28">
        <f>Source!AV316</f>
        <v>1.0669999999999999</v>
      </c>
      <c r="I390" s="31">
        <f>Source!Q315</f>
        <v>19.399999999999999</v>
      </c>
      <c r="J390" s="28">
        <f>IF(Source!BB316&lt;&gt; 0, Source!BB316, 1)</f>
        <v>16.600000000000001</v>
      </c>
      <c r="K390" s="31">
        <f>Source!Q316</f>
        <v>322.04000000000002</v>
      </c>
    </row>
    <row r="391" spans="1:29" ht="14.4" hidden="1" x14ac:dyDescent="0.25">
      <c r="A391" s="27"/>
      <c r="B391" s="27"/>
      <c r="C391" s="27" t="s">
        <v>900</v>
      </c>
      <c r="D391" s="29"/>
      <c r="E391" s="28"/>
      <c r="F391" s="31">
        <f>Source!AN315</f>
        <v>1.43</v>
      </c>
      <c r="G391" s="30" t="s">
        <v>904</v>
      </c>
      <c r="H391" s="28">
        <f>Source!AV316</f>
        <v>1.0669999999999999</v>
      </c>
      <c r="I391" s="40">
        <f>Source!R315</f>
        <v>2.75</v>
      </c>
      <c r="J391" s="28">
        <f>IF(Source!BS316&lt;&gt; 0, Source!BS316, 1)</f>
        <v>56.35</v>
      </c>
      <c r="K391" s="40">
        <f>Source!R316</f>
        <v>154.96</v>
      </c>
    </row>
    <row r="392" spans="1:29" ht="14.4" hidden="1" x14ac:dyDescent="0.25">
      <c r="A392" s="27"/>
      <c r="B392" s="27"/>
      <c r="C392" s="27" t="s">
        <v>889</v>
      </c>
      <c r="D392" s="29"/>
      <c r="E392" s="28"/>
      <c r="F392" s="31">
        <f>Source!AL315</f>
        <v>85.16</v>
      </c>
      <c r="G392" s="30"/>
      <c r="H392" s="28">
        <f>Source!AW316</f>
        <v>1</v>
      </c>
      <c r="I392" s="31">
        <f>Source!P315</f>
        <v>102.19</v>
      </c>
      <c r="J392" s="28">
        <f>IF(Source!BC316&lt;&gt; 0, Source!BC316, 1)</f>
        <v>12.82</v>
      </c>
      <c r="K392" s="31">
        <f>Source!P316</f>
        <v>1310.08</v>
      </c>
    </row>
    <row r="393" spans="1:29" ht="69" hidden="1" x14ac:dyDescent="0.25">
      <c r="A393" s="27" t="s">
        <v>308</v>
      </c>
      <c r="B393" s="27" t="str">
        <f>Source!F317</f>
        <v>1.12-2-1165</v>
      </c>
      <c r="C393" s="27" t="s">
        <v>179</v>
      </c>
      <c r="D393" s="29" t="str">
        <f>Source!H317</f>
        <v>шт.</v>
      </c>
      <c r="E393" s="28">
        <f>Source!I317</f>
        <v>120</v>
      </c>
      <c r="F393" s="31">
        <f>Source!AK317</f>
        <v>21.9</v>
      </c>
      <c r="G393" s="41" t="s">
        <v>3</v>
      </c>
      <c r="H393" s="28">
        <f>Source!AW318</f>
        <v>1</v>
      </c>
      <c r="I393" s="31">
        <f>Source!O317</f>
        <v>2628</v>
      </c>
      <c r="J393" s="28">
        <f>IF(Source!BC318&lt;&gt; 0, Source!BC318, 1)</f>
        <v>0.93</v>
      </c>
      <c r="K393" s="31">
        <f>Source!O318</f>
        <v>2444.04</v>
      </c>
      <c r="Q393">
        <f>Source!X317</f>
        <v>0</v>
      </c>
      <c r="R393">
        <f>Source!X318</f>
        <v>0</v>
      </c>
      <c r="S393">
        <f>Source!Y317</f>
        <v>0</v>
      </c>
      <c r="T393">
        <f>Source!Y318</f>
        <v>0</v>
      </c>
      <c r="U393">
        <f>ROUND((175/100)*ROUND(Source!R317, 2), 2)</f>
        <v>0</v>
      </c>
      <c r="V393">
        <f>ROUND((0/100)*ROUND(Source!R318, 2), 2)</f>
        <v>0</v>
      </c>
      <c r="AC393">
        <v>3</v>
      </c>
    </row>
    <row r="394" spans="1:29" ht="69" hidden="1" x14ac:dyDescent="0.25">
      <c r="A394" s="27" t="s">
        <v>309</v>
      </c>
      <c r="B394" s="27" t="str">
        <f>Source!F319</f>
        <v>1.12-1-79</v>
      </c>
      <c r="C394" s="27" t="s">
        <v>311</v>
      </c>
      <c r="D394" s="29" t="str">
        <f>Source!H319</f>
        <v>м</v>
      </c>
      <c r="E394" s="28">
        <f>Source!I319</f>
        <v>119.76</v>
      </c>
      <c r="F394" s="31">
        <f>Source!AK319</f>
        <v>123.2</v>
      </c>
      <c r="G394" s="41" t="s">
        <v>3</v>
      </c>
      <c r="H394" s="28">
        <f>Source!AW320</f>
        <v>1</v>
      </c>
      <c r="I394" s="31">
        <f>Source!O319</f>
        <v>14754.43</v>
      </c>
      <c r="J394" s="28">
        <f>IF(Source!BC320&lt;&gt; 0, Source!BC320, 1)</f>
        <v>1.73</v>
      </c>
      <c r="K394" s="31">
        <f>Source!O320</f>
        <v>25525.16</v>
      </c>
      <c r="Q394">
        <f>Source!X319</f>
        <v>0</v>
      </c>
      <c r="R394">
        <f>Source!X320</f>
        <v>0</v>
      </c>
      <c r="S394">
        <f>Source!Y319</f>
        <v>0</v>
      </c>
      <c r="T394">
        <f>Source!Y320</f>
        <v>0</v>
      </c>
      <c r="U394">
        <f>ROUND((175/100)*ROUND(Source!R319, 2), 2)</f>
        <v>0</v>
      </c>
      <c r="V394">
        <f>ROUND((0/100)*ROUND(Source!R320, 2), 2)</f>
        <v>0</v>
      </c>
      <c r="AC394">
        <v>3</v>
      </c>
    </row>
    <row r="395" spans="1:29" ht="82.8" hidden="1" x14ac:dyDescent="0.25">
      <c r="A395" s="27" t="s">
        <v>313</v>
      </c>
      <c r="B395" s="27" t="str">
        <f>Source!F321</f>
        <v>1.19-12-130</v>
      </c>
      <c r="C395" s="27" t="s">
        <v>272</v>
      </c>
      <c r="D395" s="29" t="str">
        <f>Source!H321</f>
        <v>шт.</v>
      </c>
      <c r="E395" s="28">
        <f>Source!I321</f>
        <v>4</v>
      </c>
      <c r="F395" s="31">
        <f>Source!AK321</f>
        <v>535.77</v>
      </c>
      <c r="G395" s="41" t="s">
        <v>3</v>
      </c>
      <c r="H395" s="28">
        <f>Source!AW322</f>
        <v>1</v>
      </c>
      <c r="I395" s="31">
        <f>Source!O321</f>
        <v>2143.08</v>
      </c>
      <c r="J395" s="28">
        <f>IF(Source!BC322&lt;&gt; 0, Source!BC322, 1)</f>
        <v>6.96</v>
      </c>
      <c r="K395" s="31">
        <f>Source!O322</f>
        <v>14915.84</v>
      </c>
      <c r="Q395">
        <f>Source!X321</f>
        <v>0</v>
      </c>
      <c r="R395">
        <f>Source!X322</f>
        <v>0</v>
      </c>
      <c r="S395">
        <f>Source!Y321</f>
        <v>0</v>
      </c>
      <c r="T395">
        <f>Source!Y322</f>
        <v>0</v>
      </c>
      <c r="U395">
        <f>ROUND((175/100)*ROUND(Source!R321, 2), 2)</f>
        <v>0</v>
      </c>
      <c r="V395">
        <f>ROUND((0/100)*ROUND(Source!R322, 2), 2)</f>
        <v>0</v>
      </c>
      <c r="AC395">
        <v>3</v>
      </c>
    </row>
    <row r="396" spans="1:29" ht="41.4" hidden="1" x14ac:dyDescent="0.25">
      <c r="A396" s="27" t="s">
        <v>314</v>
      </c>
      <c r="B396" s="27" t="str">
        <f>Source!F323</f>
        <v>1.12-5-97</v>
      </c>
      <c r="C396" s="27" t="s">
        <v>316</v>
      </c>
      <c r="D396" s="29" t="str">
        <f>Source!H323</f>
        <v>шт.</v>
      </c>
      <c r="E396" s="28">
        <f>Source!I323</f>
        <v>13</v>
      </c>
      <c r="F396" s="31">
        <f>Source!AK323</f>
        <v>16.739999999999998</v>
      </c>
      <c r="G396" s="41" t="s">
        <v>3</v>
      </c>
      <c r="H396" s="28">
        <f>Source!AW324</f>
        <v>1</v>
      </c>
      <c r="I396" s="31">
        <f>Source!O323</f>
        <v>217.62</v>
      </c>
      <c r="J396" s="28">
        <f>IF(Source!BC324&lt;&gt; 0, Source!BC324, 1)</f>
        <v>3.51</v>
      </c>
      <c r="K396" s="31">
        <f>Source!O324</f>
        <v>763.85</v>
      </c>
      <c r="Q396">
        <f>Source!X323</f>
        <v>0</v>
      </c>
      <c r="R396">
        <f>Source!X324</f>
        <v>0</v>
      </c>
      <c r="S396">
        <f>Source!Y323</f>
        <v>0</v>
      </c>
      <c r="T396">
        <f>Source!Y324</f>
        <v>0</v>
      </c>
      <c r="U396">
        <f>ROUND((175/100)*ROUND(Source!R323, 2), 2)</f>
        <v>0</v>
      </c>
      <c r="V396">
        <f>ROUND((0/100)*ROUND(Source!R324, 2), 2)</f>
        <v>0</v>
      </c>
      <c r="AC396">
        <v>3</v>
      </c>
    </row>
    <row r="397" spans="1:29" ht="40.799999999999997" x14ac:dyDescent="0.25">
      <c r="A397" s="27" t="s">
        <v>318</v>
      </c>
      <c r="B397" s="27" t="str">
        <f>Source!F325</f>
        <v>КА. п. 1</v>
      </c>
      <c r="C397" s="27" t="s">
        <v>906</v>
      </c>
      <c r="D397" s="29" t="str">
        <f>Source!H325</f>
        <v>шт.</v>
      </c>
      <c r="E397" s="28">
        <f>Source!I325</f>
        <v>1</v>
      </c>
      <c r="F397" s="31">
        <f>Source!AK325</f>
        <v>15.89</v>
      </c>
      <c r="G397" s="41" t="s">
        <v>3</v>
      </c>
      <c r="H397" s="28">
        <f>Source!AW326</f>
        <v>1</v>
      </c>
      <c r="I397" s="31">
        <f>Source!O325</f>
        <v>15.89</v>
      </c>
      <c r="J397" s="28">
        <f>IF(Source!BC326&lt;&gt; 0, Source!BC326, 1)</f>
        <v>9.84</v>
      </c>
      <c r="K397" s="31">
        <f>Source!O326</f>
        <v>156.36000000000001</v>
      </c>
      <c r="Q397">
        <f>Source!X325</f>
        <v>0</v>
      </c>
      <c r="R397">
        <f>Source!X326</f>
        <v>0</v>
      </c>
      <c r="S397">
        <f>Source!Y325</f>
        <v>0</v>
      </c>
      <c r="T397">
        <f>Source!Y326</f>
        <v>0</v>
      </c>
      <c r="U397">
        <f>ROUND((175/100)*ROUND(Source!R325, 2), 2)</f>
        <v>0</v>
      </c>
      <c r="V397">
        <f>ROUND((0/100)*ROUND(Source!R326, 2), 2)</f>
        <v>0</v>
      </c>
      <c r="AC397">
        <v>3</v>
      </c>
    </row>
    <row r="398" spans="1:29" ht="41.4" hidden="1" x14ac:dyDescent="0.25">
      <c r="A398" s="27" t="s">
        <v>323</v>
      </c>
      <c r="B398" s="27" t="str">
        <f>Source!F327</f>
        <v>1.12-5-89</v>
      </c>
      <c r="C398" s="27" t="s">
        <v>325</v>
      </c>
      <c r="D398" s="29" t="str">
        <f>Source!H327</f>
        <v>шт.</v>
      </c>
      <c r="E398" s="28">
        <f>Source!I327</f>
        <v>20</v>
      </c>
      <c r="F398" s="31">
        <f>Source!AK327</f>
        <v>18.88</v>
      </c>
      <c r="G398" s="41" t="s">
        <v>3</v>
      </c>
      <c r="H398" s="28">
        <f>Source!AW328</f>
        <v>1</v>
      </c>
      <c r="I398" s="31">
        <f>Source!O327</f>
        <v>377.6</v>
      </c>
      <c r="J398" s="28">
        <f>IF(Source!BC328&lt;&gt; 0, Source!BC328, 1)</f>
        <v>3.52</v>
      </c>
      <c r="K398" s="31">
        <f>Source!O328</f>
        <v>1329.15</v>
      </c>
      <c r="Q398">
        <f>Source!X327</f>
        <v>0</v>
      </c>
      <c r="R398">
        <f>Source!X328</f>
        <v>0</v>
      </c>
      <c r="S398">
        <f>Source!Y327</f>
        <v>0</v>
      </c>
      <c r="T398">
        <f>Source!Y328</f>
        <v>0</v>
      </c>
      <c r="U398">
        <f>ROUND((175/100)*ROUND(Source!R327, 2), 2)</f>
        <v>0</v>
      </c>
      <c r="V398">
        <f>ROUND((0/100)*ROUND(Source!R328, 2), 2)</f>
        <v>0</v>
      </c>
      <c r="AC398">
        <v>3</v>
      </c>
    </row>
    <row r="399" spans="1:29" ht="27.6" hidden="1" x14ac:dyDescent="0.25">
      <c r="A399" s="27" t="s">
        <v>327</v>
      </c>
      <c r="B399" s="27" t="str">
        <f>Source!F329</f>
        <v>1.12-5-76</v>
      </c>
      <c r="C399" s="27" t="s">
        <v>329</v>
      </c>
      <c r="D399" s="29" t="str">
        <f>Source!H329</f>
        <v>шт.</v>
      </c>
      <c r="E399" s="28">
        <f>Source!I329</f>
        <v>145</v>
      </c>
      <c r="F399" s="31">
        <f>Source!AK329</f>
        <v>14.73</v>
      </c>
      <c r="G399" s="41" t="s">
        <v>3</v>
      </c>
      <c r="H399" s="28">
        <f>Source!AW330</f>
        <v>1</v>
      </c>
      <c r="I399" s="31">
        <f>Source!O329</f>
        <v>2135.85</v>
      </c>
      <c r="J399" s="28">
        <f>IF(Source!BC330&lt;&gt; 0, Source!BC330, 1)</f>
        <v>3.13</v>
      </c>
      <c r="K399" s="31">
        <f>Source!O330</f>
        <v>6685.21</v>
      </c>
      <c r="Q399">
        <f>Source!X329</f>
        <v>0</v>
      </c>
      <c r="R399">
        <f>Source!X330</f>
        <v>0</v>
      </c>
      <c r="S399">
        <f>Source!Y329</f>
        <v>0</v>
      </c>
      <c r="T399">
        <f>Source!Y330</f>
        <v>0</v>
      </c>
      <c r="U399">
        <f>ROUND((175/100)*ROUND(Source!R329, 2), 2)</f>
        <v>0</v>
      </c>
      <c r="V399">
        <f>ROUND((0/100)*ROUND(Source!R330, 2), 2)</f>
        <v>0</v>
      </c>
      <c r="AC399">
        <v>3</v>
      </c>
    </row>
    <row r="400" spans="1:29" ht="27.6" hidden="1" x14ac:dyDescent="0.25">
      <c r="A400" s="27" t="s">
        <v>331</v>
      </c>
      <c r="B400" s="27" t="str">
        <f>Source!F331</f>
        <v>1.12-5-77</v>
      </c>
      <c r="C400" s="27" t="s">
        <v>333</v>
      </c>
      <c r="D400" s="29" t="str">
        <f>Source!H331</f>
        <v>шт.</v>
      </c>
      <c r="E400" s="28">
        <f>Source!I331</f>
        <v>55</v>
      </c>
      <c r="F400" s="31">
        <f>Source!AK331</f>
        <v>15.21</v>
      </c>
      <c r="G400" s="41" t="s">
        <v>3</v>
      </c>
      <c r="H400" s="28">
        <f>Source!AW332</f>
        <v>1</v>
      </c>
      <c r="I400" s="31">
        <f>Source!O331</f>
        <v>836.55</v>
      </c>
      <c r="J400" s="28">
        <f>IF(Source!BC332&lt;&gt; 0, Source!BC332, 1)</f>
        <v>3.53</v>
      </c>
      <c r="K400" s="31">
        <f>Source!O332</f>
        <v>2953.02</v>
      </c>
      <c r="Q400">
        <f>Source!X331</f>
        <v>0</v>
      </c>
      <c r="R400">
        <f>Source!X332</f>
        <v>0</v>
      </c>
      <c r="S400">
        <f>Source!Y331</f>
        <v>0</v>
      </c>
      <c r="T400">
        <f>Source!Y332</f>
        <v>0</v>
      </c>
      <c r="U400">
        <f>ROUND((175/100)*ROUND(Source!R331, 2), 2)</f>
        <v>0</v>
      </c>
      <c r="V400">
        <f>ROUND((0/100)*ROUND(Source!R332, 2), 2)</f>
        <v>0</v>
      </c>
      <c r="AC400">
        <v>3</v>
      </c>
    </row>
    <row r="401" spans="1:29" ht="14.4" hidden="1" x14ac:dyDescent="0.25">
      <c r="A401" s="27"/>
      <c r="B401" s="27"/>
      <c r="C401" s="27" t="s">
        <v>890</v>
      </c>
      <c r="D401" s="29" t="s">
        <v>891</v>
      </c>
      <c r="E401" s="28">
        <f>Source!BZ316</f>
        <v>109</v>
      </c>
      <c r="F401" s="31"/>
      <c r="G401" s="30"/>
      <c r="H401" s="28"/>
      <c r="I401" s="31">
        <f>SUM(Q387:Q400)</f>
        <v>1442.7</v>
      </c>
      <c r="J401" s="28">
        <f>Source!AT316</f>
        <v>109</v>
      </c>
      <c r="K401" s="31">
        <f>SUM(R387:R400)</f>
        <v>81296.27</v>
      </c>
    </row>
    <row r="402" spans="1:29" ht="14.4" hidden="1" x14ac:dyDescent="0.25">
      <c r="A402" s="27"/>
      <c r="B402" s="27"/>
      <c r="C402" s="27" t="s">
        <v>892</v>
      </c>
      <c r="D402" s="29" t="s">
        <v>891</v>
      </c>
      <c r="E402" s="28">
        <f>Source!CA316</f>
        <v>61</v>
      </c>
      <c r="F402" s="31"/>
      <c r="G402" s="30"/>
      <c r="H402" s="28"/>
      <c r="I402" s="31">
        <f>SUM(S387:S401)</f>
        <v>807.38</v>
      </c>
      <c r="J402" s="28">
        <f>Source!AU316</f>
        <v>61</v>
      </c>
      <c r="K402" s="31">
        <f>SUM(T387:T401)</f>
        <v>45496.08</v>
      </c>
    </row>
    <row r="403" spans="1:29" ht="14.4" hidden="1" x14ac:dyDescent="0.25">
      <c r="A403" s="33"/>
      <c r="B403" s="33"/>
      <c r="C403" s="33" t="s">
        <v>893</v>
      </c>
      <c r="D403" s="34" t="s">
        <v>894</v>
      </c>
      <c r="E403" s="35">
        <f>Source!AQ315</f>
        <v>58.4</v>
      </c>
      <c r="F403" s="36"/>
      <c r="G403" s="37" t="s">
        <v>903</v>
      </c>
      <c r="H403" s="35">
        <f>Source!AV316</f>
        <v>1.0669999999999999</v>
      </c>
      <c r="I403" s="36">
        <f>Source!U315</f>
        <v>103.1899968</v>
      </c>
      <c r="J403" s="35"/>
      <c r="K403" s="36"/>
    </row>
    <row r="404" spans="1:29" ht="13.8" hidden="1" x14ac:dyDescent="0.25">
      <c r="C404" s="38" t="s">
        <v>895</v>
      </c>
      <c r="H404" s="59">
        <f>I389+I390+I392+I401+I402+SUM(I393:I400)-SUMIF(AC393:AC400, 5, I393:I400)-SUMIF(AC393:AC400, 6, I393:I400)</f>
        <v>26801.519999999997</v>
      </c>
      <c r="I404" s="59"/>
      <c r="J404" s="59">
        <f>K389+K390+K392+K401+K402+SUM(K393:K400)-SUMIF(AC393:AC400, 5, K393:K400)-SUMIF(AC393:AC400, 6, K393:K400)</f>
        <v>257625.87</v>
      </c>
      <c r="K404" s="59"/>
    </row>
    <row r="405" spans="1:29" ht="13.8" hidden="1" x14ac:dyDescent="0.25">
      <c r="C405" s="38" t="s">
        <v>896</v>
      </c>
      <c r="H405" s="56">
        <f>SUMIF(AC393:AC400, 5, I393:I400)+SUMIF(AC393:AC400, 6, I393:I400)</f>
        <v>0</v>
      </c>
      <c r="I405" s="56"/>
      <c r="J405" s="56">
        <f>SUMIF(AC393:AC400, 5, K393:K400)+SUMIF(AC393:AC400, 6, K393:K400)</f>
        <v>0</v>
      </c>
      <c r="K405" s="56"/>
    </row>
    <row r="406" spans="1:29" ht="13.8" hidden="1" x14ac:dyDescent="0.25">
      <c r="C406" s="38" t="s">
        <v>897</v>
      </c>
      <c r="H406" s="56">
        <f>I389+I390+I392+I401+I402+SUM(I393:I400)</f>
        <v>26801.519999999997</v>
      </c>
      <c r="I406" s="56"/>
      <c r="J406" s="56">
        <f>K389+K390+K392+K401+K402+SUM(K393:K400)</f>
        <v>257625.87</v>
      </c>
      <c r="K406" s="56"/>
      <c r="O406" s="39">
        <f>I389+I390+I392+I401+I402+SUM(I393:I400)</f>
        <v>26801.519999999997</v>
      </c>
      <c r="P406" s="39">
        <f>K389+K390+K392+K401+K402+SUM(K393:K400)</f>
        <v>257625.87</v>
      </c>
    </row>
    <row r="407" spans="1:29" hidden="1" x14ac:dyDescent="0.25"/>
    <row r="408" spans="1:29" ht="55.2" hidden="1" x14ac:dyDescent="0.25">
      <c r="A408" s="27">
        <v>27</v>
      </c>
      <c r="B408" s="27" t="str">
        <f>Source!F333</f>
        <v>3.16-33-1</v>
      </c>
      <c r="C408" s="27" t="s">
        <v>157</v>
      </c>
      <c r="D408" s="29" t="str">
        <f>Source!H333</f>
        <v>100 шт.</v>
      </c>
      <c r="E408" s="28">
        <f>Source!I333</f>
        <v>0.34</v>
      </c>
      <c r="F408" s="31"/>
      <c r="G408" s="30"/>
      <c r="H408" s="28"/>
      <c r="I408" s="31"/>
      <c r="J408" s="28"/>
      <c r="K408" s="31"/>
      <c r="Q408">
        <f>Source!X333</f>
        <v>100.48</v>
      </c>
      <c r="R408">
        <f>Source!X334</f>
        <v>5661.83</v>
      </c>
      <c r="S408">
        <f>Source!Y333</f>
        <v>56.23</v>
      </c>
      <c r="T408">
        <f>Source!Y334</f>
        <v>3168.55</v>
      </c>
      <c r="U408">
        <f>ROUND((175/100)*ROUND(Source!R333, 2), 2)</f>
        <v>0</v>
      </c>
      <c r="V408">
        <f>ROUND((0/100)*ROUND(Source!R334, 2), 2)</f>
        <v>0</v>
      </c>
      <c r="AC408">
        <v>0</v>
      </c>
    </row>
    <row r="409" spans="1:29" hidden="1" x14ac:dyDescent="0.25">
      <c r="C409" s="32" t="str">
        <f>"Объем: "&amp;Source!I333&amp;"=(23+"&amp;"11)/"&amp;"100"</f>
        <v>Объем: 0,34=(23+11)/100</v>
      </c>
    </row>
    <row r="410" spans="1:29" ht="14.4" hidden="1" x14ac:dyDescent="0.25">
      <c r="A410" s="27"/>
      <c r="B410" s="27"/>
      <c r="C410" s="27" t="s">
        <v>886</v>
      </c>
      <c r="D410" s="29"/>
      <c r="E410" s="28"/>
      <c r="F410" s="31">
        <f>Source!AO333</f>
        <v>184.13</v>
      </c>
      <c r="G410" s="30" t="s">
        <v>903</v>
      </c>
      <c r="H410" s="28">
        <f>Source!AV334</f>
        <v>1.0669999999999999</v>
      </c>
      <c r="I410" s="31">
        <f>Source!S333</f>
        <v>92.18</v>
      </c>
      <c r="J410" s="28">
        <f>IF(Source!BA334&lt;&gt; 0, Source!BA334, 1)</f>
        <v>56.35</v>
      </c>
      <c r="K410" s="31">
        <f>Source!S334</f>
        <v>5194.34</v>
      </c>
    </row>
    <row r="411" spans="1:29" ht="55.2" hidden="1" x14ac:dyDescent="0.25">
      <c r="A411" s="27" t="s">
        <v>336</v>
      </c>
      <c r="B411" s="27" t="str">
        <f>Source!F335</f>
        <v>1.12-5-456</v>
      </c>
      <c r="C411" s="27" t="s">
        <v>162</v>
      </c>
      <c r="D411" s="29" t="str">
        <f>Source!H335</f>
        <v>шт.</v>
      </c>
      <c r="E411" s="28">
        <f>Source!I335</f>
        <v>23</v>
      </c>
      <c r="F411" s="31">
        <f>Source!AK335</f>
        <v>265.24</v>
      </c>
      <c r="G411" s="41" t="s">
        <v>3</v>
      </c>
      <c r="H411" s="28">
        <f>Source!AW336</f>
        <v>1</v>
      </c>
      <c r="I411" s="31">
        <f>Source!O335</f>
        <v>6100.52</v>
      </c>
      <c r="J411" s="28">
        <f>IF(Source!BC336&lt;&gt; 0, Source!BC336, 1)</f>
        <v>0.83</v>
      </c>
      <c r="K411" s="31">
        <f>Source!O336</f>
        <v>5063.43</v>
      </c>
      <c r="Q411">
        <f>Source!X335</f>
        <v>0</v>
      </c>
      <c r="R411">
        <f>Source!X336</f>
        <v>0</v>
      </c>
      <c r="S411">
        <f>Source!Y335</f>
        <v>0</v>
      </c>
      <c r="T411">
        <f>Source!Y336</f>
        <v>0</v>
      </c>
      <c r="U411">
        <f>ROUND((175/100)*ROUND(Source!R335, 2), 2)</f>
        <v>0</v>
      </c>
      <c r="V411">
        <f>ROUND((0/100)*ROUND(Source!R336, 2), 2)</f>
        <v>0</v>
      </c>
      <c r="AC411">
        <v>3</v>
      </c>
    </row>
    <row r="412" spans="1:29" ht="55.2" hidden="1" x14ac:dyDescent="0.25">
      <c r="A412" s="27" t="s">
        <v>337</v>
      </c>
      <c r="B412" s="27" t="str">
        <f>Source!F337</f>
        <v>1.12-5-542</v>
      </c>
      <c r="C412" s="27" t="s">
        <v>167</v>
      </c>
      <c r="D412" s="29" t="str">
        <f>Source!H337</f>
        <v>шт.</v>
      </c>
      <c r="E412" s="28">
        <f>Source!I337</f>
        <v>11</v>
      </c>
      <c r="F412" s="31">
        <f>Source!AK337</f>
        <v>181.59</v>
      </c>
      <c r="G412" s="41" t="s">
        <v>3</v>
      </c>
      <c r="H412" s="28">
        <f>Source!AW338</f>
        <v>1</v>
      </c>
      <c r="I412" s="31">
        <f>Source!O337</f>
        <v>1997.49</v>
      </c>
      <c r="J412" s="28">
        <f>IF(Source!BC338&lt;&gt; 0, Source!BC338, 1)</f>
        <v>0.76</v>
      </c>
      <c r="K412" s="31">
        <f>Source!O338</f>
        <v>1518.09</v>
      </c>
      <c r="Q412">
        <f>Source!X337</f>
        <v>0</v>
      </c>
      <c r="R412">
        <f>Source!X338</f>
        <v>0</v>
      </c>
      <c r="S412">
        <f>Source!Y337</f>
        <v>0</v>
      </c>
      <c r="T412">
        <f>Source!Y338</f>
        <v>0</v>
      </c>
      <c r="U412">
        <f>ROUND((175/100)*ROUND(Source!R337, 2), 2)</f>
        <v>0</v>
      </c>
      <c r="V412">
        <f>ROUND((0/100)*ROUND(Source!R338, 2), 2)</f>
        <v>0</v>
      </c>
      <c r="AC412">
        <v>3</v>
      </c>
    </row>
    <row r="413" spans="1:29" ht="14.4" hidden="1" x14ac:dyDescent="0.25">
      <c r="A413" s="27"/>
      <c r="B413" s="27"/>
      <c r="C413" s="27" t="s">
        <v>890</v>
      </c>
      <c r="D413" s="29" t="s">
        <v>891</v>
      </c>
      <c r="E413" s="28">
        <f>Source!BZ334</f>
        <v>109</v>
      </c>
      <c r="F413" s="31"/>
      <c r="G413" s="30"/>
      <c r="H413" s="28"/>
      <c r="I413" s="31">
        <f>SUM(Q408:Q412)</f>
        <v>100.48</v>
      </c>
      <c r="J413" s="28">
        <f>Source!AT334</f>
        <v>109</v>
      </c>
      <c r="K413" s="31">
        <f>SUM(R408:R412)</f>
        <v>5661.83</v>
      </c>
    </row>
    <row r="414" spans="1:29" ht="14.4" hidden="1" x14ac:dyDescent="0.25">
      <c r="A414" s="27"/>
      <c r="B414" s="27"/>
      <c r="C414" s="27" t="s">
        <v>892</v>
      </c>
      <c r="D414" s="29" t="s">
        <v>891</v>
      </c>
      <c r="E414" s="28">
        <f>Source!CA334</f>
        <v>61</v>
      </c>
      <c r="F414" s="31"/>
      <c r="G414" s="30"/>
      <c r="H414" s="28"/>
      <c r="I414" s="31">
        <f>SUM(S408:S413)</f>
        <v>56.23</v>
      </c>
      <c r="J414" s="28">
        <f>Source!AU334</f>
        <v>61</v>
      </c>
      <c r="K414" s="31">
        <f>SUM(T408:T413)</f>
        <v>3168.55</v>
      </c>
    </row>
    <row r="415" spans="1:29" ht="14.4" hidden="1" x14ac:dyDescent="0.25">
      <c r="A415" s="33"/>
      <c r="B415" s="33"/>
      <c r="C415" s="33" t="s">
        <v>893</v>
      </c>
      <c r="D415" s="34" t="s">
        <v>894</v>
      </c>
      <c r="E415" s="35">
        <f>Source!AQ333</f>
        <v>14.63</v>
      </c>
      <c r="F415" s="36"/>
      <c r="G415" s="37" t="s">
        <v>903</v>
      </c>
      <c r="H415" s="35">
        <f>Source!AV334</f>
        <v>1.0669999999999999</v>
      </c>
      <c r="I415" s="36">
        <f>Source!U333</f>
        <v>7.3243105320000002</v>
      </c>
      <c r="J415" s="35"/>
      <c r="K415" s="36"/>
    </row>
    <row r="416" spans="1:29" ht="13.8" hidden="1" x14ac:dyDescent="0.25">
      <c r="C416" s="38" t="s">
        <v>895</v>
      </c>
      <c r="H416" s="59">
        <f>I410+I413+I414+SUM(I411:I412)-SUMIF(AC411:AC412, 5, I411:I412)-SUMIF(AC411:AC412, 6, I411:I412)</f>
        <v>8346.9</v>
      </c>
      <c r="I416" s="59"/>
      <c r="J416" s="59">
        <f>K410+K413+K414+SUM(K411:K412)-SUMIF(AC411:AC412, 5, K411:K412)-SUMIF(AC411:AC412, 6, K411:K412)</f>
        <v>20606.240000000002</v>
      </c>
      <c r="K416" s="59"/>
    </row>
    <row r="417" spans="1:29" ht="13.8" hidden="1" x14ac:dyDescent="0.25">
      <c r="C417" s="38" t="s">
        <v>896</v>
      </c>
      <c r="H417" s="56">
        <f>SUMIF(AC411:AC412, 5, I411:I412)+SUMIF(AC411:AC412, 6, I411:I412)</f>
        <v>0</v>
      </c>
      <c r="I417" s="56"/>
      <c r="J417" s="56">
        <f>SUMIF(AC411:AC412, 5, K411:K412)+SUMIF(AC411:AC412, 6, K411:K412)</f>
        <v>0</v>
      </c>
      <c r="K417" s="56"/>
    </row>
    <row r="418" spans="1:29" ht="13.8" hidden="1" x14ac:dyDescent="0.25">
      <c r="C418" s="38" t="s">
        <v>897</v>
      </c>
      <c r="H418" s="56">
        <f>I410+I413+I414+SUM(I411:I412)</f>
        <v>8346.9</v>
      </c>
      <c r="I418" s="56"/>
      <c r="J418" s="56">
        <f>K410+K413+K414+SUM(K411:K412)</f>
        <v>20606.240000000002</v>
      </c>
      <c r="K418" s="56"/>
      <c r="O418" s="39">
        <f>I410+I413+I414+SUM(I411:I412)</f>
        <v>8346.9</v>
      </c>
      <c r="P418" s="39">
        <f>K410+K413+K414+SUM(K411:K412)</f>
        <v>20606.240000000002</v>
      </c>
    </row>
    <row r="419" spans="1:29" hidden="1" x14ac:dyDescent="0.25"/>
    <row r="420" spans="1:29" hidden="1" x14ac:dyDescent="0.25"/>
    <row r="421" spans="1:29" ht="13.8" hidden="1" x14ac:dyDescent="0.25">
      <c r="A421" s="58" t="str">
        <f>CONCATENATE("Итого по разделу: ",IF(Source!G340&lt;&gt;"Новый раздел", Source!G340, ""))</f>
        <v>Итого по разделу: Канализация бытовая К 1 (надземная часть)</v>
      </c>
      <c r="B421" s="58"/>
      <c r="C421" s="58"/>
      <c r="D421" s="58"/>
      <c r="E421" s="58"/>
      <c r="F421" s="58"/>
      <c r="G421" s="58"/>
      <c r="H421" s="56">
        <f>SUM(O348:O420)</f>
        <v>106793.76999999999</v>
      </c>
      <c r="I421" s="57"/>
      <c r="J421" s="56">
        <f>SUM(P348:P420)</f>
        <v>778007.65999999992</v>
      </c>
      <c r="K421" s="57"/>
    </row>
    <row r="422" spans="1:29" hidden="1" x14ac:dyDescent="0.25">
      <c r="A422" t="s">
        <v>901</v>
      </c>
      <c r="I422">
        <f>SUM(W348:W421)</f>
        <v>0</v>
      </c>
      <c r="J422">
        <f>SUM(X348:X421)</f>
        <v>0</v>
      </c>
    </row>
    <row r="423" spans="1:29" hidden="1" x14ac:dyDescent="0.25">
      <c r="A423" t="s">
        <v>902</v>
      </c>
      <c r="I423">
        <f>SUM(Y348:Y422)</f>
        <v>0</v>
      </c>
      <c r="J423">
        <f>SUM(Z348:Z422)</f>
        <v>0</v>
      </c>
    </row>
    <row r="424" spans="1:29" hidden="1" x14ac:dyDescent="0.25"/>
    <row r="425" spans="1:29" ht="16.8" hidden="1" x14ac:dyDescent="0.25">
      <c r="A425" s="60" t="str">
        <f>CONCATENATE("Раздел: ",IF(Source!G370&lt;&gt;"Новый раздел", Source!G370, ""))</f>
        <v>Раздел: Канализация производственная К 3 (надземная часть)</v>
      </c>
      <c r="B425" s="60"/>
      <c r="C425" s="60"/>
      <c r="D425" s="60"/>
      <c r="E425" s="60"/>
      <c r="F425" s="60"/>
      <c r="G425" s="60"/>
      <c r="H425" s="60"/>
      <c r="I425" s="60"/>
      <c r="J425" s="60"/>
      <c r="K425" s="60"/>
    </row>
    <row r="426" spans="1:29" ht="27.6" hidden="1" x14ac:dyDescent="0.25">
      <c r="A426" s="27">
        <v>28</v>
      </c>
      <c r="B426" s="27" t="str">
        <f>Source!F374</f>
        <v>3.16-13-1</v>
      </c>
      <c r="C426" s="27" t="s">
        <v>307</v>
      </c>
      <c r="D426" s="29" t="str">
        <f>Source!H374</f>
        <v>100 м</v>
      </c>
      <c r="E426" s="28">
        <f>Source!I374</f>
        <v>0.2</v>
      </c>
      <c r="F426" s="31"/>
      <c r="G426" s="30"/>
      <c r="H426" s="28"/>
      <c r="I426" s="31"/>
      <c r="J426" s="28"/>
      <c r="K426" s="31"/>
      <c r="Q426">
        <f>Source!X374</f>
        <v>240.45</v>
      </c>
      <c r="R426">
        <f>Source!X375</f>
        <v>13549.58</v>
      </c>
      <c r="S426">
        <f>Source!Y374</f>
        <v>134.57</v>
      </c>
      <c r="T426">
        <f>Source!Y375</f>
        <v>7582.79</v>
      </c>
      <c r="U426">
        <f>ROUND((175/100)*ROUND(Source!R374, 2), 2)</f>
        <v>0.81</v>
      </c>
      <c r="V426">
        <f>ROUND((0/100)*ROUND(Source!R375, 2), 2)</f>
        <v>0</v>
      </c>
      <c r="AC426">
        <v>0</v>
      </c>
    </row>
    <row r="427" spans="1:29" hidden="1" x14ac:dyDescent="0.25">
      <c r="C427" s="32" t="str">
        <f>"Объем: "&amp;Source!I374&amp;"=(20)/"&amp;"100"</f>
        <v>Объем: 0,2=(20)/100</v>
      </c>
    </row>
    <row r="428" spans="1:29" ht="14.4" hidden="1" x14ac:dyDescent="0.25">
      <c r="A428" s="27"/>
      <c r="B428" s="27"/>
      <c r="C428" s="27" t="s">
        <v>886</v>
      </c>
      <c r="D428" s="29"/>
      <c r="E428" s="28"/>
      <c r="F428" s="31">
        <f>Source!AO374</f>
        <v>747.52</v>
      </c>
      <c r="G428" s="30" t="s">
        <v>903</v>
      </c>
      <c r="H428" s="28">
        <f>Source!AV375</f>
        <v>1.0669999999999999</v>
      </c>
      <c r="I428" s="31">
        <f>Source!S374</f>
        <v>220.14</v>
      </c>
      <c r="J428" s="28">
        <f>IF(Source!BA375&lt;&gt; 0, Source!BA375, 1)</f>
        <v>56.35</v>
      </c>
      <c r="K428" s="31">
        <f>Source!S375</f>
        <v>12404.89</v>
      </c>
    </row>
    <row r="429" spans="1:29" ht="14.4" hidden="1" x14ac:dyDescent="0.25">
      <c r="A429" s="27"/>
      <c r="B429" s="27"/>
      <c r="C429" s="27" t="s">
        <v>888</v>
      </c>
      <c r="D429" s="29"/>
      <c r="E429" s="28"/>
      <c r="F429" s="31">
        <f>Source!AM374</f>
        <v>10.1</v>
      </c>
      <c r="G429" s="30" t="s">
        <v>904</v>
      </c>
      <c r="H429" s="28">
        <f>Source!AV375</f>
        <v>1.0669999999999999</v>
      </c>
      <c r="I429" s="31">
        <f>Source!Q374</f>
        <v>3.23</v>
      </c>
      <c r="J429" s="28">
        <f>IF(Source!BB375&lt;&gt; 0, Source!BB375, 1)</f>
        <v>16.600000000000001</v>
      </c>
      <c r="K429" s="31">
        <f>Source!Q375</f>
        <v>53.62</v>
      </c>
    </row>
    <row r="430" spans="1:29" ht="14.4" hidden="1" x14ac:dyDescent="0.25">
      <c r="A430" s="27"/>
      <c r="B430" s="27"/>
      <c r="C430" s="27" t="s">
        <v>900</v>
      </c>
      <c r="D430" s="29"/>
      <c r="E430" s="28"/>
      <c r="F430" s="31">
        <f>Source!AN374</f>
        <v>1.43</v>
      </c>
      <c r="G430" s="30" t="s">
        <v>904</v>
      </c>
      <c r="H430" s="28">
        <f>Source!AV375</f>
        <v>1.0669999999999999</v>
      </c>
      <c r="I430" s="40">
        <f>Source!R374</f>
        <v>0.46</v>
      </c>
      <c r="J430" s="28">
        <f>IF(Source!BS375&lt;&gt; 0, Source!BS375, 1)</f>
        <v>56.35</v>
      </c>
      <c r="K430" s="40">
        <f>Source!R375</f>
        <v>25.92</v>
      </c>
    </row>
    <row r="431" spans="1:29" ht="14.4" hidden="1" x14ac:dyDescent="0.25">
      <c r="A431" s="27"/>
      <c r="B431" s="27"/>
      <c r="C431" s="27" t="s">
        <v>889</v>
      </c>
      <c r="D431" s="29"/>
      <c r="E431" s="28"/>
      <c r="F431" s="31">
        <f>Source!AL374</f>
        <v>85.16</v>
      </c>
      <c r="G431" s="30"/>
      <c r="H431" s="28">
        <f>Source!AW375</f>
        <v>1</v>
      </c>
      <c r="I431" s="31">
        <f>Source!P374</f>
        <v>17.03</v>
      </c>
      <c r="J431" s="28">
        <f>IF(Source!BC375&lt;&gt; 0, Source!BC375, 1)</f>
        <v>12.82</v>
      </c>
      <c r="K431" s="31">
        <f>Source!P375</f>
        <v>218.32</v>
      </c>
    </row>
    <row r="432" spans="1:29" ht="69" hidden="1" x14ac:dyDescent="0.25">
      <c r="A432" s="27" t="s">
        <v>340</v>
      </c>
      <c r="B432" s="27" t="str">
        <f>Source!F376</f>
        <v>1.12-2-1165</v>
      </c>
      <c r="C432" s="27" t="s">
        <v>179</v>
      </c>
      <c r="D432" s="29" t="str">
        <f>Source!H376</f>
        <v>шт.</v>
      </c>
      <c r="E432" s="28">
        <f>Source!I376</f>
        <v>20</v>
      </c>
      <c r="F432" s="31">
        <f>Source!AK376</f>
        <v>21.9</v>
      </c>
      <c r="G432" s="41" t="s">
        <v>3</v>
      </c>
      <c r="H432" s="28">
        <f>Source!AW377</f>
        <v>1</v>
      </c>
      <c r="I432" s="31">
        <f>Source!O376</f>
        <v>438</v>
      </c>
      <c r="J432" s="28">
        <f>IF(Source!BC377&lt;&gt; 0, Source!BC377, 1)</f>
        <v>0.93</v>
      </c>
      <c r="K432" s="31">
        <f>Source!O377</f>
        <v>407.34</v>
      </c>
      <c r="Q432">
        <f>Source!X376</f>
        <v>0</v>
      </c>
      <c r="R432">
        <f>Source!X377</f>
        <v>0</v>
      </c>
      <c r="S432">
        <f>Source!Y376</f>
        <v>0</v>
      </c>
      <c r="T432">
        <f>Source!Y377</f>
        <v>0</v>
      </c>
      <c r="U432">
        <f>ROUND((175/100)*ROUND(Source!R376, 2), 2)</f>
        <v>0</v>
      </c>
      <c r="V432">
        <f>ROUND((0/100)*ROUND(Source!R377, 2), 2)</f>
        <v>0</v>
      </c>
      <c r="AC432">
        <v>3</v>
      </c>
    </row>
    <row r="433" spans="1:29" ht="69" hidden="1" x14ac:dyDescent="0.25">
      <c r="A433" s="27" t="s">
        <v>341</v>
      </c>
      <c r="B433" s="27" t="str">
        <f>Source!F378</f>
        <v>1.12-1-79</v>
      </c>
      <c r="C433" s="27" t="s">
        <v>311</v>
      </c>
      <c r="D433" s="29" t="str">
        <f>Source!H378</f>
        <v>м</v>
      </c>
      <c r="E433" s="28">
        <f>Source!I378</f>
        <v>19.96</v>
      </c>
      <c r="F433" s="31">
        <f>Source!AK378</f>
        <v>123.2</v>
      </c>
      <c r="G433" s="41" t="s">
        <v>3</v>
      </c>
      <c r="H433" s="28">
        <f>Source!AW379</f>
        <v>1</v>
      </c>
      <c r="I433" s="31">
        <f>Source!O378</f>
        <v>2459.0700000000002</v>
      </c>
      <c r="J433" s="28">
        <f>IF(Source!BC379&lt;&gt; 0, Source!BC379, 1)</f>
        <v>1.73</v>
      </c>
      <c r="K433" s="31">
        <f>Source!O379</f>
        <v>4254.1899999999996</v>
      </c>
      <c r="Q433">
        <f>Source!X378</f>
        <v>0</v>
      </c>
      <c r="R433">
        <f>Source!X379</f>
        <v>0</v>
      </c>
      <c r="S433">
        <f>Source!Y378</f>
        <v>0</v>
      </c>
      <c r="T433">
        <f>Source!Y379</f>
        <v>0</v>
      </c>
      <c r="U433">
        <f>ROUND((175/100)*ROUND(Source!R378, 2), 2)</f>
        <v>0</v>
      </c>
      <c r="V433">
        <f>ROUND((0/100)*ROUND(Source!R379, 2), 2)</f>
        <v>0</v>
      </c>
      <c r="AC433">
        <v>3</v>
      </c>
    </row>
    <row r="434" spans="1:29" ht="82.8" hidden="1" x14ac:dyDescent="0.25">
      <c r="A434" s="27" t="s">
        <v>342</v>
      </c>
      <c r="B434" s="27" t="str">
        <f>Source!F380</f>
        <v>1.19-12-130</v>
      </c>
      <c r="C434" s="27" t="s">
        <v>272</v>
      </c>
      <c r="D434" s="29" t="str">
        <f>Source!H380</f>
        <v>шт.</v>
      </c>
      <c r="E434" s="28">
        <f>Source!I380</f>
        <v>2</v>
      </c>
      <c r="F434" s="31">
        <f>Source!AK380</f>
        <v>535.77</v>
      </c>
      <c r="G434" s="41" t="s">
        <v>3</v>
      </c>
      <c r="H434" s="28">
        <f>Source!AW381</f>
        <v>1</v>
      </c>
      <c r="I434" s="31">
        <f>Source!O380</f>
        <v>1071.54</v>
      </c>
      <c r="J434" s="28">
        <f>IF(Source!BC381&lt;&gt; 0, Source!BC381, 1)</f>
        <v>6.96</v>
      </c>
      <c r="K434" s="31">
        <f>Source!O381</f>
        <v>7457.92</v>
      </c>
      <c r="Q434">
        <f>Source!X380</f>
        <v>0</v>
      </c>
      <c r="R434">
        <f>Source!X381</f>
        <v>0</v>
      </c>
      <c r="S434">
        <f>Source!Y380</f>
        <v>0</v>
      </c>
      <c r="T434">
        <f>Source!Y381</f>
        <v>0</v>
      </c>
      <c r="U434">
        <f>ROUND((175/100)*ROUND(Source!R380, 2), 2)</f>
        <v>0</v>
      </c>
      <c r="V434">
        <f>ROUND((0/100)*ROUND(Source!R381, 2), 2)</f>
        <v>0</v>
      </c>
      <c r="AC434">
        <v>3</v>
      </c>
    </row>
    <row r="435" spans="1:29" ht="41.4" hidden="1" x14ac:dyDescent="0.25">
      <c r="A435" s="27" t="s">
        <v>343</v>
      </c>
      <c r="B435" s="27" t="str">
        <f>Source!F382</f>
        <v>1.12-5-97</v>
      </c>
      <c r="C435" s="27" t="s">
        <v>316</v>
      </c>
      <c r="D435" s="29" t="str">
        <f>Source!H382</f>
        <v>шт.</v>
      </c>
      <c r="E435" s="28">
        <f>Source!I382</f>
        <v>4</v>
      </c>
      <c r="F435" s="31">
        <f>Source!AK382</f>
        <v>16.739999999999998</v>
      </c>
      <c r="G435" s="41" t="s">
        <v>3</v>
      </c>
      <c r="H435" s="28">
        <f>Source!AW383</f>
        <v>1</v>
      </c>
      <c r="I435" s="31">
        <f>Source!O382</f>
        <v>66.959999999999994</v>
      </c>
      <c r="J435" s="28">
        <f>IF(Source!BC383&lt;&gt; 0, Source!BC383, 1)</f>
        <v>3.51</v>
      </c>
      <c r="K435" s="31">
        <f>Source!O383</f>
        <v>235.03</v>
      </c>
      <c r="Q435">
        <f>Source!X382</f>
        <v>0</v>
      </c>
      <c r="R435">
        <f>Source!X383</f>
        <v>0</v>
      </c>
      <c r="S435">
        <f>Source!Y382</f>
        <v>0</v>
      </c>
      <c r="T435">
        <f>Source!Y383</f>
        <v>0</v>
      </c>
      <c r="U435">
        <f>ROUND((175/100)*ROUND(Source!R382, 2), 2)</f>
        <v>0</v>
      </c>
      <c r="V435">
        <f>ROUND((0/100)*ROUND(Source!R383, 2), 2)</f>
        <v>0</v>
      </c>
      <c r="AC435">
        <v>3</v>
      </c>
    </row>
    <row r="436" spans="1:29" ht="41.4" hidden="1" x14ac:dyDescent="0.25">
      <c r="A436" s="27" t="s">
        <v>344</v>
      </c>
      <c r="B436" s="27" t="str">
        <f>Source!F384</f>
        <v>1.12-5-89</v>
      </c>
      <c r="C436" s="27" t="s">
        <v>325</v>
      </c>
      <c r="D436" s="29" t="str">
        <f>Source!H384</f>
        <v>шт.</v>
      </c>
      <c r="E436" s="28">
        <f>Source!I384</f>
        <v>7</v>
      </c>
      <c r="F436" s="31">
        <f>Source!AK384</f>
        <v>18.88</v>
      </c>
      <c r="G436" s="41" t="s">
        <v>3</v>
      </c>
      <c r="H436" s="28">
        <f>Source!AW385</f>
        <v>1</v>
      </c>
      <c r="I436" s="31">
        <f>Source!O384</f>
        <v>132.16</v>
      </c>
      <c r="J436" s="28">
        <f>IF(Source!BC385&lt;&gt; 0, Source!BC385, 1)</f>
        <v>3.52</v>
      </c>
      <c r="K436" s="31">
        <f>Source!O385</f>
        <v>465.2</v>
      </c>
      <c r="Q436">
        <f>Source!X384</f>
        <v>0</v>
      </c>
      <c r="R436">
        <f>Source!X385</f>
        <v>0</v>
      </c>
      <c r="S436">
        <f>Source!Y384</f>
        <v>0</v>
      </c>
      <c r="T436">
        <f>Source!Y385</f>
        <v>0</v>
      </c>
      <c r="U436">
        <f>ROUND((175/100)*ROUND(Source!R384, 2), 2)</f>
        <v>0</v>
      </c>
      <c r="V436">
        <f>ROUND((0/100)*ROUND(Source!R385, 2), 2)</f>
        <v>0</v>
      </c>
      <c r="AC436">
        <v>3</v>
      </c>
    </row>
    <row r="437" spans="1:29" ht="27.6" hidden="1" x14ac:dyDescent="0.25">
      <c r="A437" s="27" t="s">
        <v>345</v>
      </c>
      <c r="B437" s="27" t="str">
        <f>Source!F386</f>
        <v>1.12-5-76</v>
      </c>
      <c r="C437" s="27" t="s">
        <v>329</v>
      </c>
      <c r="D437" s="29" t="str">
        <f>Source!H386</f>
        <v>шт.</v>
      </c>
      <c r="E437" s="28">
        <f>Source!I386</f>
        <v>20</v>
      </c>
      <c r="F437" s="31">
        <f>Source!AK386</f>
        <v>14.73</v>
      </c>
      <c r="G437" s="41" t="s">
        <v>3</v>
      </c>
      <c r="H437" s="28">
        <f>Source!AW387</f>
        <v>1</v>
      </c>
      <c r="I437" s="31">
        <f>Source!O386</f>
        <v>294.60000000000002</v>
      </c>
      <c r="J437" s="28">
        <f>IF(Source!BC387&lt;&gt; 0, Source!BC387, 1)</f>
        <v>3.13</v>
      </c>
      <c r="K437" s="31">
        <f>Source!O387</f>
        <v>922.1</v>
      </c>
      <c r="Q437">
        <f>Source!X386</f>
        <v>0</v>
      </c>
      <c r="R437">
        <f>Source!X387</f>
        <v>0</v>
      </c>
      <c r="S437">
        <f>Source!Y386</f>
        <v>0</v>
      </c>
      <c r="T437">
        <f>Source!Y387</f>
        <v>0</v>
      </c>
      <c r="U437">
        <f>ROUND((175/100)*ROUND(Source!R386, 2), 2)</f>
        <v>0</v>
      </c>
      <c r="V437">
        <f>ROUND((0/100)*ROUND(Source!R387, 2), 2)</f>
        <v>0</v>
      </c>
      <c r="AC437">
        <v>3</v>
      </c>
    </row>
    <row r="438" spans="1:29" ht="27.6" hidden="1" x14ac:dyDescent="0.25">
      <c r="A438" s="27" t="s">
        <v>346</v>
      </c>
      <c r="B438" s="27" t="str">
        <f>Source!F388</f>
        <v>1.12-5-77</v>
      </c>
      <c r="C438" s="27" t="s">
        <v>333</v>
      </c>
      <c r="D438" s="29" t="str">
        <f>Source!H388</f>
        <v>шт.</v>
      </c>
      <c r="E438" s="28">
        <f>Source!I388</f>
        <v>5</v>
      </c>
      <c r="F438" s="31">
        <f>Source!AK388</f>
        <v>15.21</v>
      </c>
      <c r="G438" s="41" t="s">
        <v>3</v>
      </c>
      <c r="H438" s="28">
        <f>Source!AW389</f>
        <v>1</v>
      </c>
      <c r="I438" s="31">
        <f>Source!O388</f>
        <v>76.05</v>
      </c>
      <c r="J438" s="28">
        <f>IF(Source!BC389&lt;&gt; 0, Source!BC389, 1)</f>
        <v>3.53</v>
      </c>
      <c r="K438" s="31">
        <f>Source!O389</f>
        <v>268.45999999999998</v>
      </c>
      <c r="Q438">
        <f>Source!X388</f>
        <v>0</v>
      </c>
      <c r="R438">
        <f>Source!X389</f>
        <v>0</v>
      </c>
      <c r="S438">
        <f>Source!Y388</f>
        <v>0</v>
      </c>
      <c r="T438">
        <f>Source!Y389</f>
        <v>0</v>
      </c>
      <c r="U438">
        <f>ROUND((175/100)*ROUND(Source!R388, 2), 2)</f>
        <v>0</v>
      </c>
      <c r="V438">
        <f>ROUND((0/100)*ROUND(Source!R389, 2), 2)</f>
        <v>0</v>
      </c>
      <c r="AC438">
        <v>3</v>
      </c>
    </row>
    <row r="439" spans="1:29" ht="14.4" hidden="1" x14ac:dyDescent="0.25">
      <c r="A439" s="27"/>
      <c r="B439" s="27"/>
      <c r="C439" s="27" t="s">
        <v>890</v>
      </c>
      <c r="D439" s="29" t="s">
        <v>891</v>
      </c>
      <c r="E439" s="28">
        <f>Source!BZ375</f>
        <v>109</v>
      </c>
      <c r="F439" s="31"/>
      <c r="G439" s="30"/>
      <c r="H439" s="28"/>
      <c r="I439" s="31">
        <f>SUM(Q426:Q438)</f>
        <v>240.45</v>
      </c>
      <c r="J439" s="28">
        <f>Source!AT375</f>
        <v>109</v>
      </c>
      <c r="K439" s="31">
        <f>SUM(R426:R438)</f>
        <v>13549.58</v>
      </c>
    </row>
    <row r="440" spans="1:29" ht="14.4" hidden="1" x14ac:dyDescent="0.25">
      <c r="A440" s="27"/>
      <c r="B440" s="27"/>
      <c r="C440" s="27" t="s">
        <v>892</v>
      </c>
      <c r="D440" s="29" t="s">
        <v>891</v>
      </c>
      <c r="E440" s="28">
        <f>Source!CA375</f>
        <v>61</v>
      </c>
      <c r="F440" s="31"/>
      <c r="G440" s="30"/>
      <c r="H440" s="28"/>
      <c r="I440" s="31">
        <f>SUM(S426:S439)</f>
        <v>134.57</v>
      </c>
      <c r="J440" s="28">
        <f>Source!AU375</f>
        <v>61</v>
      </c>
      <c r="K440" s="31">
        <f>SUM(T426:T439)</f>
        <v>7582.79</v>
      </c>
    </row>
    <row r="441" spans="1:29" ht="14.4" hidden="1" x14ac:dyDescent="0.25">
      <c r="A441" s="33"/>
      <c r="B441" s="33"/>
      <c r="C441" s="33" t="s">
        <v>893</v>
      </c>
      <c r="D441" s="34" t="s">
        <v>894</v>
      </c>
      <c r="E441" s="35">
        <f>Source!AQ374</f>
        <v>58.4</v>
      </c>
      <c r="F441" s="36"/>
      <c r="G441" s="37" t="s">
        <v>903</v>
      </c>
      <c r="H441" s="35">
        <f>Source!AV375</f>
        <v>1.0669999999999999</v>
      </c>
      <c r="I441" s="36">
        <f>Source!U374</f>
        <v>17.198332799999999</v>
      </c>
      <c r="J441" s="35"/>
      <c r="K441" s="36"/>
    </row>
    <row r="442" spans="1:29" ht="13.8" hidden="1" x14ac:dyDescent="0.25">
      <c r="C442" s="38" t="s">
        <v>895</v>
      </c>
      <c r="H442" s="59">
        <f>I428+I429+I431+I439+I440+SUM(I432:I438)-SUMIF(AC432:AC438, 5, I432:I438)-SUMIF(AC432:AC438, 6, I432:I438)</f>
        <v>5153.8000000000011</v>
      </c>
      <c r="I442" s="59"/>
      <c r="J442" s="59">
        <f>K428+K429+K431+K439+K440+SUM(K432:K438)-SUMIF(AC432:AC438, 5, K432:K438)-SUMIF(AC432:AC438, 6, K432:K438)</f>
        <v>47819.44</v>
      </c>
      <c r="K442" s="59"/>
    </row>
    <row r="443" spans="1:29" ht="13.8" hidden="1" x14ac:dyDescent="0.25">
      <c r="C443" s="38" t="s">
        <v>896</v>
      </c>
      <c r="H443" s="56">
        <f>SUMIF(AC432:AC438, 5, I432:I438)+SUMIF(AC432:AC438, 6, I432:I438)</f>
        <v>0</v>
      </c>
      <c r="I443" s="56"/>
      <c r="J443" s="56">
        <f>SUMIF(AC432:AC438, 5, K432:K438)+SUMIF(AC432:AC438, 6, K432:K438)</f>
        <v>0</v>
      </c>
      <c r="K443" s="56"/>
    </row>
    <row r="444" spans="1:29" ht="13.8" hidden="1" x14ac:dyDescent="0.25">
      <c r="C444" s="38" t="s">
        <v>897</v>
      </c>
      <c r="H444" s="56">
        <f>I428+I429+I431+I439+I440+SUM(I432:I438)</f>
        <v>5153.8000000000011</v>
      </c>
      <c r="I444" s="56"/>
      <c r="J444" s="56">
        <f>K428+K429+K431+K439+K440+SUM(K432:K438)</f>
        <v>47819.44</v>
      </c>
      <c r="K444" s="56"/>
      <c r="O444" s="39">
        <f>I428+I429+I431+I439+I440+SUM(I432:I438)</f>
        <v>5153.8000000000011</v>
      </c>
      <c r="P444" s="39">
        <f>K428+K429+K431+K439+K440+SUM(K432:K438)</f>
        <v>47819.44</v>
      </c>
    </row>
    <row r="445" spans="1:29" hidden="1" x14ac:dyDescent="0.25"/>
    <row r="446" spans="1:29" ht="27.6" hidden="1" x14ac:dyDescent="0.25">
      <c r="A446" s="27">
        <v>29</v>
      </c>
      <c r="B446" s="27" t="str">
        <f>Source!F390</f>
        <v>3.16-13-2</v>
      </c>
      <c r="C446" s="27" t="s">
        <v>261</v>
      </c>
      <c r="D446" s="29" t="str">
        <f>Source!H390</f>
        <v>100 м</v>
      </c>
      <c r="E446" s="28">
        <f>Source!I390</f>
        <v>0.18</v>
      </c>
      <c r="F446" s="31"/>
      <c r="G446" s="30"/>
      <c r="H446" s="28"/>
      <c r="I446" s="31"/>
      <c r="J446" s="28"/>
      <c r="K446" s="31"/>
      <c r="Q446">
        <f>Source!X390</f>
        <v>207.97</v>
      </c>
      <c r="R446">
        <f>Source!X391</f>
        <v>11719.22</v>
      </c>
      <c r="S446">
        <f>Source!Y390</f>
        <v>116.39</v>
      </c>
      <c r="T446">
        <f>Source!Y391</f>
        <v>6558.46</v>
      </c>
      <c r="U446">
        <f>ROUND((175/100)*ROUND(Source!R390, 2), 2)</f>
        <v>1.44</v>
      </c>
      <c r="V446">
        <f>ROUND((0/100)*ROUND(Source!R391, 2), 2)</f>
        <v>0</v>
      </c>
      <c r="AC446">
        <v>0</v>
      </c>
    </row>
    <row r="447" spans="1:29" hidden="1" x14ac:dyDescent="0.25">
      <c r="C447" s="32" t="str">
        <f>"Объем: "&amp;Source!I390&amp;"=(18)/"&amp;"100"</f>
        <v>Объем: 0,18=(18)/100</v>
      </c>
    </row>
    <row r="448" spans="1:29" ht="14.4" hidden="1" x14ac:dyDescent="0.25">
      <c r="A448" s="27"/>
      <c r="B448" s="27"/>
      <c r="C448" s="27" t="s">
        <v>886</v>
      </c>
      <c r="D448" s="29"/>
      <c r="E448" s="28"/>
      <c r="F448" s="31">
        <f>Source!AO390</f>
        <v>716.8</v>
      </c>
      <c r="G448" s="30" t="s">
        <v>903</v>
      </c>
      <c r="H448" s="28">
        <f>Source!AV391</f>
        <v>1.0669999999999999</v>
      </c>
      <c r="I448" s="31">
        <f>Source!S390</f>
        <v>189.98</v>
      </c>
      <c r="J448" s="28">
        <f>IF(Source!BA391&lt;&gt; 0, Source!BA391, 1)</f>
        <v>56.35</v>
      </c>
      <c r="K448" s="31">
        <f>Source!S391</f>
        <v>10705.37</v>
      </c>
    </row>
    <row r="449" spans="1:29" ht="14.4" hidden="1" x14ac:dyDescent="0.25">
      <c r="A449" s="27"/>
      <c r="B449" s="27"/>
      <c r="C449" s="27" t="s">
        <v>888</v>
      </c>
      <c r="D449" s="29"/>
      <c r="E449" s="28"/>
      <c r="F449" s="31">
        <f>Source!AM390</f>
        <v>20.2</v>
      </c>
      <c r="G449" s="30" t="s">
        <v>904</v>
      </c>
      <c r="H449" s="28">
        <f>Source!AV391</f>
        <v>1.0669999999999999</v>
      </c>
      <c r="I449" s="31">
        <f>Source!Q390</f>
        <v>5.82</v>
      </c>
      <c r="J449" s="28">
        <f>IF(Source!BB391&lt;&gt; 0, Source!BB391, 1)</f>
        <v>16.600000000000001</v>
      </c>
      <c r="K449" s="31">
        <f>Source!Q391</f>
        <v>96.61</v>
      </c>
    </row>
    <row r="450" spans="1:29" ht="14.4" hidden="1" x14ac:dyDescent="0.25">
      <c r="A450" s="27"/>
      <c r="B450" s="27"/>
      <c r="C450" s="27" t="s">
        <v>900</v>
      </c>
      <c r="D450" s="29"/>
      <c r="E450" s="28"/>
      <c r="F450" s="31">
        <f>Source!AN390</f>
        <v>2.86</v>
      </c>
      <c r="G450" s="30" t="s">
        <v>904</v>
      </c>
      <c r="H450" s="28">
        <f>Source!AV391</f>
        <v>1.0669999999999999</v>
      </c>
      <c r="I450" s="40">
        <f>Source!R390</f>
        <v>0.82</v>
      </c>
      <c r="J450" s="28">
        <f>IF(Source!BS391&lt;&gt; 0, Source!BS391, 1)</f>
        <v>56.35</v>
      </c>
      <c r="K450" s="40">
        <f>Source!R391</f>
        <v>46.21</v>
      </c>
    </row>
    <row r="451" spans="1:29" ht="14.4" hidden="1" x14ac:dyDescent="0.25">
      <c r="A451" s="27"/>
      <c r="B451" s="27"/>
      <c r="C451" s="27" t="s">
        <v>889</v>
      </c>
      <c r="D451" s="29"/>
      <c r="E451" s="28"/>
      <c r="F451" s="31">
        <f>Source!AL390</f>
        <v>231.71</v>
      </c>
      <c r="G451" s="30"/>
      <c r="H451" s="28">
        <f>Source!AW391</f>
        <v>1</v>
      </c>
      <c r="I451" s="31">
        <f>Source!P390</f>
        <v>41.71</v>
      </c>
      <c r="J451" s="28">
        <f>IF(Source!BC391&lt;&gt; 0, Source!BC391, 1)</f>
        <v>12.86</v>
      </c>
      <c r="K451" s="31">
        <f>Source!P391</f>
        <v>536.39</v>
      </c>
    </row>
    <row r="452" spans="1:29" ht="69" hidden="1" x14ac:dyDescent="0.25">
      <c r="A452" s="27" t="s">
        <v>348</v>
      </c>
      <c r="B452" s="27" t="str">
        <f>Source!F392</f>
        <v>1.12-2-1167</v>
      </c>
      <c r="C452" s="27" t="s">
        <v>264</v>
      </c>
      <c r="D452" s="29" t="str">
        <f>Source!H392</f>
        <v>шт.</v>
      </c>
      <c r="E452" s="28">
        <f>Source!I392</f>
        <v>9</v>
      </c>
      <c r="F452" s="31">
        <f>Source!AK392</f>
        <v>54.28</v>
      </c>
      <c r="G452" s="41" t="s">
        <v>3</v>
      </c>
      <c r="H452" s="28">
        <f>Source!AW393</f>
        <v>1</v>
      </c>
      <c r="I452" s="31">
        <f>Source!O392</f>
        <v>488.52</v>
      </c>
      <c r="J452" s="28">
        <f>IF(Source!BC393&lt;&gt; 0, Source!BC393, 1)</f>
        <v>0.83</v>
      </c>
      <c r="K452" s="31">
        <f>Source!O393</f>
        <v>405.47</v>
      </c>
      <c r="Q452">
        <f>Source!X392</f>
        <v>0</v>
      </c>
      <c r="R452">
        <f>Source!X393</f>
        <v>0</v>
      </c>
      <c r="S452">
        <f>Source!Y392</f>
        <v>0</v>
      </c>
      <c r="T452">
        <f>Source!Y393</f>
        <v>0</v>
      </c>
      <c r="U452">
        <f>ROUND((175/100)*ROUND(Source!R392, 2), 2)</f>
        <v>0</v>
      </c>
      <c r="V452">
        <f>ROUND((0/100)*ROUND(Source!R393, 2), 2)</f>
        <v>0</v>
      </c>
      <c r="AC452">
        <v>3</v>
      </c>
    </row>
    <row r="453" spans="1:29" ht="69" hidden="1" x14ac:dyDescent="0.25">
      <c r="A453" s="27" t="s">
        <v>349</v>
      </c>
      <c r="B453" s="27" t="str">
        <f>Source!F394</f>
        <v>1.12-1-80</v>
      </c>
      <c r="C453" s="27" t="s">
        <v>268</v>
      </c>
      <c r="D453" s="29" t="str">
        <f>Source!H394</f>
        <v>м</v>
      </c>
      <c r="E453" s="28">
        <f>Source!I394</f>
        <v>17.963999999999999</v>
      </c>
      <c r="F453" s="31">
        <f>Source!AK394</f>
        <v>179.22</v>
      </c>
      <c r="G453" s="41" t="s">
        <v>3</v>
      </c>
      <c r="H453" s="28">
        <f>Source!AW395</f>
        <v>1</v>
      </c>
      <c r="I453" s="31">
        <f>Source!O394</f>
        <v>3219.51</v>
      </c>
      <c r="J453" s="28">
        <f>IF(Source!BC395&lt;&gt; 0, Source!BC395, 1)</f>
        <v>2.2000000000000002</v>
      </c>
      <c r="K453" s="31">
        <f>Source!O395</f>
        <v>7082.92</v>
      </c>
      <c r="Q453">
        <f>Source!X394</f>
        <v>0</v>
      </c>
      <c r="R453">
        <f>Source!X395</f>
        <v>0</v>
      </c>
      <c r="S453">
        <f>Source!Y394</f>
        <v>0</v>
      </c>
      <c r="T453">
        <f>Source!Y395</f>
        <v>0</v>
      </c>
      <c r="U453">
        <f>ROUND((175/100)*ROUND(Source!R394, 2), 2)</f>
        <v>0</v>
      </c>
      <c r="V453">
        <f>ROUND((0/100)*ROUND(Source!R395, 2), 2)</f>
        <v>0</v>
      </c>
      <c r="AC453">
        <v>3</v>
      </c>
    </row>
    <row r="454" spans="1:29" ht="82.8" hidden="1" x14ac:dyDescent="0.25">
      <c r="A454" s="27" t="s">
        <v>350</v>
      </c>
      <c r="B454" s="27" t="str">
        <f>Source!F396</f>
        <v>1.19-12-130</v>
      </c>
      <c r="C454" s="27" t="s">
        <v>272</v>
      </c>
      <c r="D454" s="29" t="str">
        <f>Source!H396</f>
        <v>шт.</v>
      </c>
      <c r="E454" s="28">
        <f>Source!I396</f>
        <v>3.9999999999999996</v>
      </c>
      <c r="F454" s="31">
        <f>Source!AK396</f>
        <v>535.77</v>
      </c>
      <c r="G454" s="41" t="s">
        <v>3</v>
      </c>
      <c r="H454" s="28">
        <f>Source!AW397</f>
        <v>1</v>
      </c>
      <c r="I454" s="31">
        <f>Source!O396</f>
        <v>2143.08</v>
      </c>
      <c r="J454" s="28">
        <f>IF(Source!BC397&lt;&gt; 0, Source!BC397, 1)</f>
        <v>6.96</v>
      </c>
      <c r="K454" s="31">
        <f>Source!O397</f>
        <v>14915.84</v>
      </c>
      <c r="Q454">
        <f>Source!X396</f>
        <v>0</v>
      </c>
      <c r="R454">
        <f>Source!X397</f>
        <v>0</v>
      </c>
      <c r="S454">
        <f>Source!Y396</f>
        <v>0</v>
      </c>
      <c r="T454">
        <f>Source!Y397</f>
        <v>0</v>
      </c>
      <c r="U454">
        <f>ROUND((175/100)*ROUND(Source!R396, 2), 2)</f>
        <v>0</v>
      </c>
      <c r="V454">
        <f>ROUND((0/100)*ROUND(Source!R397, 2), 2)</f>
        <v>0</v>
      </c>
      <c r="AC454">
        <v>3</v>
      </c>
    </row>
    <row r="455" spans="1:29" ht="27.6" hidden="1" x14ac:dyDescent="0.25">
      <c r="A455" s="27" t="s">
        <v>351</v>
      </c>
      <c r="B455" s="27" t="str">
        <f>Source!F398</f>
        <v>1.12-5-133</v>
      </c>
      <c r="C455" s="27" t="s">
        <v>276</v>
      </c>
      <c r="D455" s="29" t="str">
        <f>Source!H398</f>
        <v>шт.</v>
      </c>
      <c r="E455" s="28">
        <f>Source!I398</f>
        <v>6</v>
      </c>
      <c r="F455" s="31">
        <f>Source!AK398</f>
        <v>53.05</v>
      </c>
      <c r="G455" s="41" t="s">
        <v>3</v>
      </c>
      <c r="H455" s="28">
        <f>Source!AW399</f>
        <v>1</v>
      </c>
      <c r="I455" s="31">
        <f>Source!O398</f>
        <v>318.3</v>
      </c>
      <c r="J455" s="28">
        <f>IF(Source!BC399&lt;&gt; 0, Source!BC399, 1)</f>
        <v>3.92</v>
      </c>
      <c r="K455" s="31">
        <f>Source!O399</f>
        <v>1247.74</v>
      </c>
      <c r="Q455">
        <f>Source!X398</f>
        <v>0</v>
      </c>
      <c r="R455">
        <f>Source!X399</f>
        <v>0</v>
      </c>
      <c r="S455">
        <f>Source!Y398</f>
        <v>0</v>
      </c>
      <c r="T455">
        <f>Source!Y399</f>
        <v>0</v>
      </c>
      <c r="U455">
        <f>ROUND((175/100)*ROUND(Source!R398, 2), 2)</f>
        <v>0</v>
      </c>
      <c r="V455">
        <f>ROUND((0/100)*ROUND(Source!R399, 2), 2)</f>
        <v>0</v>
      </c>
      <c r="AC455">
        <v>3</v>
      </c>
    </row>
    <row r="456" spans="1:29" ht="27.6" hidden="1" x14ac:dyDescent="0.25">
      <c r="A456" s="27" t="s">
        <v>352</v>
      </c>
      <c r="B456" s="27" t="str">
        <f>Source!F400</f>
        <v>1.12-5-134</v>
      </c>
      <c r="C456" s="27" t="s">
        <v>280</v>
      </c>
      <c r="D456" s="29" t="str">
        <f>Source!H400</f>
        <v>шт.</v>
      </c>
      <c r="E456" s="28">
        <f>Source!I400</f>
        <v>6</v>
      </c>
      <c r="F456" s="31">
        <f>Source!AK400</f>
        <v>20.21</v>
      </c>
      <c r="G456" s="41" t="s">
        <v>3</v>
      </c>
      <c r="H456" s="28">
        <f>Source!AW401</f>
        <v>1</v>
      </c>
      <c r="I456" s="31">
        <f>Source!O400</f>
        <v>121.26</v>
      </c>
      <c r="J456" s="28">
        <f>IF(Source!BC401&lt;&gt; 0, Source!BC401, 1)</f>
        <v>4.75</v>
      </c>
      <c r="K456" s="31">
        <f>Source!O401</f>
        <v>575.99</v>
      </c>
      <c r="Q456">
        <f>Source!X400</f>
        <v>0</v>
      </c>
      <c r="R456">
        <f>Source!X401</f>
        <v>0</v>
      </c>
      <c r="S456">
        <f>Source!Y400</f>
        <v>0</v>
      </c>
      <c r="T456">
        <f>Source!Y401</f>
        <v>0</v>
      </c>
      <c r="U456">
        <f>ROUND((175/100)*ROUND(Source!R400, 2), 2)</f>
        <v>0</v>
      </c>
      <c r="V456">
        <f>ROUND((0/100)*ROUND(Source!R401, 2), 2)</f>
        <v>0</v>
      </c>
      <c r="AC456">
        <v>3</v>
      </c>
    </row>
    <row r="457" spans="1:29" ht="41.4" hidden="1" x14ac:dyDescent="0.25">
      <c r="A457" s="27" t="s">
        <v>353</v>
      </c>
      <c r="B457" s="27" t="str">
        <f>Source!F402</f>
        <v>1.12-5-94</v>
      </c>
      <c r="C457" s="27" t="s">
        <v>355</v>
      </c>
      <c r="D457" s="29" t="str">
        <f>Source!H402</f>
        <v>шт.</v>
      </c>
      <c r="E457" s="28">
        <f>Source!I402</f>
        <v>13</v>
      </c>
      <c r="F457" s="31">
        <f>Source!AK402</f>
        <v>34.090000000000003</v>
      </c>
      <c r="G457" s="41" t="s">
        <v>3</v>
      </c>
      <c r="H457" s="28">
        <f>Source!AW403</f>
        <v>1</v>
      </c>
      <c r="I457" s="31">
        <f>Source!O402</f>
        <v>443.17</v>
      </c>
      <c r="J457" s="28">
        <f>IF(Source!BC403&lt;&gt; 0, Source!BC403, 1)</f>
        <v>3.85</v>
      </c>
      <c r="K457" s="31">
        <f>Source!O403</f>
        <v>1706.2</v>
      </c>
      <c r="Q457">
        <f>Source!X402</f>
        <v>0</v>
      </c>
      <c r="R457">
        <f>Source!X403</f>
        <v>0</v>
      </c>
      <c r="S457">
        <f>Source!Y402</f>
        <v>0</v>
      </c>
      <c r="T457">
        <f>Source!Y403</f>
        <v>0</v>
      </c>
      <c r="U457">
        <f>ROUND((175/100)*ROUND(Source!R402, 2), 2)</f>
        <v>0</v>
      </c>
      <c r="V457">
        <f>ROUND((0/100)*ROUND(Source!R403, 2), 2)</f>
        <v>0</v>
      </c>
      <c r="AC457">
        <v>3</v>
      </c>
    </row>
    <row r="458" spans="1:29" ht="41.4" hidden="1" x14ac:dyDescent="0.25">
      <c r="A458" s="27" t="s">
        <v>357</v>
      </c>
      <c r="B458" s="27" t="str">
        <f>Source!F404</f>
        <v>1.12-5-122</v>
      </c>
      <c r="C458" s="27" t="s">
        <v>292</v>
      </c>
      <c r="D458" s="29" t="str">
        <f>Source!H404</f>
        <v>шт.</v>
      </c>
      <c r="E458" s="28">
        <f>Source!I404</f>
        <v>0.99999999999999989</v>
      </c>
      <c r="F458" s="31">
        <f>Source!AK404</f>
        <v>63.13</v>
      </c>
      <c r="G458" s="41" t="s">
        <v>3</v>
      </c>
      <c r="H458" s="28">
        <f>Source!AW405</f>
        <v>1</v>
      </c>
      <c r="I458" s="31">
        <f>Source!O404</f>
        <v>63.13</v>
      </c>
      <c r="J458" s="28">
        <f>IF(Source!BC405&lt;&gt; 0, Source!BC405, 1)</f>
        <v>5.24</v>
      </c>
      <c r="K458" s="31">
        <f>Source!O405</f>
        <v>330.8</v>
      </c>
      <c r="Q458">
        <f>Source!X404</f>
        <v>0</v>
      </c>
      <c r="R458">
        <f>Source!X405</f>
        <v>0</v>
      </c>
      <c r="S458">
        <f>Source!Y404</f>
        <v>0</v>
      </c>
      <c r="T458">
        <f>Source!Y405</f>
        <v>0</v>
      </c>
      <c r="U458">
        <f>ROUND((175/100)*ROUND(Source!R404, 2), 2)</f>
        <v>0</v>
      </c>
      <c r="V458">
        <f>ROUND((0/100)*ROUND(Source!R405, 2), 2)</f>
        <v>0</v>
      </c>
      <c r="AC458">
        <v>3</v>
      </c>
    </row>
    <row r="459" spans="1:29" ht="41.4" hidden="1" x14ac:dyDescent="0.25">
      <c r="A459" s="27" t="s">
        <v>358</v>
      </c>
      <c r="B459" s="27" t="str">
        <f>Source!F406</f>
        <v>1.12-5-96</v>
      </c>
      <c r="C459" s="27" t="s">
        <v>284</v>
      </c>
      <c r="D459" s="29" t="str">
        <f>Source!H406</f>
        <v>шт.</v>
      </c>
      <c r="E459" s="28">
        <f>Source!I406</f>
        <v>1.9999999999999998</v>
      </c>
      <c r="F459" s="31">
        <f>Source!AK406</f>
        <v>63.13</v>
      </c>
      <c r="G459" s="41" t="s">
        <v>3</v>
      </c>
      <c r="H459" s="28">
        <f>Source!AW407</f>
        <v>1</v>
      </c>
      <c r="I459" s="31">
        <f>Source!O406</f>
        <v>126.26</v>
      </c>
      <c r="J459" s="28">
        <f>IF(Source!BC407&lt;&gt; 0, Source!BC407, 1)</f>
        <v>3.76</v>
      </c>
      <c r="K459" s="31">
        <f>Source!O407</f>
        <v>474.74</v>
      </c>
      <c r="Q459">
        <f>Source!X406</f>
        <v>0</v>
      </c>
      <c r="R459">
        <f>Source!X407</f>
        <v>0</v>
      </c>
      <c r="S459">
        <f>Source!Y406</f>
        <v>0</v>
      </c>
      <c r="T459">
        <f>Source!Y407</f>
        <v>0</v>
      </c>
      <c r="U459">
        <f>ROUND((175/100)*ROUND(Source!R406, 2), 2)</f>
        <v>0</v>
      </c>
      <c r="V459">
        <f>ROUND((0/100)*ROUND(Source!R407, 2), 2)</f>
        <v>0</v>
      </c>
      <c r="AC459">
        <v>3</v>
      </c>
    </row>
    <row r="460" spans="1:29" ht="14.4" hidden="1" x14ac:dyDescent="0.25">
      <c r="A460" s="27"/>
      <c r="B460" s="27"/>
      <c r="C460" s="27" t="s">
        <v>890</v>
      </c>
      <c r="D460" s="29" t="s">
        <v>891</v>
      </c>
      <c r="E460" s="28">
        <f>Source!BZ391</f>
        <v>109</v>
      </c>
      <c r="F460" s="31"/>
      <c r="G460" s="30"/>
      <c r="H460" s="28"/>
      <c r="I460" s="31">
        <f>SUM(Q446:Q459)</f>
        <v>207.97</v>
      </c>
      <c r="J460" s="28">
        <f>Source!AT391</f>
        <v>109</v>
      </c>
      <c r="K460" s="31">
        <f>SUM(R446:R459)</f>
        <v>11719.22</v>
      </c>
    </row>
    <row r="461" spans="1:29" ht="14.4" hidden="1" x14ac:dyDescent="0.25">
      <c r="A461" s="27"/>
      <c r="B461" s="27"/>
      <c r="C461" s="27" t="s">
        <v>892</v>
      </c>
      <c r="D461" s="29" t="s">
        <v>891</v>
      </c>
      <c r="E461" s="28">
        <f>Source!CA391</f>
        <v>61</v>
      </c>
      <c r="F461" s="31"/>
      <c r="G461" s="30"/>
      <c r="H461" s="28"/>
      <c r="I461" s="31">
        <f>SUM(S446:S460)</f>
        <v>116.39</v>
      </c>
      <c r="J461" s="28">
        <f>Source!AU391</f>
        <v>61</v>
      </c>
      <c r="K461" s="31">
        <f>SUM(T446:T460)</f>
        <v>6558.46</v>
      </c>
    </row>
    <row r="462" spans="1:29" ht="14.4" hidden="1" x14ac:dyDescent="0.25">
      <c r="A462" s="33"/>
      <c r="B462" s="33"/>
      <c r="C462" s="33" t="s">
        <v>893</v>
      </c>
      <c r="D462" s="34" t="s">
        <v>894</v>
      </c>
      <c r="E462" s="35">
        <f>Source!AQ390</f>
        <v>56</v>
      </c>
      <c r="F462" s="36"/>
      <c r="G462" s="37" t="s">
        <v>903</v>
      </c>
      <c r="H462" s="35">
        <f>Source!AV391</f>
        <v>1.0669999999999999</v>
      </c>
      <c r="I462" s="36">
        <f>Source!U390</f>
        <v>14.842396799999996</v>
      </c>
      <c r="J462" s="35"/>
      <c r="K462" s="36"/>
    </row>
    <row r="463" spans="1:29" ht="13.8" hidden="1" x14ac:dyDescent="0.25">
      <c r="C463" s="38" t="s">
        <v>895</v>
      </c>
      <c r="H463" s="59">
        <f>I448+I449+I451+I460+I461+SUM(I452:I459)-SUMIF(AC452:AC459, 5, I452:I459)-SUMIF(AC452:AC459, 6, I452:I459)</f>
        <v>7485.1000000000013</v>
      </c>
      <c r="I463" s="59"/>
      <c r="J463" s="59">
        <f>K448+K449+K451+K460+K461+SUM(K452:K459)-SUMIF(AC452:AC459, 5, K452:K459)-SUMIF(AC452:AC459, 6, K452:K459)</f>
        <v>56355.75</v>
      </c>
      <c r="K463" s="59"/>
    </row>
    <row r="464" spans="1:29" ht="13.8" hidden="1" x14ac:dyDescent="0.25">
      <c r="C464" s="38" t="s">
        <v>896</v>
      </c>
      <c r="H464" s="56">
        <f>SUMIF(AC452:AC459, 5, I452:I459)+SUMIF(AC452:AC459, 6, I452:I459)</f>
        <v>0</v>
      </c>
      <c r="I464" s="56"/>
      <c r="J464" s="56">
        <f>SUMIF(AC452:AC459, 5, K452:K459)+SUMIF(AC452:AC459, 6, K452:K459)</f>
        <v>0</v>
      </c>
      <c r="K464" s="56"/>
    </row>
    <row r="465" spans="1:43" ht="13.8" hidden="1" x14ac:dyDescent="0.25">
      <c r="C465" s="38" t="s">
        <v>897</v>
      </c>
      <c r="H465" s="56">
        <f>I448+I449+I451+I460+I461+SUM(I452:I459)</f>
        <v>7485.1000000000013</v>
      </c>
      <c r="I465" s="56"/>
      <c r="J465" s="56">
        <f>K448+K449+K451+K460+K461+SUM(K452:K459)</f>
        <v>56355.75</v>
      </c>
      <c r="K465" s="56"/>
      <c r="O465" s="39">
        <f>I448+I449+I451+I460+I461+SUM(I452:I459)</f>
        <v>7485.1000000000013</v>
      </c>
      <c r="P465" s="39">
        <f>K448+K449+K451+K460+K461+SUM(K452:K459)</f>
        <v>56355.75</v>
      </c>
    </row>
    <row r="466" spans="1:43" hidden="1" x14ac:dyDescent="0.25"/>
    <row r="467" spans="1:43" hidden="1" x14ac:dyDescent="0.25"/>
    <row r="468" spans="1:43" ht="13.8" hidden="1" x14ac:dyDescent="0.25">
      <c r="A468" s="58" t="str">
        <f>CONCATENATE("Итого по разделу: ",IF(Source!G409&lt;&gt;"Новый раздел", Source!G409, ""))</f>
        <v>Итого по разделу: Канализация производственная К 3 (надземная часть)</v>
      </c>
      <c r="B468" s="58"/>
      <c r="C468" s="58"/>
      <c r="D468" s="58"/>
      <c r="E468" s="58"/>
      <c r="F468" s="58"/>
      <c r="G468" s="58"/>
      <c r="H468" s="56">
        <f>SUM(O425:O467)</f>
        <v>12638.900000000001</v>
      </c>
      <c r="I468" s="57"/>
      <c r="J468" s="56">
        <f>SUM(P425:P467)</f>
        <v>104175.19</v>
      </c>
      <c r="K468" s="57"/>
      <c r="AQ468" s="47" t="str">
        <f>CONCATENATE("Итого по разделу: ",IF(Source!G409&lt;&gt;"Новый раздел", Source!G409, ""))</f>
        <v>Итого по разделу: Канализация производственная К 3 (надземная часть)</v>
      </c>
    </row>
    <row r="469" spans="1:43" hidden="1" x14ac:dyDescent="0.25">
      <c r="A469" t="s">
        <v>901</v>
      </c>
      <c r="I469">
        <f>SUM(W425:W468)</f>
        <v>0</v>
      </c>
      <c r="J469">
        <f>SUM(X425:X468)</f>
        <v>0</v>
      </c>
    </row>
    <row r="470" spans="1:43" hidden="1" x14ac:dyDescent="0.25">
      <c r="A470" t="s">
        <v>902</v>
      </c>
      <c r="I470">
        <f>SUM(Y425:Y469)</f>
        <v>0</v>
      </c>
      <c r="J470">
        <f>SUM(Z425:Z469)</f>
        <v>0</v>
      </c>
    </row>
    <row r="471" spans="1:43" hidden="1" x14ac:dyDescent="0.25"/>
    <row r="472" spans="1:43" ht="16.8" hidden="1" x14ac:dyDescent="0.25">
      <c r="A472" s="60" t="str">
        <f>CONCATENATE("Раздел: ",IF(Source!G439&lt;&gt;"Новый раздел", Source!G439, ""))</f>
        <v>Раздел: Санитарно-техническое оборудование.</v>
      </c>
      <c r="B472" s="60"/>
      <c r="C472" s="60"/>
      <c r="D472" s="60"/>
      <c r="E472" s="60"/>
      <c r="F472" s="60"/>
      <c r="G472" s="60"/>
      <c r="H472" s="60"/>
      <c r="I472" s="60"/>
      <c r="J472" s="60"/>
      <c r="K472" s="60"/>
    </row>
    <row r="473" spans="1:43" ht="28.8" hidden="1" x14ac:dyDescent="0.25">
      <c r="A473" s="27">
        <v>30</v>
      </c>
      <c r="B473" s="27" t="str">
        <f>Source!F443</f>
        <v>3.17-14-1</v>
      </c>
      <c r="C473" s="27" t="s">
        <v>362</v>
      </c>
      <c r="D473" s="29" t="str">
        <f>Source!H443</f>
        <v>1 комплект</v>
      </c>
      <c r="E473" s="28">
        <f>Source!I443</f>
        <v>37</v>
      </c>
      <c r="F473" s="31"/>
      <c r="G473" s="30"/>
      <c r="H473" s="28"/>
      <c r="I473" s="31"/>
      <c r="J473" s="28"/>
      <c r="K473" s="31"/>
      <c r="Q473">
        <f>Source!X443</f>
        <v>871.25</v>
      </c>
      <c r="R473">
        <f>Source!X444</f>
        <v>49094.82</v>
      </c>
      <c r="S473">
        <f>Source!Y443</f>
        <v>487.58</v>
      </c>
      <c r="T473">
        <f>Source!Y444</f>
        <v>27475.08</v>
      </c>
      <c r="U473">
        <f>ROUND((175/100)*ROUND(Source!R443, 2), 2)</f>
        <v>13.48</v>
      </c>
      <c r="V473">
        <f>ROUND((0/100)*ROUND(Source!R444, 2), 2)</f>
        <v>0</v>
      </c>
      <c r="AC473">
        <v>0</v>
      </c>
    </row>
    <row r="474" spans="1:43" ht="14.4" hidden="1" x14ac:dyDescent="0.25">
      <c r="A474" s="27"/>
      <c r="B474" s="27"/>
      <c r="C474" s="27" t="s">
        <v>886</v>
      </c>
      <c r="D474" s="29"/>
      <c r="E474" s="28"/>
      <c r="F474" s="31">
        <f>Source!AO443</f>
        <v>14.53</v>
      </c>
      <c r="G474" s="30" t="s">
        <v>903</v>
      </c>
      <c r="H474" s="28">
        <f>Source!AV444</f>
        <v>1.0669999999999999</v>
      </c>
      <c r="I474" s="31">
        <f>Source!S443</f>
        <v>791.61</v>
      </c>
      <c r="J474" s="28">
        <f>IF(Source!BA444&lt;&gt; 0, Source!BA444, 1)</f>
        <v>56.35</v>
      </c>
      <c r="K474" s="31">
        <f>Source!S444</f>
        <v>44607.22</v>
      </c>
    </row>
    <row r="475" spans="1:43" ht="14.4" hidden="1" x14ac:dyDescent="0.25">
      <c r="A475" s="27"/>
      <c r="B475" s="27"/>
      <c r="C475" s="27" t="s">
        <v>888</v>
      </c>
      <c r="D475" s="29"/>
      <c r="E475" s="28"/>
      <c r="F475" s="31">
        <f>Source!AM443</f>
        <v>0.89</v>
      </c>
      <c r="G475" s="30" t="s">
        <v>904</v>
      </c>
      <c r="H475" s="28">
        <f>Source!AV444</f>
        <v>1.0669999999999999</v>
      </c>
      <c r="I475" s="31">
        <f>Source!Q443</f>
        <v>52.7</v>
      </c>
      <c r="J475" s="28">
        <f>IF(Source!BB444&lt;&gt; 0, Source!BB444, 1)</f>
        <v>16.600000000000001</v>
      </c>
      <c r="K475" s="31">
        <f>Source!Q444</f>
        <v>874.82</v>
      </c>
    </row>
    <row r="476" spans="1:43" ht="14.4" hidden="1" x14ac:dyDescent="0.25">
      <c r="A476" s="27"/>
      <c r="B476" s="27"/>
      <c r="C476" s="27" t="s">
        <v>900</v>
      </c>
      <c r="D476" s="29"/>
      <c r="E476" s="28"/>
      <c r="F476" s="31">
        <f>Source!AN443</f>
        <v>0.13</v>
      </c>
      <c r="G476" s="30" t="s">
        <v>904</v>
      </c>
      <c r="H476" s="28">
        <f>Source!AV444</f>
        <v>1.0669999999999999</v>
      </c>
      <c r="I476" s="40">
        <f>Source!R443</f>
        <v>7.7</v>
      </c>
      <c r="J476" s="28">
        <f>IF(Source!BS444&lt;&gt; 0, Source!BS444, 1)</f>
        <v>56.35</v>
      </c>
      <c r="K476" s="40">
        <f>Source!R444</f>
        <v>433.9</v>
      </c>
    </row>
    <row r="477" spans="1:43" ht="14.4" hidden="1" x14ac:dyDescent="0.25">
      <c r="A477" s="27"/>
      <c r="B477" s="27"/>
      <c r="C477" s="27" t="s">
        <v>889</v>
      </c>
      <c r="D477" s="29"/>
      <c r="E477" s="28"/>
      <c r="F477" s="31">
        <f>Source!AL443</f>
        <v>27.49</v>
      </c>
      <c r="G477" s="30"/>
      <c r="H477" s="28">
        <f>Source!AW444</f>
        <v>1</v>
      </c>
      <c r="I477" s="31">
        <f>Source!P443</f>
        <v>1017.13</v>
      </c>
      <c r="J477" s="28">
        <f>IF(Source!BC444&lt;&gt; 0, Source!BC444, 1)</f>
        <v>5.4</v>
      </c>
      <c r="K477" s="31">
        <f>Source!P444</f>
        <v>5492.5</v>
      </c>
    </row>
    <row r="478" spans="1:43" ht="82.8" hidden="1" x14ac:dyDescent="0.25">
      <c r="A478" s="27" t="s">
        <v>365</v>
      </c>
      <c r="B478" s="27" t="str">
        <f>Source!F445</f>
        <v>1.17-1-83</v>
      </c>
      <c r="C478" s="27" t="s">
        <v>367</v>
      </c>
      <c r="D478" s="29" t="str">
        <f>Source!H445</f>
        <v>КОМПЛЕКТ</v>
      </c>
      <c r="E478" s="28">
        <f>Source!I445</f>
        <v>37</v>
      </c>
      <c r="F478" s="31">
        <f>Source!AK445</f>
        <v>1590.64</v>
      </c>
      <c r="G478" s="41" t="s">
        <v>3</v>
      </c>
      <c r="H478" s="28">
        <f>Source!AW446</f>
        <v>1</v>
      </c>
      <c r="I478" s="31">
        <f>Source!O445</f>
        <v>58853.68</v>
      </c>
      <c r="J478" s="28">
        <f>IF(Source!BC446&lt;&gt; 0, Source!BC446, 1)</f>
        <v>12.22</v>
      </c>
      <c r="K478" s="31">
        <f>Source!O446</f>
        <v>719191.97</v>
      </c>
      <c r="Q478">
        <f>Source!X445</f>
        <v>0</v>
      </c>
      <c r="R478">
        <f>Source!X446</f>
        <v>0</v>
      </c>
      <c r="S478">
        <f>Source!Y445</f>
        <v>0</v>
      </c>
      <c r="T478">
        <f>Source!Y446</f>
        <v>0</v>
      </c>
      <c r="U478">
        <f>ROUND((175/100)*ROUND(Source!R445, 2), 2)</f>
        <v>0</v>
      </c>
      <c r="V478">
        <f>ROUND((0/100)*ROUND(Source!R446, 2), 2)</f>
        <v>0</v>
      </c>
      <c r="AC478">
        <v>3</v>
      </c>
    </row>
    <row r="479" spans="1:43" ht="14.4" hidden="1" x14ac:dyDescent="0.25">
      <c r="A479" s="27"/>
      <c r="B479" s="27"/>
      <c r="C479" s="27" t="s">
        <v>890</v>
      </c>
      <c r="D479" s="29" t="s">
        <v>891</v>
      </c>
      <c r="E479" s="28">
        <f>Source!BZ444</f>
        <v>109</v>
      </c>
      <c r="F479" s="31"/>
      <c r="G479" s="30"/>
      <c r="H479" s="28"/>
      <c r="I479" s="31">
        <f>SUM(Q473:Q478)</f>
        <v>871.25</v>
      </c>
      <c r="J479" s="28">
        <f>Source!AT444</f>
        <v>109</v>
      </c>
      <c r="K479" s="31">
        <f>SUM(R473:R478)</f>
        <v>49094.82</v>
      </c>
    </row>
    <row r="480" spans="1:43" ht="14.4" hidden="1" x14ac:dyDescent="0.25">
      <c r="A480" s="27"/>
      <c r="B480" s="27"/>
      <c r="C480" s="27" t="s">
        <v>892</v>
      </c>
      <c r="D480" s="29" t="s">
        <v>891</v>
      </c>
      <c r="E480" s="28">
        <f>Source!CA444</f>
        <v>61</v>
      </c>
      <c r="F480" s="31"/>
      <c r="G480" s="30"/>
      <c r="H480" s="28"/>
      <c r="I480" s="31">
        <f>SUM(S473:S479)</f>
        <v>487.58</v>
      </c>
      <c r="J480" s="28">
        <f>Source!AU444</f>
        <v>61</v>
      </c>
      <c r="K480" s="31">
        <f>SUM(T473:T479)</f>
        <v>27475.08</v>
      </c>
    </row>
    <row r="481" spans="1:29" ht="14.4" hidden="1" x14ac:dyDescent="0.25">
      <c r="A481" s="33"/>
      <c r="B481" s="33"/>
      <c r="C481" s="33" t="s">
        <v>893</v>
      </c>
      <c r="D481" s="34" t="s">
        <v>894</v>
      </c>
      <c r="E481" s="35">
        <f>Source!AQ443</f>
        <v>1.1499999999999999</v>
      </c>
      <c r="F481" s="36"/>
      <c r="G481" s="37" t="s">
        <v>903</v>
      </c>
      <c r="H481" s="35">
        <f>Source!AV444</f>
        <v>1.0669999999999999</v>
      </c>
      <c r="I481" s="36">
        <f>Source!U443</f>
        <v>62.653172999999988</v>
      </c>
      <c r="J481" s="35"/>
      <c r="K481" s="36"/>
    </row>
    <row r="482" spans="1:29" ht="13.8" hidden="1" x14ac:dyDescent="0.25">
      <c r="C482" s="38" t="s">
        <v>895</v>
      </c>
      <c r="H482" s="59">
        <f>I474+I475+I477+I479+I480+SUM(I478:I478)-SUMIF(AC478:AC478, 5, I478:I478)-SUMIF(AC478:AC478, 6, I478:I478)</f>
        <v>62073.95</v>
      </c>
      <c r="I482" s="59"/>
      <c r="J482" s="59">
        <f>K474+K475+K477+K479+K480+SUM(K478:K478)-SUMIF(AC478:AC478, 5, K478:K478)-SUMIF(AC478:AC478, 6, K478:K478)</f>
        <v>846736.40999999992</v>
      </c>
      <c r="K482" s="59"/>
    </row>
    <row r="483" spans="1:29" ht="13.8" hidden="1" x14ac:dyDescent="0.25">
      <c r="C483" s="38" t="s">
        <v>896</v>
      </c>
      <c r="H483" s="56">
        <f>SUMIF(AC478:AC478, 5, I478:I478)+SUMIF(AC478:AC478, 6, I478:I478)</f>
        <v>0</v>
      </c>
      <c r="I483" s="56"/>
      <c r="J483" s="56">
        <f>SUMIF(AC478:AC478, 5, K478:K478)+SUMIF(AC478:AC478, 6, K478:K478)</f>
        <v>0</v>
      </c>
      <c r="K483" s="56"/>
    </row>
    <row r="484" spans="1:29" ht="13.8" hidden="1" x14ac:dyDescent="0.25">
      <c r="C484" s="38" t="s">
        <v>897</v>
      </c>
      <c r="H484" s="56">
        <f>I474+I475+I477+I479+I480+SUM(I478:I478)</f>
        <v>62073.95</v>
      </c>
      <c r="I484" s="56"/>
      <c r="J484" s="56">
        <f>K474+K475+K477+K479+K480+SUM(K478:K478)</f>
        <v>846736.40999999992</v>
      </c>
      <c r="K484" s="56"/>
      <c r="O484" s="39">
        <f>I474+I475+I477+I479+I480+SUM(I478:I478)</f>
        <v>62073.95</v>
      </c>
      <c r="P484" s="39">
        <f>K474+K475+K477+K479+K480+SUM(K478:K478)</f>
        <v>846736.40999999992</v>
      </c>
    </row>
    <row r="485" spans="1:29" hidden="1" x14ac:dyDescent="0.25"/>
    <row r="486" spans="1:29" ht="28.8" hidden="1" x14ac:dyDescent="0.25">
      <c r="A486" s="27">
        <v>31</v>
      </c>
      <c r="B486" s="27" t="str">
        <f>Source!F447</f>
        <v>3.17-14-3</v>
      </c>
      <c r="C486" s="27" t="s">
        <v>371</v>
      </c>
      <c r="D486" s="29" t="str">
        <f>Source!H447</f>
        <v>1 комплект</v>
      </c>
      <c r="E486" s="28">
        <f>Source!I447</f>
        <v>37</v>
      </c>
      <c r="F486" s="31"/>
      <c r="G486" s="30"/>
      <c r="H486" s="28"/>
      <c r="I486" s="31"/>
      <c r="J486" s="28"/>
      <c r="K486" s="31"/>
      <c r="Q486">
        <f>Source!X447</f>
        <v>551.86</v>
      </c>
      <c r="R486">
        <f>Source!X448</f>
        <v>31097.1</v>
      </c>
      <c r="S486">
        <f>Source!Y447</f>
        <v>308.83999999999997</v>
      </c>
      <c r="T486">
        <f>Source!Y448</f>
        <v>17402.96</v>
      </c>
      <c r="U486">
        <f>ROUND((175/100)*ROUND(Source!R447, 2), 2)</f>
        <v>39.380000000000003</v>
      </c>
      <c r="V486">
        <f>ROUND((0/100)*ROUND(Source!R448, 2), 2)</f>
        <v>0</v>
      </c>
      <c r="AC486">
        <v>0</v>
      </c>
    </row>
    <row r="487" spans="1:29" ht="14.4" hidden="1" x14ac:dyDescent="0.25">
      <c r="A487" s="27"/>
      <c r="B487" s="27"/>
      <c r="C487" s="27" t="s">
        <v>886</v>
      </c>
      <c r="D487" s="29"/>
      <c r="E487" s="28"/>
      <c r="F487" s="31">
        <f>Source!AO447</f>
        <v>8.8800000000000008</v>
      </c>
      <c r="G487" s="30" t="s">
        <v>903</v>
      </c>
      <c r="H487" s="28">
        <f>Source!AV448</f>
        <v>1.0669999999999999</v>
      </c>
      <c r="I487" s="31">
        <f>Source!S447</f>
        <v>483.79</v>
      </c>
      <c r="J487" s="28">
        <f>IF(Source!BA448&lt;&gt; 0, Source!BA448, 1)</f>
        <v>56.35</v>
      </c>
      <c r="K487" s="31">
        <f>Source!S448</f>
        <v>27261.57</v>
      </c>
    </row>
    <row r="488" spans="1:29" ht="14.4" hidden="1" x14ac:dyDescent="0.25">
      <c r="A488" s="27"/>
      <c r="B488" s="27"/>
      <c r="C488" s="27" t="s">
        <v>888</v>
      </c>
      <c r="D488" s="29"/>
      <c r="E488" s="28"/>
      <c r="F488" s="31">
        <f>Source!AM447</f>
        <v>2.4900000000000002</v>
      </c>
      <c r="G488" s="30" t="s">
        <v>904</v>
      </c>
      <c r="H488" s="28">
        <f>Source!AV448</f>
        <v>1.0669999999999999</v>
      </c>
      <c r="I488" s="31">
        <f>Source!Q447</f>
        <v>147.44999999999999</v>
      </c>
      <c r="J488" s="28">
        <f>IF(Source!BB448&lt;&gt; 0, Source!BB448, 1)</f>
        <v>17.09</v>
      </c>
      <c r="K488" s="31">
        <f>Source!Q448</f>
        <v>2519.92</v>
      </c>
    </row>
    <row r="489" spans="1:29" ht="14.4" hidden="1" x14ac:dyDescent="0.25">
      <c r="A489" s="27"/>
      <c r="B489" s="27"/>
      <c r="C489" s="27" t="s">
        <v>900</v>
      </c>
      <c r="D489" s="29"/>
      <c r="E489" s="28"/>
      <c r="F489" s="31">
        <f>Source!AN447</f>
        <v>0.38</v>
      </c>
      <c r="G489" s="30" t="s">
        <v>904</v>
      </c>
      <c r="H489" s="28">
        <f>Source!AV448</f>
        <v>1.0669999999999999</v>
      </c>
      <c r="I489" s="40">
        <f>Source!R447</f>
        <v>22.5</v>
      </c>
      <c r="J489" s="28">
        <f>IF(Source!BS448&lt;&gt; 0, Source!BS448, 1)</f>
        <v>56.35</v>
      </c>
      <c r="K489" s="40">
        <f>Source!R448</f>
        <v>1267.8800000000001</v>
      </c>
    </row>
    <row r="490" spans="1:29" ht="14.4" hidden="1" x14ac:dyDescent="0.25">
      <c r="A490" s="27"/>
      <c r="B490" s="27"/>
      <c r="C490" s="27" t="s">
        <v>889</v>
      </c>
      <c r="D490" s="29"/>
      <c r="E490" s="28"/>
      <c r="F490" s="31">
        <f>Source!AL447</f>
        <v>16.47</v>
      </c>
      <c r="G490" s="30"/>
      <c r="H490" s="28">
        <f>Source!AW448</f>
        <v>1</v>
      </c>
      <c r="I490" s="31">
        <f>Source!P447</f>
        <v>609.39</v>
      </c>
      <c r="J490" s="28">
        <f>IF(Source!BC448&lt;&gt; 0, Source!BC448, 1)</f>
        <v>5.39</v>
      </c>
      <c r="K490" s="31">
        <f>Source!P448</f>
        <v>3284.61</v>
      </c>
    </row>
    <row r="491" spans="1:29" ht="55.2" hidden="1" x14ac:dyDescent="0.25">
      <c r="A491" s="27" t="s">
        <v>373</v>
      </c>
      <c r="B491" s="27" t="str">
        <f>Source!F449</f>
        <v>1.17-1-85</v>
      </c>
      <c r="C491" s="27" t="s">
        <v>375</v>
      </c>
      <c r="D491" s="29" t="str">
        <f>Source!H449</f>
        <v>КОМПЛЕКТ</v>
      </c>
      <c r="E491" s="28">
        <f>Source!I449</f>
        <v>37</v>
      </c>
      <c r="F491" s="31">
        <f>Source!AK449</f>
        <v>2350.2399999999998</v>
      </c>
      <c r="G491" s="41" t="s">
        <v>3</v>
      </c>
      <c r="H491" s="28">
        <f>Source!AW450</f>
        <v>1</v>
      </c>
      <c r="I491" s="31">
        <f>Source!O449</f>
        <v>86958.88</v>
      </c>
      <c r="J491" s="28">
        <f>IF(Source!BC450&lt;&gt; 0, Source!BC450, 1)</f>
        <v>8.06</v>
      </c>
      <c r="K491" s="31">
        <f>Source!O450</f>
        <v>700888.57</v>
      </c>
      <c r="Q491">
        <f>Source!X449</f>
        <v>0</v>
      </c>
      <c r="R491">
        <f>Source!X450</f>
        <v>0</v>
      </c>
      <c r="S491">
        <f>Source!Y449</f>
        <v>0</v>
      </c>
      <c r="T491">
        <f>Source!Y450</f>
        <v>0</v>
      </c>
      <c r="U491">
        <f>ROUND((175/100)*ROUND(Source!R449, 2), 2)</f>
        <v>0</v>
      </c>
      <c r="V491">
        <f>ROUND((0/100)*ROUND(Source!R450, 2), 2)</f>
        <v>0</v>
      </c>
      <c r="AC491">
        <v>3</v>
      </c>
    </row>
    <row r="492" spans="1:29" ht="14.4" hidden="1" x14ac:dyDescent="0.25">
      <c r="A492" s="27"/>
      <c r="B492" s="27"/>
      <c r="C492" s="27" t="s">
        <v>890</v>
      </c>
      <c r="D492" s="29" t="s">
        <v>891</v>
      </c>
      <c r="E492" s="28">
        <f>Source!BZ448</f>
        <v>109</v>
      </c>
      <c r="F492" s="31"/>
      <c r="G492" s="30"/>
      <c r="H492" s="28"/>
      <c r="I492" s="31">
        <f>SUM(Q486:Q491)</f>
        <v>551.86</v>
      </c>
      <c r="J492" s="28">
        <f>Source!AT448</f>
        <v>109</v>
      </c>
      <c r="K492" s="31">
        <f>SUM(R486:R491)</f>
        <v>31097.1</v>
      </c>
    </row>
    <row r="493" spans="1:29" ht="14.4" hidden="1" x14ac:dyDescent="0.25">
      <c r="A493" s="27"/>
      <c r="B493" s="27"/>
      <c r="C493" s="27" t="s">
        <v>892</v>
      </c>
      <c r="D493" s="29" t="s">
        <v>891</v>
      </c>
      <c r="E493" s="28">
        <f>Source!CA448</f>
        <v>61</v>
      </c>
      <c r="F493" s="31"/>
      <c r="G493" s="30"/>
      <c r="H493" s="28"/>
      <c r="I493" s="31">
        <f>SUM(S486:S492)</f>
        <v>308.83999999999997</v>
      </c>
      <c r="J493" s="28">
        <f>Source!AU448</f>
        <v>61</v>
      </c>
      <c r="K493" s="31">
        <f>SUM(T486:T492)</f>
        <v>17402.96</v>
      </c>
    </row>
    <row r="494" spans="1:29" ht="14.4" hidden="1" x14ac:dyDescent="0.25">
      <c r="A494" s="33"/>
      <c r="B494" s="33"/>
      <c r="C494" s="33" t="s">
        <v>893</v>
      </c>
      <c r="D494" s="34" t="s">
        <v>894</v>
      </c>
      <c r="E494" s="35">
        <f>Source!AQ447</f>
        <v>0.73</v>
      </c>
      <c r="F494" s="36"/>
      <c r="G494" s="37" t="s">
        <v>903</v>
      </c>
      <c r="H494" s="35">
        <f>Source!AV448</f>
        <v>1.0669999999999999</v>
      </c>
      <c r="I494" s="36">
        <f>Source!U447</f>
        <v>39.771144599999992</v>
      </c>
      <c r="J494" s="35"/>
      <c r="K494" s="36"/>
    </row>
    <row r="495" spans="1:29" ht="13.8" hidden="1" x14ac:dyDescent="0.25">
      <c r="C495" s="38" t="s">
        <v>895</v>
      </c>
      <c r="H495" s="59">
        <f>I487+I488+I490+I492+I493+SUM(I491:I491)-SUMIF(AC491:AC491, 5, I491:I491)-SUMIF(AC491:AC491, 6, I491:I491)</f>
        <v>89060.21</v>
      </c>
      <c r="I495" s="59"/>
      <c r="J495" s="59">
        <f>K487+K488+K490+K492+K493+SUM(K491:K491)-SUMIF(AC491:AC491, 5, K491:K491)-SUMIF(AC491:AC491, 6, K491:K491)</f>
        <v>782454.73</v>
      </c>
      <c r="K495" s="59"/>
    </row>
    <row r="496" spans="1:29" ht="13.8" hidden="1" x14ac:dyDescent="0.25">
      <c r="C496" s="38" t="s">
        <v>896</v>
      </c>
      <c r="H496" s="56">
        <f>SUMIF(AC491:AC491, 5, I491:I491)+SUMIF(AC491:AC491, 6, I491:I491)</f>
        <v>0</v>
      </c>
      <c r="I496" s="56"/>
      <c r="J496" s="56">
        <f>SUMIF(AC491:AC491, 5, K491:K491)+SUMIF(AC491:AC491, 6, K491:K491)</f>
        <v>0</v>
      </c>
      <c r="K496" s="56"/>
    </row>
    <row r="497" spans="1:29" ht="13.8" hidden="1" x14ac:dyDescent="0.25">
      <c r="C497" s="38" t="s">
        <v>897</v>
      </c>
      <c r="H497" s="56">
        <f>I487+I488+I490+I492+I493+SUM(I491:I491)</f>
        <v>89060.21</v>
      </c>
      <c r="I497" s="56"/>
      <c r="J497" s="56">
        <f>K487+K488+K490+K492+K493+SUM(K491:K491)</f>
        <v>782454.73</v>
      </c>
      <c r="K497" s="56"/>
      <c r="O497" s="39">
        <f>I487+I488+I490+I492+I493+SUM(I491:I491)</f>
        <v>89060.21</v>
      </c>
      <c r="P497" s="39">
        <f>K487+K488+K490+K492+K493+SUM(K491:K491)</f>
        <v>782454.73</v>
      </c>
    </row>
    <row r="498" spans="1:29" hidden="1" x14ac:dyDescent="0.25"/>
    <row r="499" spans="1:29" ht="28.8" hidden="1" x14ac:dyDescent="0.25">
      <c r="A499" s="27">
        <v>32</v>
      </c>
      <c r="B499" s="27" t="str">
        <f>Source!F451</f>
        <v>3.17-14-2</v>
      </c>
      <c r="C499" s="27" t="s">
        <v>379</v>
      </c>
      <c r="D499" s="29" t="str">
        <f>Source!H451</f>
        <v>1 комплект</v>
      </c>
      <c r="E499" s="28">
        <f>Source!I451</f>
        <v>1</v>
      </c>
      <c r="F499" s="31"/>
      <c r="G499" s="30"/>
      <c r="H499" s="28"/>
      <c r="I499" s="31"/>
      <c r="J499" s="28"/>
      <c r="K499" s="31"/>
      <c r="Q499">
        <f>Source!X451</f>
        <v>29.12</v>
      </c>
      <c r="R499">
        <f>Source!X452</f>
        <v>1641.18</v>
      </c>
      <c r="S499">
        <f>Source!Y451</f>
        <v>16.3</v>
      </c>
      <c r="T499">
        <f>Source!Y452</f>
        <v>918.46</v>
      </c>
      <c r="U499">
        <f>ROUND((175/100)*ROUND(Source!R451, 2), 2)</f>
        <v>1.07</v>
      </c>
      <c r="V499">
        <f>ROUND((0/100)*ROUND(Source!R452, 2), 2)</f>
        <v>0</v>
      </c>
      <c r="AC499">
        <v>0</v>
      </c>
    </row>
    <row r="500" spans="1:29" ht="14.4" hidden="1" x14ac:dyDescent="0.25">
      <c r="A500" s="27"/>
      <c r="B500" s="27"/>
      <c r="C500" s="27" t="s">
        <v>886</v>
      </c>
      <c r="D500" s="29"/>
      <c r="E500" s="28"/>
      <c r="F500" s="31">
        <f>Source!AO451</f>
        <v>17.73</v>
      </c>
      <c r="G500" s="30" t="s">
        <v>903</v>
      </c>
      <c r="H500" s="28">
        <f>Source!AV452</f>
        <v>1.0669999999999999</v>
      </c>
      <c r="I500" s="31">
        <f>Source!S451</f>
        <v>26.11</v>
      </c>
      <c r="J500" s="28">
        <f>IF(Source!BA452&lt;&gt; 0, Source!BA452, 1)</f>
        <v>56.35</v>
      </c>
      <c r="K500" s="31">
        <f>Source!S452</f>
        <v>1471.3</v>
      </c>
    </row>
    <row r="501" spans="1:29" ht="14.4" hidden="1" x14ac:dyDescent="0.25">
      <c r="A501" s="27"/>
      <c r="B501" s="27"/>
      <c r="C501" s="27" t="s">
        <v>888</v>
      </c>
      <c r="D501" s="29"/>
      <c r="E501" s="28"/>
      <c r="F501" s="31">
        <f>Source!AM451</f>
        <v>2.59</v>
      </c>
      <c r="G501" s="30" t="s">
        <v>904</v>
      </c>
      <c r="H501" s="28">
        <f>Source!AV452</f>
        <v>1.0669999999999999</v>
      </c>
      <c r="I501" s="31">
        <f>Source!Q451</f>
        <v>4.1500000000000004</v>
      </c>
      <c r="J501" s="28">
        <f>IF(Source!BB452&lt;&gt; 0, Source!BB452, 1)</f>
        <v>16.77</v>
      </c>
      <c r="K501" s="31">
        <f>Source!Q452</f>
        <v>69.599999999999994</v>
      </c>
    </row>
    <row r="502" spans="1:29" ht="14.4" hidden="1" x14ac:dyDescent="0.25">
      <c r="A502" s="27"/>
      <c r="B502" s="27"/>
      <c r="C502" s="27" t="s">
        <v>900</v>
      </c>
      <c r="D502" s="29"/>
      <c r="E502" s="28"/>
      <c r="F502" s="31">
        <f>Source!AN451</f>
        <v>0.38</v>
      </c>
      <c r="G502" s="30" t="s">
        <v>904</v>
      </c>
      <c r="H502" s="28">
        <f>Source!AV452</f>
        <v>1.0669999999999999</v>
      </c>
      <c r="I502" s="40">
        <f>Source!R451</f>
        <v>0.61</v>
      </c>
      <c r="J502" s="28">
        <f>IF(Source!BS452&lt;&gt; 0, Source!BS452, 1)</f>
        <v>56.35</v>
      </c>
      <c r="K502" s="40">
        <f>Source!R452</f>
        <v>34.369999999999997</v>
      </c>
    </row>
    <row r="503" spans="1:29" ht="14.4" hidden="1" x14ac:dyDescent="0.25">
      <c r="A503" s="27"/>
      <c r="B503" s="27"/>
      <c r="C503" s="27" t="s">
        <v>889</v>
      </c>
      <c r="D503" s="29"/>
      <c r="E503" s="28"/>
      <c r="F503" s="31">
        <f>Source!AL451</f>
        <v>27.51</v>
      </c>
      <c r="G503" s="30"/>
      <c r="H503" s="28">
        <f>Source!AW452</f>
        <v>1</v>
      </c>
      <c r="I503" s="31">
        <f>Source!P451</f>
        <v>27.51</v>
      </c>
      <c r="J503" s="28">
        <f>IF(Source!BC452&lt;&gt; 0, Source!BC452, 1)</f>
        <v>5.4</v>
      </c>
      <c r="K503" s="31">
        <f>Source!P452</f>
        <v>148.55000000000001</v>
      </c>
    </row>
    <row r="504" spans="1:29" ht="82.8" hidden="1" x14ac:dyDescent="0.25">
      <c r="A504" s="27" t="s">
        <v>381</v>
      </c>
      <c r="B504" s="27" t="str">
        <f>Source!F453</f>
        <v>1.17-1-84</v>
      </c>
      <c r="C504" s="27" t="s">
        <v>383</v>
      </c>
      <c r="D504" s="29" t="str">
        <f>Source!H453</f>
        <v>КОМПЛЕКТ</v>
      </c>
      <c r="E504" s="28">
        <f>Source!I453</f>
        <v>1</v>
      </c>
      <c r="F504" s="31">
        <f>Source!AK453</f>
        <v>7821.48</v>
      </c>
      <c r="G504" s="41" t="s">
        <v>3</v>
      </c>
      <c r="H504" s="28">
        <f>Source!AW454</f>
        <v>1</v>
      </c>
      <c r="I504" s="31">
        <f>Source!O453</f>
        <v>7821.48</v>
      </c>
      <c r="J504" s="28">
        <f>IF(Source!BC454&lt;&gt; 0, Source!BC454, 1)</f>
        <v>9.9</v>
      </c>
      <c r="K504" s="31">
        <f>Source!O454</f>
        <v>77432.649999999994</v>
      </c>
      <c r="Q504">
        <f>Source!X453</f>
        <v>0</v>
      </c>
      <c r="R504">
        <f>Source!X454</f>
        <v>0</v>
      </c>
      <c r="S504">
        <f>Source!Y453</f>
        <v>0</v>
      </c>
      <c r="T504">
        <f>Source!Y454</f>
        <v>0</v>
      </c>
      <c r="U504">
        <f>ROUND((175/100)*ROUND(Source!R453, 2), 2)</f>
        <v>0</v>
      </c>
      <c r="V504">
        <f>ROUND((0/100)*ROUND(Source!R454, 2), 2)</f>
        <v>0</v>
      </c>
      <c r="AC504">
        <v>3</v>
      </c>
    </row>
    <row r="505" spans="1:29" ht="14.4" hidden="1" x14ac:dyDescent="0.25">
      <c r="A505" s="27"/>
      <c r="B505" s="27"/>
      <c r="C505" s="27" t="s">
        <v>890</v>
      </c>
      <c r="D505" s="29" t="s">
        <v>891</v>
      </c>
      <c r="E505" s="28">
        <f>Source!BZ452</f>
        <v>109</v>
      </c>
      <c r="F505" s="31"/>
      <c r="G505" s="30"/>
      <c r="H505" s="28"/>
      <c r="I505" s="31">
        <f>SUM(Q499:Q504)</f>
        <v>29.12</v>
      </c>
      <c r="J505" s="28">
        <f>Source!AT452</f>
        <v>109</v>
      </c>
      <c r="K505" s="31">
        <f>SUM(R499:R504)</f>
        <v>1641.18</v>
      </c>
    </row>
    <row r="506" spans="1:29" ht="14.4" hidden="1" x14ac:dyDescent="0.25">
      <c r="A506" s="27"/>
      <c r="B506" s="27"/>
      <c r="C506" s="27" t="s">
        <v>892</v>
      </c>
      <c r="D506" s="29" t="s">
        <v>891</v>
      </c>
      <c r="E506" s="28">
        <f>Source!CA452</f>
        <v>61</v>
      </c>
      <c r="F506" s="31"/>
      <c r="G506" s="30"/>
      <c r="H506" s="28"/>
      <c r="I506" s="31">
        <f>SUM(S499:S505)</f>
        <v>16.3</v>
      </c>
      <c r="J506" s="28">
        <f>Source!AU452</f>
        <v>61</v>
      </c>
      <c r="K506" s="31">
        <f>SUM(T499:T505)</f>
        <v>918.46</v>
      </c>
    </row>
    <row r="507" spans="1:29" ht="14.4" hidden="1" x14ac:dyDescent="0.25">
      <c r="A507" s="33"/>
      <c r="B507" s="33"/>
      <c r="C507" s="33" t="s">
        <v>893</v>
      </c>
      <c r="D507" s="34" t="s">
        <v>894</v>
      </c>
      <c r="E507" s="35">
        <f>Source!AQ451</f>
        <v>1.41</v>
      </c>
      <c r="F507" s="36"/>
      <c r="G507" s="37" t="s">
        <v>903</v>
      </c>
      <c r="H507" s="35">
        <f>Source!AV452</f>
        <v>1.0669999999999999</v>
      </c>
      <c r="I507" s="36">
        <f>Source!U451</f>
        <v>2.0761685999999995</v>
      </c>
      <c r="J507" s="35"/>
      <c r="K507" s="36"/>
    </row>
    <row r="508" spans="1:29" ht="13.8" hidden="1" x14ac:dyDescent="0.25">
      <c r="C508" s="38" t="s">
        <v>895</v>
      </c>
      <c r="H508" s="59">
        <f>I500+I501+I503+I505+I506+SUM(I504:I504)-SUMIF(AC504:AC504, 5, I504:I504)-SUMIF(AC504:AC504, 6, I504:I504)</f>
        <v>7924.6699999999992</v>
      </c>
      <c r="I508" s="59"/>
      <c r="J508" s="59">
        <f>K500+K501+K503+K505+K506+SUM(K504:K504)-SUMIF(AC504:AC504, 5, K504:K504)-SUMIF(AC504:AC504, 6, K504:K504)</f>
        <v>81681.739999999991</v>
      </c>
      <c r="K508" s="59"/>
    </row>
    <row r="509" spans="1:29" ht="13.8" hidden="1" x14ac:dyDescent="0.25">
      <c r="C509" s="38" t="s">
        <v>896</v>
      </c>
      <c r="H509" s="56">
        <f>SUMIF(AC504:AC504, 5, I504:I504)+SUMIF(AC504:AC504, 6, I504:I504)</f>
        <v>0</v>
      </c>
      <c r="I509" s="56"/>
      <c r="J509" s="56">
        <f>SUMIF(AC504:AC504, 5, K504:K504)+SUMIF(AC504:AC504, 6, K504:K504)</f>
        <v>0</v>
      </c>
      <c r="K509" s="56"/>
    </row>
    <row r="510" spans="1:29" ht="13.8" hidden="1" x14ac:dyDescent="0.25">
      <c r="C510" s="38" t="s">
        <v>897</v>
      </c>
      <c r="H510" s="56">
        <f>I500+I501+I503+I505+I506+SUM(I504:I504)</f>
        <v>7924.6699999999992</v>
      </c>
      <c r="I510" s="56"/>
      <c r="J510" s="56">
        <f>K500+K501+K503+K505+K506+SUM(K504:K504)</f>
        <v>81681.739999999991</v>
      </c>
      <c r="K510" s="56"/>
      <c r="O510" s="39">
        <f>I500+I501+I503+I505+I506+SUM(I504:I504)</f>
        <v>7924.6699999999992</v>
      </c>
      <c r="P510" s="39">
        <f>K500+K501+K503+K505+K506+SUM(K504:K504)</f>
        <v>81681.739999999991</v>
      </c>
    </row>
    <row r="511" spans="1:29" hidden="1" x14ac:dyDescent="0.25"/>
    <row r="512" spans="1:29" ht="28.8" hidden="1" x14ac:dyDescent="0.25">
      <c r="A512" s="27">
        <v>33</v>
      </c>
      <c r="B512" s="27" t="str">
        <f>Source!F455</f>
        <v>3.17-14-3</v>
      </c>
      <c r="C512" s="27" t="s">
        <v>371</v>
      </c>
      <c r="D512" s="29" t="str">
        <f>Source!H455</f>
        <v>1 комплект</v>
      </c>
      <c r="E512" s="28">
        <f>Source!I455</f>
        <v>1</v>
      </c>
      <c r="F512" s="31"/>
      <c r="G512" s="30"/>
      <c r="H512" s="28"/>
      <c r="I512" s="31"/>
      <c r="J512" s="28"/>
      <c r="K512" s="31"/>
      <c r="Q512">
        <f>Source!X455</f>
        <v>14.92</v>
      </c>
      <c r="R512">
        <f>Source!X456</f>
        <v>840.86</v>
      </c>
      <c r="S512">
        <f>Source!Y455</f>
        <v>8.35</v>
      </c>
      <c r="T512">
        <f>Source!Y456</f>
        <v>470.57</v>
      </c>
      <c r="U512">
        <f>ROUND((175/100)*ROUND(Source!R455, 2), 2)</f>
        <v>1.07</v>
      </c>
      <c r="V512">
        <f>ROUND((0/100)*ROUND(Source!R456, 2), 2)</f>
        <v>0</v>
      </c>
      <c r="AC512">
        <v>0</v>
      </c>
    </row>
    <row r="513" spans="1:29" ht="14.4" hidden="1" x14ac:dyDescent="0.25">
      <c r="A513" s="27"/>
      <c r="B513" s="27"/>
      <c r="C513" s="27" t="s">
        <v>886</v>
      </c>
      <c r="D513" s="29"/>
      <c r="E513" s="28"/>
      <c r="F513" s="31">
        <f>Source!AO455</f>
        <v>8.8800000000000008</v>
      </c>
      <c r="G513" s="30" t="s">
        <v>903</v>
      </c>
      <c r="H513" s="28">
        <f>Source!AV456</f>
        <v>1.0669999999999999</v>
      </c>
      <c r="I513" s="31">
        <f>Source!S455</f>
        <v>13.08</v>
      </c>
      <c r="J513" s="28">
        <f>IF(Source!BA456&lt;&gt; 0, Source!BA456, 1)</f>
        <v>56.35</v>
      </c>
      <c r="K513" s="31">
        <f>Source!S456</f>
        <v>737.06</v>
      </c>
    </row>
    <row r="514" spans="1:29" ht="14.4" hidden="1" x14ac:dyDescent="0.25">
      <c r="A514" s="27"/>
      <c r="B514" s="27"/>
      <c r="C514" s="27" t="s">
        <v>888</v>
      </c>
      <c r="D514" s="29"/>
      <c r="E514" s="28"/>
      <c r="F514" s="31">
        <f>Source!AM455</f>
        <v>2.4900000000000002</v>
      </c>
      <c r="G514" s="30" t="s">
        <v>904</v>
      </c>
      <c r="H514" s="28">
        <f>Source!AV456</f>
        <v>1.0669999999999999</v>
      </c>
      <c r="I514" s="31">
        <f>Source!Q455</f>
        <v>3.99</v>
      </c>
      <c r="J514" s="28">
        <f>IF(Source!BB456&lt;&gt; 0, Source!BB456, 1)</f>
        <v>17.09</v>
      </c>
      <c r="K514" s="31">
        <f>Source!Q456</f>
        <v>68.19</v>
      </c>
    </row>
    <row r="515" spans="1:29" ht="14.4" hidden="1" x14ac:dyDescent="0.25">
      <c r="A515" s="27"/>
      <c r="B515" s="27"/>
      <c r="C515" s="27" t="s">
        <v>900</v>
      </c>
      <c r="D515" s="29"/>
      <c r="E515" s="28"/>
      <c r="F515" s="31">
        <f>Source!AN455</f>
        <v>0.38</v>
      </c>
      <c r="G515" s="30" t="s">
        <v>904</v>
      </c>
      <c r="H515" s="28">
        <f>Source!AV456</f>
        <v>1.0669999999999999</v>
      </c>
      <c r="I515" s="40">
        <f>Source!R455</f>
        <v>0.61</v>
      </c>
      <c r="J515" s="28">
        <f>IF(Source!BS456&lt;&gt; 0, Source!BS456, 1)</f>
        <v>56.35</v>
      </c>
      <c r="K515" s="40">
        <f>Source!R456</f>
        <v>34.369999999999997</v>
      </c>
    </row>
    <row r="516" spans="1:29" ht="14.4" hidden="1" x14ac:dyDescent="0.25">
      <c r="A516" s="27"/>
      <c r="B516" s="27"/>
      <c r="C516" s="27" t="s">
        <v>889</v>
      </c>
      <c r="D516" s="29"/>
      <c r="E516" s="28"/>
      <c r="F516" s="31">
        <f>Source!AL455</f>
        <v>16.47</v>
      </c>
      <c r="G516" s="30"/>
      <c r="H516" s="28">
        <f>Source!AW456</f>
        <v>1</v>
      </c>
      <c r="I516" s="31">
        <f>Source!P455</f>
        <v>16.47</v>
      </c>
      <c r="J516" s="28">
        <f>IF(Source!BC456&lt;&gt; 0, Source!BC456, 1)</f>
        <v>5.39</v>
      </c>
      <c r="K516" s="31">
        <f>Source!P456</f>
        <v>88.77</v>
      </c>
    </row>
    <row r="517" spans="1:29" ht="55.2" hidden="1" x14ac:dyDescent="0.25">
      <c r="A517" s="27" t="s">
        <v>386</v>
      </c>
      <c r="B517" s="27" t="str">
        <f>Source!F457</f>
        <v>1.17-1-86</v>
      </c>
      <c r="C517" s="27" t="s">
        <v>388</v>
      </c>
      <c r="D517" s="29" t="str">
        <f>Source!H457</f>
        <v>КОМПЛЕКТ</v>
      </c>
      <c r="E517" s="28">
        <f>Source!I457</f>
        <v>1</v>
      </c>
      <c r="F517" s="31">
        <f>Source!AK457</f>
        <v>2236.44</v>
      </c>
      <c r="G517" s="41" t="s">
        <v>3</v>
      </c>
      <c r="H517" s="28">
        <f>Source!AW458</f>
        <v>1</v>
      </c>
      <c r="I517" s="31">
        <f>Source!O457</f>
        <v>2236.44</v>
      </c>
      <c r="J517" s="28">
        <f>IF(Source!BC458&lt;&gt; 0, Source!BC458, 1)</f>
        <v>7.88</v>
      </c>
      <c r="K517" s="31">
        <f>Source!O458</f>
        <v>17623.150000000001</v>
      </c>
      <c r="Q517">
        <f>Source!X457</f>
        <v>0</v>
      </c>
      <c r="R517">
        <f>Source!X458</f>
        <v>0</v>
      </c>
      <c r="S517">
        <f>Source!Y457</f>
        <v>0</v>
      </c>
      <c r="T517">
        <f>Source!Y458</f>
        <v>0</v>
      </c>
      <c r="U517">
        <f>ROUND((175/100)*ROUND(Source!R457, 2), 2)</f>
        <v>0</v>
      </c>
      <c r="V517">
        <f>ROUND((0/100)*ROUND(Source!R458, 2), 2)</f>
        <v>0</v>
      </c>
      <c r="AC517">
        <v>3</v>
      </c>
    </row>
    <row r="518" spans="1:29" ht="14.4" hidden="1" x14ac:dyDescent="0.25">
      <c r="A518" s="27"/>
      <c r="B518" s="27"/>
      <c r="C518" s="27" t="s">
        <v>890</v>
      </c>
      <c r="D518" s="29" t="s">
        <v>891</v>
      </c>
      <c r="E518" s="28">
        <f>Source!BZ456</f>
        <v>109</v>
      </c>
      <c r="F518" s="31"/>
      <c r="G518" s="30"/>
      <c r="H518" s="28"/>
      <c r="I518" s="31">
        <f>SUM(Q512:Q517)</f>
        <v>14.92</v>
      </c>
      <c r="J518" s="28">
        <f>Source!AT456</f>
        <v>109</v>
      </c>
      <c r="K518" s="31">
        <f>SUM(R512:R517)</f>
        <v>840.86</v>
      </c>
    </row>
    <row r="519" spans="1:29" ht="14.4" hidden="1" x14ac:dyDescent="0.25">
      <c r="A519" s="27"/>
      <c r="B519" s="27"/>
      <c r="C519" s="27" t="s">
        <v>892</v>
      </c>
      <c r="D519" s="29" t="s">
        <v>891</v>
      </c>
      <c r="E519" s="28">
        <f>Source!CA456</f>
        <v>61</v>
      </c>
      <c r="F519" s="31"/>
      <c r="G519" s="30"/>
      <c r="H519" s="28"/>
      <c r="I519" s="31">
        <f>SUM(S512:S518)</f>
        <v>8.35</v>
      </c>
      <c r="J519" s="28">
        <f>Source!AU456</f>
        <v>61</v>
      </c>
      <c r="K519" s="31">
        <f>SUM(T512:T518)</f>
        <v>470.57</v>
      </c>
    </row>
    <row r="520" spans="1:29" ht="14.4" hidden="1" x14ac:dyDescent="0.25">
      <c r="A520" s="33"/>
      <c r="B520" s="33"/>
      <c r="C520" s="33" t="s">
        <v>893</v>
      </c>
      <c r="D520" s="34" t="s">
        <v>894</v>
      </c>
      <c r="E520" s="35">
        <f>Source!AQ455</f>
        <v>0.73</v>
      </c>
      <c r="F520" s="36"/>
      <c r="G520" s="37" t="s">
        <v>903</v>
      </c>
      <c r="H520" s="35">
        <f>Source!AV456</f>
        <v>1.0669999999999999</v>
      </c>
      <c r="I520" s="36">
        <f>Source!U455</f>
        <v>1.0748957999999997</v>
      </c>
      <c r="J520" s="35"/>
      <c r="K520" s="36"/>
    </row>
    <row r="521" spans="1:29" ht="13.8" hidden="1" x14ac:dyDescent="0.25">
      <c r="C521" s="38" t="s">
        <v>895</v>
      </c>
      <c r="H521" s="59">
        <f>I513+I514+I516+I518+I519+SUM(I517:I517)-SUMIF(AC517:AC517, 5, I517:I517)-SUMIF(AC517:AC517, 6, I517:I517)</f>
        <v>2293.25</v>
      </c>
      <c r="I521" s="59"/>
      <c r="J521" s="59">
        <f>K513+K514+K516+K518+K519+SUM(K517:K517)-SUMIF(AC517:AC517, 5, K517:K517)-SUMIF(AC517:AC517, 6, K517:K517)</f>
        <v>19828.600000000002</v>
      </c>
      <c r="K521" s="59"/>
    </row>
    <row r="522" spans="1:29" ht="13.8" hidden="1" x14ac:dyDescent="0.25">
      <c r="C522" s="38" t="s">
        <v>896</v>
      </c>
      <c r="H522" s="56">
        <f>SUMIF(AC517:AC517, 5, I517:I517)+SUMIF(AC517:AC517, 6, I517:I517)</f>
        <v>0</v>
      </c>
      <c r="I522" s="56"/>
      <c r="J522" s="56">
        <f>SUMIF(AC517:AC517, 5, K517:K517)+SUMIF(AC517:AC517, 6, K517:K517)</f>
        <v>0</v>
      </c>
      <c r="K522" s="56"/>
    </row>
    <row r="523" spans="1:29" ht="13.8" hidden="1" x14ac:dyDescent="0.25">
      <c r="C523" s="38" t="s">
        <v>897</v>
      </c>
      <c r="H523" s="56">
        <f>I513+I514+I516+I518+I519+SUM(I517:I517)</f>
        <v>2293.25</v>
      </c>
      <c r="I523" s="56"/>
      <c r="J523" s="56">
        <f>K513+K514+K516+K518+K519+SUM(K517:K517)</f>
        <v>19828.600000000002</v>
      </c>
      <c r="K523" s="56"/>
      <c r="O523" s="39">
        <f>I513+I514+I516+I518+I519+SUM(I517:I517)</f>
        <v>2293.25</v>
      </c>
      <c r="P523" s="39">
        <f>K513+K514+K516+K518+K519+SUM(K517:K517)</f>
        <v>19828.600000000002</v>
      </c>
    </row>
    <row r="524" spans="1:29" hidden="1" x14ac:dyDescent="0.25"/>
    <row r="525" spans="1:29" ht="27.6" hidden="1" x14ac:dyDescent="0.25">
      <c r="A525" s="33">
        <v>34</v>
      </c>
      <c r="B525" s="33" t="str">
        <f>Source!F459</f>
        <v>1.12-8-50</v>
      </c>
      <c r="C525" s="33" t="s">
        <v>392</v>
      </c>
      <c r="D525" s="34" t="str">
        <f>Source!H459</f>
        <v>шт.</v>
      </c>
      <c r="E525" s="35">
        <f>Source!I459</f>
        <v>38</v>
      </c>
      <c r="F525" s="36">
        <f>Source!AL459</f>
        <v>3.35</v>
      </c>
      <c r="G525" s="37"/>
      <c r="H525" s="35">
        <f>Source!AW460</f>
        <v>1</v>
      </c>
      <c r="I525" s="36">
        <f>Source!P459</f>
        <v>127.3</v>
      </c>
      <c r="J525" s="35">
        <f>IF(Source!BC460&lt;&gt; 0, Source!BC460, 1)</f>
        <v>4.82</v>
      </c>
      <c r="K525" s="36">
        <f>Source!P460</f>
        <v>613.59</v>
      </c>
      <c r="Q525">
        <f>Source!X459</f>
        <v>0</v>
      </c>
      <c r="R525">
        <f>Source!X460</f>
        <v>0</v>
      </c>
      <c r="S525">
        <f>Source!Y459</f>
        <v>0</v>
      </c>
      <c r="T525">
        <f>Source!Y460</f>
        <v>0</v>
      </c>
      <c r="U525">
        <f>ROUND((175/100)*ROUND(Source!R459, 2), 2)</f>
        <v>0</v>
      </c>
      <c r="V525">
        <f>ROUND((0/100)*ROUND(Source!R460, 2), 2)</f>
        <v>0</v>
      </c>
      <c r="AC525">
        <v>3</v>
      </c>
    </row>
    <row r="526" spans="1:29" ht="13.8" hidden="1" x14ac:dyDescent="0.25">
      <c r="C526" s="38" t="s">
        <v>897</v>
      </c>
      <c r="H526" s="59">
        <f>I525+0</f>
        <v>127.3</v>
      </c>
      <c r="I526" s="59"/>
      <c r="J526" s="59">
        <f>K525+0</f>
        <v>613.59</v>
      </c>
      <c r="K526" s="59"/>
      <c r="O526" s="39">
        <f>I525+0</f>
        <v>127.3</v>
      </c>
      <c r="P526" s="39">
        <f>K525+0</f>
        <v>613.59</v>
      </c>
    </row>
    <row r="527" spans="1:29" hidden="1" x14ac:dyDescent="0.25"/>
    <row r="528" spans="1:29" ht="41.4" hidden="1" x14ac:dyDescent="0.25">
      <c r="A528" s="33">
        <v>35</v>
      </c>
      <c r="B528" s="33" t="str">
        <f>Source!F461</f>
        <v>1.17-2-45</v>
      </c>
      <c r="C528" s="33" t="s">
        <v>399</v>
      </c>
      <c r="D528" s="34" t="str">
        <f>Source!H461</f>
        <v>шт.</v>
      </c>
      <c r="E528" s="35">
        <f>Source!I461</f>
        <v>38</v>
      </c>
      <c r="F528" s="36">
        <f>Source!AL461</f>
        <v>124.28</v>
      </c>
      <c r="G528" s="37"/>
      <c r="H528" s="35">
        <f>Source!AW462</f>
        <v>1</v>
      </c>
      <c r="I528" s="36">
        <f>Source!P461</f>
        <v>4722.6400000000003</v>
      </c>
      <c r="J528" s="35">
        <f>IF(Source!BC462&lt;&gt; 0, Source!BC462, 1)</f>
        <v>1.04</v>
      </c>
      <c r="K528" s="36">
        <f>Source!P462</f>
        <v>4911.55</v>
      </c>
      <c r="Q528">
        <f>Source!X461</f>
        <v>0</v>
      </c>
      <c r="R528">
        <f>Source!X462</f>
        <v>0</v>
      </c>
      <c r="S528">
        <f>Source!Y461</f>
        <v>0</v>
      </c>
      <c r="T528">
        <f>Source!Y462</f>
        <v>0</v>
      </c>
      <c r="U528">
        <f>ROUND((175/100)*ROUND(Source!R461, 2), 2)</f>
        <v>0</v>
      </c>
      <c r="V528">
        <f>ROUND((0/100)*ROUND(Source!R462, 2), 2)</f>
        <v>0</v>
      </c>
      <c r="AC528">
        <v>3</v>
      </c>
    </row>
    <row r="529" spans="1:29" ht="13.8" hidden="1" x14ac:dyDescent="0.25">
      <c r="C529" s="38" t="s">
        <v>897</v>
      </c>
      <c r="H529" s="59">
        <f>I528+0</f>
        <v>4722.6400000000003</v>
      </c>
      <c r="I529" s="59"/>
      <c r="J529" s="59">
        <f>K528+0</f>
        <v>4911.55</v>
      </c>
      <c r="K529" s="59"/>
      <c r="O529" s="39">
        <f>I528+0</f>
        <v>4722.6400000000003</v>
      </c>
      <c r="P529" s="39">
        <f>K528+0</f>
        <v>4911.55</v>
      </c>
    </row>
    <row r="530" spans="1:29" hidden="1" x14ac:dyDescent="0.25"/>
    <row r="531" spans="1:29" ht="28.8" hidden="1" x14ac:dyDescent="0.25">
      <c r="A531" s="27">
        <v>36</v>
      </c>
      <c r="B531" s="27" t="str">
        <f>Source!F463</f>
        <v>3.17-14-1</v>
      </c>
      <c r="C531" s="27" t="s">
        <v>402</v>
      </c>
      <c r="D531" s="29" t="str">
        <f>Source!H463</f>
        <v>1 комплект</v>
      </c>
      <c r="E531" s="28">
        <f>Source!I463</f>
        <v>10</v>
      </c>
      <c r="F531" s="31"/>
      <c r="G531" s="30"/>
      <c r="H531" s="28"/>
      <c r="I531" s="31"/>
      <c r="J531" s="28"/>
      <c r="K531" s="31"/>
      <c r="Q531">
        <f>Source!X463</f>
        <v>235.47</v>
      </c>
      <c r="R531">
        <f>Source!X464</f>
        <v>13268.89</v>
      </c>
      <c r="S531">
        <f>Source!Y463</f>
        <v>131.78</v>
      </c>
      <c r="T531">
        <f>Source!Y464</f>
        <v>7425.71</v>
      </c>
      <c r="U531">
        <f>ROUND((175/100)*ROUND(Source!R463, 2), 2)</f>
        <v>3.64</v>
      </c>
      <c r="V531">
        <f>ROUND((0/100)*ROUND(Source!R464, 2), 2)</f>
        <v>0</v>
      </c>
      <c r="AC531">
        <v>0</v>
      </c>
    </row>
    <row r="532" spans="1:29" ht="14.4" hidden="1" x14ac:dyDescent="0.25">
      <c r="A532" s="27"/>
      <c r="B532" s="27"/>
      <c r="C532" s="27" t="s">
        <v>886</v>
      </c>
      <c r="D532" s="29"/>
      <c r="E532" s="28"/>
      <c r="F532" s="31">
        <f>Source!AO463</f>
        <v>14.53</v>
      </c>
      <c r="G532" s="30" t="s">
        <v>903</v>
      </c>
      <c r="H532" s="28">
        <f>Source!AV464</f>
        <v>1.0669999999999999</v>
      </c>
      <c r="I532" s="31">
        <f>Source!S463</f>
        <v>213.95</v>
      </c>
      <c r="J532" s="28">
        <f>IF(Source!BA464&lt;&gt; 0, Source!BA464, 1)</f>
        <v>56.35</v>
      </c>
      <c r="K532" s="31">
        <f>Source!S464</f>
        <v>12056.08</v>
      </c>
    </row>
    <row r="533" spans="1:29" ht="14.4" hidden="1" x14ac:dyDescent="0.25">
      <c r="A533" s="27"/>
      <c r="B533" s="27"/>
      <c r="C533" s="27" t="s">
        <v>888</v>
      </c>
      <c r="D533" s="29"/>
      <c r="E533" s="28"/>
      <c r="F533" s="31">
        <f>Source!AM463</f>
        <v>0.89</v>
      </c>
      <c r="G533" s="30" t="s">
        <v>904</v>
      </c>
      <c r="H533" s="28">
        <f>Source!AV464</f>
        <v>1.0669999999999999</v>
      </c>
      <c r="I533" s="31">
        <f>Source!Q463</f>
        <v>14.24</v>
      </c>
      <c r="J533" s="28">
        <f>IF(Source!BB464&lt;&gt; 0, Source!BB464, 1)</f>
        <v>16.600000000000001</v>
      </c>
      <c r="K533" s="31">
        <f>Source!Q464</f>
        <v>236.38</v>
      </c>
    </row>
    <row r="534" spans="1:29" ht="14.4" hidden="1" x14ac:dyDescent="0.25">
      <c r="A534" s="27"/>
      <c r="B534" s="27"/>
      <c r="C534" s="27" t="s">
        <v>900</v>
      </c>
      <c r="D534" s="29"/>
      <c r="E534" s="28"/>
      <c r="F534" s="31">
        <f>Source!AN463</f>
        <v>0.13</v>
      </c>
      <c r="G534" s="30" t="s">
        <v>904</v>
      </c>
      <c r="H534" s="28">
        <f>Source!AV464</f>
        <v>1.0669999999999999</v>
      </c>
      <c r="I534" s="40">
        <f>Source!R463</f>
        <v>2.08</v>
      </c>
      <c r="J534" s="28">
        <f>IF(Source!BS464&lt;&gt; 0, Source!BS464, 1)</f>
        <v>56.35</v>
      </c>
      <c r="K534" s="40">
        <f>Source!R464</f>
        <v>117.21</v>
      </c>
    </row>
    <row r="535" spans="1:29" ht="14.4" hidden="1" x14ac:dyDescent="0.25">
      <c r="A535" s="27"/>
      <c r="B535" s="27"/>
      <c r="C535" s="27" t="s">
        <v>889</v>
      </c>
      <c r="D535" s="29"/>
      <c r="E535" s="28"/>
      <c r="F535" s="31">
        <f>Source!AL463</f>
        <v>27.49</v>
      </c>
      <c r="G535" s="30"/>
      <c r="H535" s="28">
        <f>Source!AW464</f>
        <v>1</v>
      </c>
      <c r="I535" s="31">
        <f>Source!P463</f>
        <v>274.89999999999998</v>
      </c>
      <c r="J535" s="28">
        <f>IF(Source!BC464&lt;&gt; 0, Source!BC464, 1)</f>
        <v>5.4</v>
      </c>
      <c r="K535" s="31">
        <f>Source!P464</f>
        <v>1484.46</v>
      </c>
    </row>
    <row r="536" spans="1:29" ht="14.4" x14ac:dyDescent="0.25">
      <c r="A536" s="27" t="s">
        <v>403</v>
      </c>
      <c r="B536" s="27" t="str">
        <f>Source!F465</f>
        <v>КА. п. 2</v>
      </c>
      <c r="C536" s="27" t="s">
        <v>405</v>
      </c>
      <c r="D536" s="29" t="str">
        <f>Source!H465</f>
        <v>компл.</v>
      </c>
      <c r="E536" s="28">
        <f>Source!I465</f>
        <v>10</v>
      </c>
      <c r="F536" s="31">
        <f>Source!AK465</f>
        <v>0</v>
      </c>
      <c r="G536" s="41" t="s">
        <v>3</v>
      </c>
      <c r="H536" s="28">
        <f>Source!AW466</f>
        <v>1</v>
      </c>
      <c r="I536" s="31">
        <f>Source!O465</f>
        <v>0</v>
      </c>
      <c r="J536" s="28">
        <f>IF(Source!BC466&lt;&gt; 0, Source!BC466, 1)</f>
        <v>9.84</v>
      </c>
      <c r="K536" s="31">
        <f>Source!O466</f>
        <v>0</v>
      </c>
      <c r="L536" s="70" t="s">
        <v>917</v>
      </c>
      <c r="Q536">
        <f>Source!X465</f>
        <v>0</v>
      </c>
      <c r="R536">
        <f>Source!X466</f>
        <v>0</v>
      </c>
      <c r="S536">
        <f>Source!Y465</f>
        <v>0</v>
      </c>
      <c r="T536">
        <f>Source!Y466</f>
        <v>0</v>
      </c>
      <c r="U536">
        <f>ROUND((175/100)*ROUND(Source!R465, 2), 2)</f>
        <v>0</v>
      </c>
      <c r="V536">
        <f>ROUND((0/100)*ROUND(Source!R466, 2), 2)</f>
        <v>0</v>
      </c>
      <c r="AC536">
        <v>3</v>
      </c>
    </row>
    <row r="537" spans="1:29" ht="14.4" hidden="1" x14ac:dyDescent="0.25">
      <c r="A537" s="27"/>
      <c r="B537" s="27"/>
      <c r="C537" s="27" t="s">
        <v>890</v>
      </c>
      <c r="D537" s="29" t="s">
        <v>891</v>
      </c>
      <c r="E537" s="28">
        <f>Source!BZ464</f>
        <v>109</v>
      </c>
      <c r="F537" s="31"/>
      <c r="G537" s="30"/>
      <c r="H537" s="28"/>
      <c r="I537" s="31">
        <f>SUM(Q531:Q536)</f>
        <v>235.47</v>
      </c>
      <c r="J537" s="28">
        <f>Source!AT464</f>
        <v>109</v>
      </c>
      <c r="K537" s="31">
        <f>SUM(R531:R536)</f>
        <v>13268.89</v>
      </c>
    </row>
    <row r="538" spans="1:29" ht="14.4" hidden="1" x14ac:dyDescent="0.25">
      <c r="A538" s="27"/>
      <c r="B538" s="27"/>
      <c r="C538" s="27" t="s">
        <v>892</v>
      </c>
      <c r="D538" s="29" t="s">
        <v>891</v>
      </c>
      <c r="E538" s="28">
        <f>Source!CA464</f>
        <v>61</v>
      </c>
      <c r="F538" s="31"/>
      <c r="G538" s="30"/>
      <c r="H538" s="28"/>
      <c r="I538" s="31">
        <f>SUM(S531:S537)</f>
        <v>131.78</v>
      </c>
      <c r="J538" s="28">
        <f>Source!AU464</f>
        <v>61</v>
      </c>
      <c r="K538" s="31">
        <f>SUM(T531:T537)</f>
        <v>7425.71</v>
      </c>
    </row>
    <row r="539" spans="1:29" ht="14.4" hidden="1" x14ac:dyDescent="0.25">
      <c r="A539" s="33"/>
      <c r="B539" s="33"/>
      <c r="C539" s="33" t="s">
        <v>893</v>
      </c>
      <c r="D539" s="34" t="s">
        <v>894</v>
      </c>
      <c r="E539" s="35">
        <f>Source!AQ463</f>
        <v>1.1499999999999999</v>
      </c>
      <c r="F539" s="36"/>
      <c r="G539" s="37" t="s">
        <v>903</v>
      </c>
      <c r="H539" s="35">
        <f>Source!AV464</f>
        <v>1.0669999999999999</v>
      </c>
      <c r="I539" s="36">
        <f>Source!U463</f>
        <v>16.933289999999996</v>
      </c>
      <c r="J539" s="35"/>
      <c r="K539" s="36"/>
    </row>
    <row r="540" spans="1:29" ht="13.8" hidden="1" x14ac:dyDescent="0.25">
      <c r="C540" s="38" t="s">
        <v>895</v>
      </c>
      <c r="H540" s="59">
        <f>I532+I533+I535+I537+I538+SUM(I536:I536)-SUMIF(AC536:AC536, 5, I536:I536)-SUMIF(AC536:AC536, 6, I536:I536)</f>
        <v>870.33999999999992</v>
      </c>
      <c r="I540" s="59"/>
      <c r="J540" s="59">
        <f>K532+K533+K535+K537+K538+SUM(K536:K536)-SUMIF(AC536:AC536, 5, K536:K536)-SUMIF(AC536:AC536, 6, K536:K536)</f>
        <v>34471.519999999997</v>
      </c>
      <c r="K540" s="59"/>
    </row>
    <row r="541" spans="1:29" ht="13.8" hidden="1" x14ac:dyDescent="0.25">
      <c r="C541" s="38" t="s">
        <v>896</v>
      </c>
      <c r="H541" s="56">
        <f>SUMIF(AC536:AC536, 5, I536:I536)+SUMIF(AC536:AC536, 6, I536:I536)</f>
        <v>0</v>
      </c>
      <c r="I541" s="56"/>
      <c r="J541" s="56">
        <f>SUMIF(AC536:AC536, 5, K536:K536)+SUMIF(AC536:AC536, 6, K536:K536)</f>
        <v>0</v>
      </c>
      <c r="K541" s="56"/>
    </row>
    <row r="542" spans="1:29" ht="13.8" hidden="1" x14ac:dyDescent="0.25">
      <c r="C542" s="38" t="s">
        <v>897</v>
      </c>
      <c r="H542" s="56">
        <f>I532+I533+I535+I537+I538+SUM(I536:I536)</f>
        <v>870.33999999999992</v>
      </c>
      <c r="I542" s="56"/>
      <c r="J542" s="56">
        <f>K532+K533+K535+K537+K538+SUM(K536:K536)</f>
        <v>34471.519999999997</v>
      </c>
      <c r="K542" s="56"/>
      <c r="O542" s="39">
        <f>I532+I533+I535+I537+I538+SUM(I536:I536)</f>
        <v>870.33999999999992</v>
      </c>
      <c r="P542" s="39">
        <f>K532+K533+K535+K537+K538+SUM(K536:K536)</f>
        <v>34471.519999999997</v>
      </c>
    </row>
    <row r="543" spans="1:29" hidden="1" x14ac:dyDescent="0.25"/>
    <row r="544" spans="1:29" ht="55.2" hidden="1" x14ac:dyDescent="0.25">
      <c r="A544" s="27">
        <v>37</v>
      </c>
      <c r="B544" s="27" t="str">
        <f>Source!F467</f>
        <v>3.17-4-1</v>
      </c>
      <c r="C544" s="27" t="s">
        <v>409</v>
      </c>
      <c r="D544" s="29" t="str">
        <f>Source!H467</f>
        <v>1 комплект</v>
      </c>
      <c r="E544" s="28">
        <f>Source!I467</f>
        <v>10</v>
      </c>
      <c r="F544" s="31"/>
      <c r="G544" s="30"/>
      <c r="H544" s="28"/>
      <c r="I544" s="31"/>
      <c r="J544" s="28"/>
      <c r="K544" s="31"/>
      <c r="Q544">
        <f>Source!X467</f>
        <v>186.36</v>
      </c>
      <c r="R544">
        <f>Source!X468</f>
        <v>10501.23</v>
      </c>
      <c r="S544">
        <f>Source!Y467</f>
        <v>104.29</v>
      </c>
      <c r="T544">
        <f>Source!Y468</f>
        <v>5876.84</v>
      </c>
      <c r="U544">
        <f>ROUND((175/100)*ROUND(Source!R467, 2), 2)</f>
        <v>3.64</v>
      </c>
      <c r="V544">
        <f>ROUND((0/100)*ROUND(Source!R468, 2), 2)</f>
        <v>0</v>
      </c>
      <c r="AC544">
        <v>0</v>
      </c>
    </row>
    <row r="545" spans="1:29" ht="14.4" hidden="1" x14ac:dyDescent="0.25">
      <c r="A545" s="27"/>
      <c r="B545" s="27"/>
      <c r="C545" s="27" t="s">
        <v>886</v>
      </c>
      <c r="D545" s="29"/>
      <c r="E545" s="28"/>
      <c r="F545" s="31">
        <f>Source!AO467</f>
        <v>11.47</v>
      </c>
      <c r="G545" s="30" t="s">
        <v>903</v>
      </c>
      <c r="H545" s="28">
        <f>Source!AV468</f>
        <v>1.0669999999999999</v>
      </c>
      <c r="I545" s="31">
        <f>Source!S467</f>
        <v>168.89</v>
      </c>
      <c r="J545" s="28">
        <f>IF(Source!BA468&lt;&gt; 0, Source!BA468, 1)</f>
        <v>56.35</v>
      </c>
      <c r="K545" s="31">
        <f>Source!S468</f>
        <v>9516.9500000000007</v>
      </c>
    </row>
    <row r="546" spans="1:29" ht="14.4" hidden="1" x14ac:dyDescent="0.25">
      <c r="A546" s="27"/>
      <c r="B546" s="27"/>
      <c r="C546" s="27" t="s">
        <v>888</v>
      </c>
      <c r="D546" s="29"/>
      <c r="E546" s="28"/>
      <c r="F546" s="31">
        <f>Source!AM467</f>
        <v>0.85</v>
      </c>
      <c r="G546" s="30" t="s">
        <v>904</v>
      </c>
      <c r="H546" s="28">
        <f>Source!AV468</f>
        <v>1.0669999999999999</v>
      </c>
      <c r="I546" s="31">
        <f>Source!Q467</f>
        <v>13.6</v>
      </c>
      <c r="J546" s="28">
        <f>IF(Source!BB468&lt;&gt; 0, Source!BB468, 1)</f>
        <v>16.87</v>
      </c>
      <c r="K546" s="31">
        <f>Source!Q468</f>
        <v>229.43</v>
      </c>
    </row>
    <row r="547" spans="1:29" ht="14.4" hidden="1" x14ac:dyDescent="0.25">
      <c r="A547" s="27"/>
      <c r="B547" s="27"/>
      <c r="C547" s="27" t="s">
        <v>900</v>
      </c>
      <c r="D547" s="29"/>
      <c r="E547" s="28"/>
      <c r="F547" s="31">
        <f>Source!AN467</f>
        <v>0.13</v>
      </c>
      <c r="G547" s="30" t="s">
        <v>904</v>
      </c>
      <c r="H547" s="28">
        <f>Source!AV468</f>
        <v>1.0669999999999999</v>
      </c>
      <c r="I547" s="40">
        <f>Source!R467</f>
        <v>2.08</v>
      </c>
      <c r="J547" s="28">
        <f>IF(Source!BS468&lt;&gt; 0, Source!BS468, 1)</f>
        <v>56.35</v>
      </c>
      <c r="K547" s="40">
        <f>Source!R468</f>
        <v>117.21</v>
      </c>
    </row>
    <row r="548" spans="1:29" ht="14.4" hidden="1" x14ac:dyDescent="0.25">
      <c r="A548" s="27"/>
      <c r="B548" s="27"/>
      <c r="C548" s="27" t="s">
        <v>889</v>
      </c>
      <c r="D548" s="29"/>
      <c r="E548" s="28"/>
      <c r="F548" s="31">
        <f>Source!AL467</f>
        <v>18.920000000000002</v>
      </c>
      <c r="G548" s="30"/>
      <c r="H548" s="28">
        <f>Source!AW468</f>
        <v>1</v>
      </c>
      <c r="I548" s="31">
        <f>Source!P467</f>
        <v>189.2</v>
      </c>
      <c r="J548" s="28">
        <f>IF(Source!BC468&lt;&gt; 0, Source!BC468, 1)</f>
        <v>7.64</v>
      </c>
      <c r="K548" s="31">
        <f>Source!P468</f>
        <v>1445.49</v>
      </c>
    </row>
    <row r="549" spans="1:29" ht="14.4" hidden="1" x14ac:dyDescent="0.25">
      <c r="A549" s="27" t="s">
        <v>411</v>
      </c>
      <c r="B549" s="27" t="str">
        <f>Source!F469</f>
        <v>1.17-2-8</v>
      </c>
      <c r="C549" s="27" t="s">
        <v>413</v>
      </c>
      <c r="D549" s="29" t="str">
        <f>Source!H469</f>
        <v>шт.</v>
      </c>
      <c r="E549" s="28">
        <f>Source!I469</f>
        <v>10</v>
      </c>
      <c r="F549" s="31">
        <f>Source!AK469</f>
        <v>92.11</v>
      </c>
      <c r="G549" s="41" t="s">
        <v>3</v>
      </c>
      <c r="H549" s="28">
        <f>Source!AW470</f>
        <v>1</v>
      </c>
      <c r="I549" s="31">
        <f>Source!O469</f>
        <v>921.1</v>
      </c>
      <c r="J549" s="28">
        <f>IF(Source!BC470&lt;&gt; 0, Source!BC470, 1)</f>
        <v>10.43</v>
      </c>
      <c r="K549" s="31">
        <f>Source!O470</f>
        <v>9607.07</v>
      </c>
      <c r="Q549">
        <f>Source!X469</f>
        <v>0</v>
      </c>
      <c r="R549">
        <f>Source!X470</f>
        <v>0</v>
      </c>
      <c r="S549">
        <f>Source!Y469</f>
        <v>0</v>
      </c>
      <c r="T549">
        <f>Source!Y470</f>
        <v>0</v>
      </c>
      <c r="U549">
        <f>ROUND((175/100)*ROUND(Source!R469, 2), 2)</f>
        <v>0</v>
      </c>
      <c r="V549">
        <f>ROUND((0/100)*ROUND(Source!R470, 2), 2)</f>
        <v>0</v>
      </c>
      <c r="AC549">
        <v>3</v>
      </c>
    </row>
    <row r="550" spans="1:29" ht="27.6" hidden="1" x14ac:dyDescent="0.25">
      <c r="A550" s="27" t="s">
        <v>415</v>
      </c>
      <c r="B550" s="27" t="str">
        <f>Source!F471</f>
        <v>1.17-1-18</v>
      </c>
      <c r="C550" s="27" t="s">
        <v>417</v>
      </c>
      <c r="D550" s="29" t="str">
        <f>Source!H471</f>
        <v>шт.</v>
      </c>
      <c r="E550" s="28">
        <f>Source!I471</f>
        <v>10</v>
      </c>
      <c r="F550" s="31">
        <f>Source!AK471</f>
        <v>155.66</v>
      </c>
      <c r="G550" s="41" t="s">
        <v>3</v>
      </c>
      <c r="H550" s="28">
        <f>Source!AW472</f>
        <v>1</v>
      </c>
      <c r="I550" s="31">
        <f>Source!O471</f>
        <v>1556.6</v>
      </c>
      <c r="J550" s="28">
        <f>IF(Source!BC472&lt;&gt; 0, Source!BC472, 1)</f>
        <v>11.69</v>
      </c>
      <c r="K550" s="31">
        <f>Source!O472</f>
        <v>18196.650000000001</v>
      </c>
      <c r="Q550">
        <f>Source!X471</f>
        <v>0</v>
      </c>
      <c r="R550">
        <f>Source!X472</f>
        <v>0</v>
      </c>
      <c r="S550">
        <f>Source!Y471</f>
        <v>0</v>
      </c>
      <c r="T550">
        <f>Source!Y472</f>
        <v>0</v>
      </c>
      <c r="U550">
        <f>ROUND((175/100)*ROUND(Source!R471, 2), 2)</f>
        <v>0</v>
      </c>
      <c r="V550">
        <f>ROUND((0/100)*ROUND(Source!R472, 2), 2)</f>
        <v>0</v>
      </c>
      <c r="AC550">
        <v>3</v>
      </c>
    </row>
    <row r="551" spans="1:29" ht="14.4" hidden="1" x14ac:dyDescent="0.25">
      <c r="A551" s="27"/>
      <c r="B551" s="27"/>
      <c r="C551" s="27" t="s">
        <v>890</v>
      </c>
      <c r="D551" s="29" t="s">
        <v>891</v>
      </c>
      <c r="E551" s="28">
        <f>Source!BZ468</f>
        <v>109</v>
      </c>
      <c r="F551" s="31"/>
      <c r="G551" s="30"/>
      <c r="H551" s="28"/>
      <c r="I551" s="31">
        <f>SUM(Q544:Q550)</f>
        <v>186.36</v>
      </c>
      <c r="J551" s="28">
        <f>Source!AT468</f>
        <v>109</v>
      </c>
      <c r="K551" s="31">
        <f>SUM(R544:R550)</f>
        <v>10501.23</v>
      </c>
    </row>
    <row r="552" spans="1:29" ht="14.4" hidden="1" x14ac:dyDescent="0.25">
      <c r="A552" s="27"/>
      <c r="B552" s="27"/>
      <c r="C552" s="27" t="s">
        <v>892</v>
      </c>
      <c r="D552" s="29" t="s">
        <v>891</v>
      </c>
      <c r="E552" s="28">
        <f>Source!CA468</f>
        <v>61</v>
      </c>
      <c r="F552" s="31"/>
      <c r="G552" s="30"/>
      <c r="H552" s="28"/>
      <c r="I552" s="31">
        <f>SUM(S544:S551)</f>
        <v>104.29</v>
      </c>
      <c r="J552" s="28">
        <f>Source!AU468</f>
        <v>61</v>
      </c>
      <c r="K552" s="31">
        <f>SUM(T544:T551)</f>
        <v>5876.84</v>
      </c>
    </row>
    <row r="553" spans="1:29" ht="14.4" hidden="1" x14ac:dyDescent="0.25">
      <c r="A553" s="33"/>
      <c r="B553" s="33"/>
      <c r="C553" s="33" t="s">
        <v>893</v>
      </c>
      <c r="D553" s="34" t="s">
        <v>894</v>
      </c>
      <c r="E553" s="35">
        <f>Source!AQ467</f>
        <v>0.93</v>
      </c>
      <c r="F553" s="36"/>
      <c r="G553" s="37" t="s">
        <v>903</v>
      </c>
      <c r="H553" s="35">
        <f>Source!AV468</f>
        <v>1.0669999999999999</v>
      </c>
      <c r="I553" s="36">
        <f>Source!U467</f>
        <v>13.693877999999998</v>
      </c>
      <c r="J553" s="35"/>
      <c r="K553" s="36"/>
    </row>
    <row r="554" spans="1:29" ht="13.8" hidden="1" x14ac:dyDescent="0.25">
      <c r="C554" s="38" t="s">
        <v>895</v>
      </c>
      <c r="H554" s="59">
        <f>I545+I546+I548+I551+I552+SUM(I549:I550)-SUMIF(AC549:AC550, 5, I549:I550)-SUMIF(AC549:AC550, 6, I549:I550)</f>
        <v>3140.04</v>
      </c>
      <c r="I554" s="59"/>
      <c r="J554" s="59">
        <f>K545+K546+K548+K551+K552+SUM(K549:K550)-SUMIF(AC549:AC550, 5, K549:K550)-SUMIF(AC549:AC550, 6, K549:K550)</f>
        <v>55373.66</v>
      </c>
      <c r="K554" s="59"/>
    </row>
    <row r="555" spans="1:29" ht="13.8" hidden="1" x14ac:dyDescent="0.25">
      <c r="C555" s="38" t="s">
        <v>896</v>
      </c>
      <c r="H555" s="56">
        <f>SUMIF(AC549:AC550, 5, I549:I550)+SUMIF(AC549:AC550, 6, I549:I550)</f>
        <v>0</v>
      </c>
      <c r="I555" s="56"/>
      <c r="J555" s="56">
        <f>SUMIF(AC549:AC550, 5, K549:K550)+SUMIF(AC549:AC550, 6, K549:K550)</f>
        <v>0</v>
      </c>
      <c r="K555" s="56"/>
    </row>
    <row r="556" spans="1:29" ht="13.8" hidden="1" x14ac:dyDescent="0.25">
      <c r="C556" s="38" t="s">
        <v>897</v>
      </c>
      <c r="H556" s="56">
        <f>I545+I546+I548+I551+I552+SUM(I549:I550)</f>
        <v>3140.04</v>
      </c>
      <c r="I556" s="56"/>
      <c r="J556" s="56">
        <f>K545+K546+K548+K551+K552+SUM(K549:K550)</f>
        <v>55373.66</v>
      </c>
      <c r="K556" s="56"/>
      <c r="O556" s="39">
        <f>I545+I546+I548+I551+I552+SUM(I549:I550)</f>
        <v>3140.04</v>
      </c>
      <c r="P556" s="39">
        <f>K545+K546+K548+K551+K552+SUM(K549:K550)</f>
        <v>55373.66</v>
      </c>
    </row>
    <row r="557" spans="1:29" hidden="1" x14ac:dyDescent="0.25"/>
    <row r="558" spans="1:29" ht="43.2" hidden="1" x14ac:dyDescent="0.25">
      <c r="A558" s="27">
        <v>38</v>
      </c>
      <c r="B558" s="27" t="str">
        <f>Source!F473</f>
        <v>3.17-1-21</v>
      </c>
      <c r="C558" s="27" t="s">
        <v>421</v>
      </c>
      <c r="D558" s="29" t="str">
        <f>Source!H473</f>
        <v>10 комплектов</v>
      </c>
      <c r="E558" s="28">
        <f>Source!I473</f>
        <v>0.3</v>
      </c>
      <c r="F558" s="31"/>
      <c r="G558" s="30"/>
      <c r="H558" s="28"/>
      <c r="I558" s="31"/>
      <c r="J558" s="28"/>
      <c r="K558" s="31"/>
      <c r="Q558">
        <f>Source!X473</f>
        <v>63.22</v>
      </c>
      <c r="R558">
        <f>Source!X474</f>
        <v>3562.45</v>
      </c>
      <c r="S558">
        <f>Source!Y473</f>
        <v>35.380000000000003</v>
      </c>
      <c r="T558">
        <f>Source!Y474</f>
        <v>1993.66</v>
      </c>
      <c r="U558">
        <f>ROUND((175/100)*ROUND(Source!R473, 2), 2)</f>
        <v>3.4</v>
      </c>
      <c r="V558">
        <f>ROUND((0/100)*ROUND(Source!R474, 2), 2)</f>
        <v>0</v>
      </c>
      <c r="AC558">
        <v>0</v>
      </c>
    </row>
    <row r="559" spans="1:29" hidden="1" x14ac:dyDescent="0.25">
      <c r="C559" s="32" t="str">
        <f>"Объем: "&amp;Source!I473&amp;"=3/"&amp;"10"</f>
        <v>Объем: 0,3=3/10</v>
      </c>
    </row>
    <row r="560" spans="1:29" ht="14.4" hidden="1" x14ac:dyDescent="0.25">
      <c r="A560" s="27"/>
      <c r="B560" s="27"/>
      <c r="C560" s="27" t="s">
        <v>886</v>
      </c>
      <c r="D560" s="29"/>
      <c r="E560" s="28"/>
      <c r="F560" s="31">
        <f>Source!AO473</f>
        <v>126.9</v>
      </c>
      <c r="G560" s="30" t="s">
        <v>903</v>
      </c>
      <c r="H560" s="28">
        <f>Source!AV474</f>
        <v>1.0669999999999999</v>
      </c>
      <c r="I560" s="31">
        <f>Source!S473</f>
        <v>56.06</v>
      </c>
      <c r="J560" s="28">
        <f>IF(Source!BA474&lt;&gt; 0, Source!BA474, 1)</f>
        <v>56.35</v>
      </c>
      <c r="K560" s="31">
        <f>Source!S474</f>
        <v>3158.98</v>
      </c>
    </row>
    <row r="561" spans="1:29" ht="14.4" hidden="1" x14ac:dyDescent="0.25">
      <c r="A561" s="27"/>
      <c r="B561" s="27"/>
      <c r="C561" s="27" t="s">
        <v>888</v>
      </c>
      <c r="D561" s="29"/>
      <c r="E561" s="28"/>
      <c r="F561" s="31">
        <f>Source!AM473</f>
        <v>26.81</v>
      </c>
      <c r="G561" s="30" t="s">
        <v>904</v>
      </c>
      <c r="H561" s="28">
        <f>Source!AV474</f>
        <v>1.0669999999999999</v>
      </c>
      <c r="I561" s="31">
        <f>Source!Q473</f>
        <v>12.87</v>
      </c>
      <c r="J561" s="28">
        <f>IF(Source!BB474&lt;&gt; 0, Source!BB474, 1)</f>
        <v>17.010000000000002</v>
      </c>
      <c r="K561" s="31">
        <f>Source!Q474</f>
        <v>218.92</v>
      </c>
    </row>
    <row r="562" spans="1:29" ht="14.4" hidden="1" x14ac:dyDescent="0.25">
      <c r="A562" s="27"/>
      <c r="B562" s="27"/>
      <c r="C562" s="27" t="s">
        <v>900</v>
      </c>
      <c r="D562" s="29"/>
      <c r="E562" s="28"/>
      <c r="F562" s="31">
        <f>Source!AN473</f>
        <v>4.04</v>
      </c>
      <c r="G562" s="30" t="s">
        <v>904</v>
      </c>
      <c r="H562" s="28">
        <f>Source!AV474</f>
        <v>1.0669999999999999</v>
      </c>
      <c r="I562" s="40">
        <f>Source!R473</f>
        <v>1.94</v>
      </c>
      <c r="J562" s="28">
        <f>IF(Source!BS474&lt;&gt; 0, Source!BS474, 1)</f>
        <v>56.35</v>
      </c>
      <c r="K562" s="40">
        <f>Source!R474</f>
        <v>109.32</v>
      </c>
    </row>
    <row r="563" spans="1:29" ht="14.4" hidden="1" x14ac:dyDescent="0.25">
      <c r="A563" s="27"/>
      <c r="B563" s="27"/>
      <c r="C563" s="27" t="s">
        <v>889</v>
      </c>
      <c r="D563" s="29"/>
      <c r="E563" s="28"/>
      <c r="F563" s="31">
        <f>Source!AL473</f>
        <v>1200.7</v>
      </c>
      <c r="G563" s="30"/>
      <c r="H563" s="28">
        <f>Source!AW474</f>
        <v>1</v>
      </c>
      <c r="I563" s="31">
        <f>Source!P473</f>
        <v>360.21</v>
      </c>
      <c r="J563" s="28">
        <f>IF(Source!BC474&lt;&gt; 0, Source!BC474, 1)</f>
        <v>16.88</v>
      </c>
      <c r="K563" s="31">
        <f>Source!P474</f>
        <v>6080.34</v>
      </c>
    </row>
    <row r="564" spans="1:29" ht="14.4" hidden="1" x14ac:dyDescent="0.25">
      <c r="A564" s="27" t="s">
        <v>424</v>
      </c>
      <c r="B564" s="27" t="str">
        <f>Source!F475</f>
        <v>1.17-2-8</v>
      </c>
      <c r="C564" s="27" t="s">
        <v>413</v>
      </c>
      <c r="D564" s="29" t="str">
        <f>Source!H475</f>
        <v>шт.</v>
      </c>
      <c r="E564" s="28">
        <f>Source!I475</f>
        <v>3</v>
      </c>
      <c r="F564" s="31">
        <f>Source!AK475</f>
        <v>92.11</v>
      </c>
      <c r="G564" s="41" t="s">
        <v>3</v>
      </c>
      <c r="H564" s="28">
        <f>Source!AW476</f>
        <v>1</v>
      </c>
      <c r="I564" s="31">
        <f>Source!O475</f>
        <v>276.33</v>
      </c>
      <c r="J564" s="28">
        <f>IF(Source!BC476&lt;&gt; 0, Source!BC476, 1)</f>
        <v>10.43</v>
      </c>
      <c r="K564" s="31">
        <f>Source!O476</f>
        <v>2882.12</v>
      </c>
      <c r="Q564">
        <f>Source!X475</f>
        <v>0</v>
      </c>
      <c r="R564">
        <f>Source!X476</f>
        <v>0</v>
      </c>
      <c r="S564">
        <f>Source!Y475</f>
        <v>0</v>
      </c>
      <c r="T564">
        <f>Source!Y476</f>
        <v>0</v>
      </c>
      <c r="U564">
        <f>ROUND((175/100)*ROUND(Source!R475, 2), 2)</f>
        <v>0</v>
      </c>
      <c r="V564">
        <f>ROUND((0/100)*ROUND(Source!R476, 2), 2)</f>
        <v>0</v>
      </c>
      <c r="AC564">
        <v>3</v>
      </c>
    </row>
    <row r="565" spans="1:29" ht="28.8" hidden="1" x14ac:dyDescent="0.25">
      <c r="A565" s="27" t="s">
        <v>425</v>
      </c>
      <c r="B565" s="27" t="str">
        <f>Source!F477</f>
        <v>1.17-1-2</v>
      </c>
      <c r="C565" s="27" t="s">
        <v>427</v>
      </c>
      <c r="D565" s="29" t="str">
        <f>Source!H477</f>
        <v>КОМПЛЕКТ</v>
      </c>
      <c r="E565" s="28">
        <f>Source!I477</f>
        <v>3</v>
      </c>
      <c r="F565" s="31">
        <f>Source!AK477</f>
        <v>618.63</v>
      </c>
      <c r="G565" s="41" t="s">
        <v>3</v>
      </c>
      <c r="H565" s="28">
        <f>Source!AW478</f>
        <v>1</v>
      </c>
      <c r="I565" s="31">
        <f>Source!O477</f>
        <v>1855.89</v>
      </c>
      <c r="J565" s="28">
        <f>IF(Source!BC478&lt;&gt; 0, Source!BC478, 1)</f>
        <v>10.220000000000001</v>
      </c>
      <c r="K565" s="31">
        <f>Source!O478</f>
        <v>18967.2</v>
      </c>
      <c r="Q565">
        <f>Source!X477</f>
        <v>0</v>
      </c>
      <c r="R565">
        <f>Source!X478</f>
        <v>0</v>
      </c>
      <c r="S565">
        <f>Source!Y477</f>
        <v>0</v>
      </c>
      <c r="T565">
        <f>Source!Y478</f>
        <v>0</v>
      </c>
      <c r="U565">
        <f>ROUND((175/100)*ROUND(Source!R477, 2), 2)</f>
        <v>0</v>
      </c>
      <c r="V565">
        <f>ROUND((0/100)*ROUND(Source!R478, 2), 2)</f>
        <v>0</v>
      </c>
      <c r="AC565">
        <v>3</v>
      </c>
    </row>
    <row r="566" spans="1:29" ht="14.4" hidden="1" x14ac:dyDescent="0.25">
      <c r="A566" s="27"/>
      <c r="B566" s="27"/>
      <c r="C566" s="27" t="s">
        <v>890</v>
      </c>
      <c r="D566" s="29" t="s">
        <v>891</v>
      </c>
      <c r="E566" s="28">
        <f>Source!BZ474</f>
        <v>109</v>
      </c>
      <c r="F566" s="31"/>
      <c r="G566" s="30"/>
      <c r="H566" s="28"/>
      <c r="I566" s="31">
        <f>SUM(Q558:Q565)</f>
        <v>63.22</v>
      </c>
      <c r="J566" s="28">
        <f>Source!AT474</f>
        <v>109</v>
      </c>
      <c r="K566" s="31">
        <f>SUM(R558:R565)</f>
        <v>3562.45</v>
      </c>
    </row>
    <row r="567" spans="1:29" ht="14.4" hidden="1" x14ac:dyDescent="0.25">
      <c r="A567" s="27"/>
      <c r="B567" s="27"/>
      <c r="C567" s="27" t="s">
        <v>892</v>
      </c>
      <c r="D567" s="29" t="s">
        <v>891</v>
      </c>
      <c r="E567" s="28">
        <f>Source!CA474</f>
        <v>61</v>
      </c>
      <c r="F567" s="31"/>
      <c r="G567" s="30"/>
      <c r="H567" s="28"/>
      <c r="I567" s="31">
        <f>SUM(S558:S566)</f>
        <v>35.380000000000003</v>
      </c>
      <c r="J567" s="28">
        <f>Source!AU474</f>
        <v>61</v>
      </c>
      <c r="K567" s="31">
        <f>SUM(T558:T566)</f>
        <v>1993.66</v>
      </c>
    </row>
    <row r="568" spans="1:29" ht="14.4" hidden="1" x14ac:dyDescent="0.25">
      <c r="A568" s="33"/>
      <c r="B568" s="33"/>
      <c r="C568" s="33" t="s">
        <v>893</v>
      </c>
      <c r="D568" s="34" t="s">
        <v>894</v>
      </c>
      <c r="E568" s="35">
        <f>Source!AQ473</f>
        <v>10.35</v>
      </c>
      <c r="F568" s="36"/>
      <c r="G568" s="37" t="s">
        <v>903</v>
      </c>
      <c r="H568" s="35">
        <f>Source!AV474</f>
        <v>1.0669999999999999</v>
      </c>
      <c r="I568" s="36">
        <f>Source!U473</f>
        <v>4.5719882999999992</v>
      </c>
      <c r="J568" s="35"/>
      <c r="K568" s="36"/>
    </row>
    <row r="569" spans="1:29" ht="13.8" hidden="1" x14ac:dyDescent="0.25">
      <c r="C569" s="38" t="s">
        <v>895</v>
      </c>
      <c r="H569" s="59">
        <f>I560+I561+I563+I566+I567+SUM(I564:I565)-SUMIF(AC564:AC565, 5, I564:I565)-SUMIF(AC564:AC565, 6, I564:I565)</f>
        <v>2659.96</v>
      </c>
      <c r="I569" s="59"/>
      <c r="J569" s="59">
        <f>K560+K561+K563+K566+K567+SUM(K564:K565)-SUMIF(AC564:AC565, 5, K564:K565)-SUMIF(AC564:AC565, 6, K564:K565)</f>
        <v>36863.67</v>
      </c>
      <c r="K569" s="59"/>
    </row>
    <row r="570" spans="1:29" ht="13.8" hidden="1" x14ac:dyDescent="0.25">
      <c r="C570" s="38" t="s">
        <v>896</v>
      </c>
      <c r="H570" s="56">
        <f>SUMIF(AC564:AC565, 5, I564:I565)+SUMIF(AC564:AC565, 6, I564:I565)</f>
        <v>0</v>
      </c>
      <c r="I570" s="56"/>
      <c r="J570" s="56">
        <f>SUMIF(AC564:AC565, 5, K564:K565)+SUMIF(AC564:AC565, 6, K564:K565)</f>
        <v>0</v>
      </c>
      <c r="K570" s="56"/>
    </row>
    <row r="571" spans="1:29" ht="13.8" hidden="1" x14ac:dyDescent="0.25">
      <c r="C571" s="38" t="s">
        <v>897</v>
      </c>
      <c r="H571" s="56">
        <f>I560+I561+I563+I566+I567+SUM(I564:I565)</f>
        <v>2659.96</v>
      </c>
      <c r="I571" s="56"/>
      <c r="J571" s="56">
        <f>K560+K561+K563+K566+K567+SUM(K564:K565)</f>
        <v>36863.67</v>
      </c>
      <c r="K571" s="56"/>
      <c r="O571" s="39">
        <f>I560+I561+I563+I566+I567+SUM(I564:I565)</f>
        <v>2659.96</v>
      </c>
      <c r="P571" s="39">
        <f>K560+K561+K563+K566+K567+SUM(K564:K565)</f>
        <v>36863.67</v>
      </c>
    </row>
    <row r="572" spans="1:29" hidden="1" x14ac:dyDescent="0.25"/>
    <row r="573" spans="1:29" ht="43.2" hidden="1" x14ac:dyDescent="0.25">
      <c r="A573" s="27">
        <v>39</v>
      </c>
      <c r="B573" s="27" t="str">
        <f>Source!F479</f>
        <v>3.17-1-20</v>
      </c>
      <c r="C573" s="27" t="s">
        <v>431</v>
      </c>
      <c r="D573" s="29" t="str">
        <f>Source!H479</f>
        <v>10 комплектов</v>
      </c>
      <c r="E573" s="28">
        <f>Source!I479</f>
        <v>0.1</v>
      </c>
      <c r="F573" s="31"/>
      <c r="G573" s="30"/>
      <c r="H573" s="28"/>
      <c r="I573" s="31"/>
      <c r="J573" s="28"/>
      <c r="K573" s="31"/>
      <c r="Q573">
        <f>Source!X479</f>
        <v>12.94</v>
      </c>
      <c r="R573">
        <f>Source!X480</f>
        <v>729.07</v>
      </c>
      <c r="S573">
        <f>Source!Y479</f>
        <v>7.24</v>
      </c>
      <c r="T573">
        <f>Source!Y480</f>
        <v>408.01</v>
      </c>
      <c r="U573">
        <f>ROUND((175/100)*ROUND(Source!R479, 2), 2)</f>
        <v>1.21</v>
      </c>
      <c r="V573">
        <f>ROUND((0/100)*ROUND(Source!R480, 2), 2)</f>
        <v>0</v>
      </c>
      <c r="AC573">
        <v>0</v>
      </c>
    </row>
    <row r="574" spans="1:29" hidden="1" x14ac:dyDescent="0.25">
      <c r="C574" s="32" t="str">
        <f>"Объем: "&amp;Source!I479&amp;"=1/"&amp;"10"</f>
        <v>Объем: 0,1=1/10</v>
      </c>
    </row>
    <row r="575" spans="1:29" ht="14.4" hidden="1" x14ac:dyDescent="0.25">
      <c r="A575" s="27"/>
      <c r="B575" s="27"/>
      <c r="C575" s="27" t="s">
        <v>886</v>
      </c>
      <c r="D575" s="29"/>
      <c r="E575" s="28"/>
      <c r="F575" s="31">
        <f>Source!AO479</f>
        <v>75.959999999999994</v>
      </c>
      <c r="G575" s="30" t="s">
        <v>903</v>
      </c>
      <c r="H575" s="28">
        <f>Source!AV480</f>
        <v>1.0669999999999999</v>
      </c>
      <c r="I575" s="31">
        <f>Source!S479</f>
        <v>11.18</v>
      </c>
      <c r="J575" s="28">
        <f>IF(Source!BA480&lt;&gt; 0, Source!BA480, 1)</f>
        <v>56.35</v>
      </c>
      <c r="K575" s="31">
        <f>Source!S480</f>
        <v>629.99</v>
      </c>
    </row>
    <row r="576" spans="1:29" ht="14.4" hidden="1" x14ac:dyDescent="0.25">
      <c r="A576" s="27"/>
      <c r="B576" s="27"/>
      <c r="C576" s="27" t="s">
        <v>888</v>
      </c>
      <c r="D576" s="29"/>
      <c r="E576" s="28"/>
      <c r="F576" s="31">
        <f>Source!AM479</f>
        <v>28.43</v>
      </c>
      <c r="G576" s="30" t="s">
        <v>904</v>
      </c>
      <c r="H576" s="28">
        <f>Source!AV480</f>
        <v>1.0669999999999999</v>
      </c>
      <c r="I576" s="31">
        <f>Source!Q479</f>
        <v>4.55</v>
      </c>
      <c r="J576" s="28">
        <f>IF(Source!BB480&lt;&gt; 0, Source!BB480, 1)</f>
        <v>17.02</v>
      </c>
      <c r="K576" s="31">
        <f>Source!Q480</f>
        <v>77.44</v>
      </c>
    </row>
    <row r="577" spans="1:29" ht="14.4" hidden="1" x14ac:dyDescent="0.25">
      <c r="A577" s="27"/>
      <c r="B577" s="27"/>
      <c r="C577" s="27" t="s">
        <v>900</v>
      </c>
      <c r="D577" s="29"/>
      <c r="E577" s="28"/>
      <c r="F577" s="31">
        <f>Source!AN479</f>
        <v>4.29</v>
      </c>
      <c r="G577" s="30" t="s">
        <v>904</v>
      </c>
      <c r="H577" s="28">
        <f>Source!AV480</f>
        <v>1.0669999999999999</v>
      </c>
      <c r="I577" s="40">
        <f>Source!R479</f>
        <v>0.69</v>
      </c>
      <c r="J577" s="28">
        <f>IF(Source!BS480&lt;&gt; 0, Source!BS480, 1)</f>
        <v>56.35</v>
      </c>
      <c r="K577" s="40">
        <f>Source!R480</f>
        <v>38.880000000000003</v>
      </c>
    </row>
    <row r="578" spans="1:29" ht="14.4" hidden="1" x14ac:dyDescent="0.25">
      <c r="A578" s="27"/>
      <c r="B578" s="27"/>
      <c r="C578" s="27" t="s">
        <v>889</v>
      </c>
      <c r="D578" s="29"/>
      <c r="E578" s="28"/>
      <c r="F578" s="31">
        <f>Source!AL479</f>
        <v>85.7</v>
      </c>
      <c r="G578" s="30"/>
      <c r="H578" s="28">
        <f>Source!AW480</f>
        <v>1</v>
      </c>
      <c r="I578" s="31">
        <f>Source!P479</f>
        <v>8.57</v>
      </c>
      <c r="J578" s="28">
        <f>IF(Source!BC480&lt;&gt; 0, Source!BC480, 1)</f>
        <v>5.2</v>
      </c>
      <c r="K578" s="31">
        <f>Source!P480</f>
        <v>44.56</v>
      </c>
    </row>
    <row r="579" spans="1:29" ht="14.4" hidden="1" x14ac:dyDescent="0.25">
      <c r="A579" s="27" t="s">
        <v>433</v>
      </c>
      <c r="B579" s="27" t="str">
        <f>Source!F481</f>
        <v>1.17-2-8</v>
      </c>
      <c r="C579" s="27" t="s">
        <v>413</v>
      </c>
      <c r="D579" s="29" t="str">
        <f>Source!H481</f>
        <v>шт.</v>
      </c>
      <c r="E579" s="28">
        <f>Source!I481</f>
        <v>1</v>
      </c>
      <c r="F579" s="31">
        <f>Source!AK481</f>
        <v>92.11</v>
      </c>
      <c r="G579" s="41" t="s">
        <v>3</v>
      </c>
      <c r="H579" s="28">
        <f>Source!AW482</f>
        <v>1</v>
      </c>
      <c r="I579" s="31">
        <f>Source!O481</f>
        <v>92.11</v>
      </c>
      <c r="J579" s="28">
        <f>IF(Source!BC482&lt;&gt; 0, Source!BC482, 1)</f>
        <v>10.43</v>
      </c>
      <c r="K579" s="31">
        <f>Source!O482</f>
        <v>960.71</v>
      </c>
      <c r="Q579">
        <f>Source!X481</f>
        <v>0</v>
      </c>
      <c r="R579">
        <f>Source!X482</f>
        <v>0</v>
      </c>
      <c r="S579">
        <f>Source!Y481</f>
        <v>0</v>
      </c>
      <c r="T579">
        <f>Source!Y482</f>
        <v>0</v>
      </c>
      <c r="U579">
        <f>ROUND((175/100)*ROUND(Source!R481, 2), 2)</f>
        <v>0</v>
      </c>
      <c r="V579">
        <f>ROUND((0/100)*ROUND(Source!R482, 2), 2)</f>
        <v>0</v>
      </c>
      <c r="AC579">
        <v>3</v>
      </c>
    </row>
    <row r="580" spans="1:29" ht="27.6" x14ac:dyDescent="0.25">
      <c r="A580" s="27" t="s">
        <v>434</v>
      </c>
      <c r="B580" s="27" t="str">
        <f>Source!F483</f>
        <v>КА. п. 3</v>
      </c>
      <c r="C580" s="27" t="s">
        <v>436</v>
      </c>
      <c r="D580" s="29" t="str">
        <f>Source!H483</f>
        <v>шт.</v>
      </c>
      <c r="E580" s="28">
        <f>Source!I483</f>
        <v>1</v>
      </c>
      <c r="F580" s="31">
        <f>Source!AK483</f>
        <v>0</v>
      </c>
      <c r="G580" s="41" t="s">
        <v>3</v>
      </c>
      <c r="H580" s="28">
        <f>Source!AW484</f>
        <v>1</v>
      </c>
      <c r="I580" s="31">
        <f>Source!O483</f>
        <v>0</v>
      </c>
      <c r="J580" s="28">
        <f>IF(Source!BC484&lt;&gt; 0, Source!BC484, 1)</f>
        <v>9.84</v>
      </c>
      <c r="K580" s="31">
        <f>Source!O484</f>
        <v>0</v>
      </c>
      <c r="L580" s="70" t="s">
        <v>917</v>
      </c>
      <c r="Q580">
        <f>Source!X483</f>
        <v>0</v>
      </c>
      <c r="R580">
        <f>Source!X484</f>
        <v>0</v>
      </c>
      <c r="S580">
        <f>Source!Y483</f>
        <v>0</v>
      </c>
      <c r="T580">
        <f>Source!Y484</f>
        <v>0</v>
      </c>
      <c r="U580">
        <f>ROUND((175/100)*ROUND(Source!R483, 2), 2)</f>
        <v>0</v>
      </c>
      <c r="V580">
        <f>ROUND((0/100)*ROUND(Source!R484, 2), 2)</f>
        <v>0</v>
      </c>
      <c r="AC580">
        <v>3</v>
      </c>
    </row>
    <row r="581" spans="1:29" ht="14.4" hidden="1" x14ac:dyDescent="0.25">
      <c r="A581" s="27"/>
      <c r="B581" s="27"/>
      <c r="C581" s="27" t="s">
        <v>890</v>
      </c>
      <c r="D581" s="29" t="s">
        <v>891</v>
      </c>
      <c r="E581" s="28">
        <f>Source!BZ480</f>
        <v>109</v>
      </c>
      <c r="F581" s="31"/>
      <c r="G581" s="30"/>
      <c r="H581" s="28"/>
      <c r="I581" s="31">
        <f>SUM(Q573:Q580)</f>
        <v>12.94</v>
      </c>
      <c r="J581" s="28">
        <f>Source!AT480</f>
        <v>109</v>
      </c>
      <c r="K581" s="31">
        <f>SUM(R573:R580)</f>
        <v>729.07</v>
      </c>
    </row>
    <row r="582" spans="1:29" ht="14.4" hidden="1" x14ac:dyDescent="0.25">
      <c r="A582" s="27"/>
      <c r="B582" s="27"/>
      <c r="C582" s="27" t="s">
        <v>892</v>
      </c>
      <c r="D582" s="29" t="s">
        <v>891</v>
      </c>
      <c r="E582" s="28">
        <f>Source!CA480</f>
        <v>61</v>
      </c>
      <c r="F582" s="31"/>
      <c r="G582" s="30"/>
      <c r="H582" s="28"/>
      <c r="I582" s="31">
        <f>SUM(S573:S581)</f>
        <v>7.24</v>
      </c>
      <c r="J582" s="28">
        <f>Source!AU480</f>
        <v>61</v>
      </c>
      <c r="K582" s="31">
        <f>SUM(T573:T581)</f>
        <v>408.01</v>
      </c>
    </row>
    <row r="583" spans="1:29" ht="14.4" hidden="1" x14ac:dyDescent="0.25">
      <c r="A583" s="33"/>
      <c r="B583" s="33"/>
      <c r="C583" s="33" t="s">
        <v>893</v>
      </c>
      <c r="D583" s="34" t="s">
        <v>894</v>
      </c>
      <c r="E583" s="35">
        <f>Source!AQ479</f>
        <v>6.33</v>
      </c>
      <c r="F583" s="36"/>
      <c r="G583" s="37" t="s">
        <v>903</v>
      </c>
      <c r="H583" s="35">
        <f>Source!AV480</f>
        <v>1.0669999999999999</v>
      </c>
      <c r="I583" s="36">
        <f>Source!U479</f>
        <v>0.93206717999999977</v>
      </c>
      <c r="J583" s="35"/>
      <c r="K583" s="36"/>
    </row>
    <row r="584" spans="1:29" ht="13.8" hidden="1" x14ac:dyDescent="0.25">
      <c r="C584" s="38" t="s">
        <v>895</v>
      </c>
      <c r="H584" s="59">
        <f>I575+I576+I578+I581+I582+SUM(I579:I580)-SUMIF(AC579:AC580, 5, I579:I580)-SUMIF(AC579:AC580, 6, I579:I580)</f>
        <v>136.59</v>
      </c>
      <c r="I584" s="59"/>
      <c r="J584" s="59">
        <f>K575+K576+K578+K581+K582+SUM(K579:K580)-SUMIF(AC579:AC580, 5, K579:K580)-SUMIF(AC579:AC580, 6, K579:K580)</f>
        <v>2849.7799999999997</v>
      </c>
      <c r="K584" s="59"/>
    </row>
    <row r="585" spans="1:29" ht="13.8" hidden="1" x14ac:dyDescent="0.25">
      <c r="C585" s="38" t="s">
        <v>896</v>
      </c>
      <c r="H585" s="56">
        <f>SUMIF(AC579:AC580, 5, I579:I580)+SUMIF(AC579:AC580, 6, I579:I580)</f>
        <v>0</v>
      </c>
      <c r="I585" s="56"/>
      <c r="J585" s="56">
        <f>SUMIF(AC579:AC580, 5, K579:K580)+SUMIF(AC579:AC580, 6, K579:K580)</f>
        <v>0</v>
      </c>
      <c r="K585" s="56"/>
    </row>
    <row r="586" spans="1:29" ht="13.8" hidden="1" x14ac:dyDescent="0.25">
      <c r="C586" s="38" t="s">
        <v>897</v>
      </c>
      <c r="H586" s="56">
        <f>I575+I576+I578+I581+I582+SUM(I579:I580)</f>
        <v>136.59</v>
      </c>
      <c r="I586" s="56"/>
      <c r="J586" s="56">
        <f>K575+K576+K578+K581+K582+SUM(K579:K580)</f>
        <v>2849.7799999999997</v>
      </c>
      <c r="K586" s="56"/>
      <c r="O586" s="39">
        <f>I575+I576+I578+I581+I582+SUM(I579:I580)</f>
        <v>136.59</v>
      </c>
      <c r="P586" s="39">
        <f>K575+K576+K578+K581+K582+SUM(K579:K580)</f>
        <v>2849.7799999999997</v>
      </c>
    </row>
    <row r="587" spans="1:29" hidden="1" x14ac:dyDescent="0.25"/>
    <row r="588" spans="1:29" ht="43.2" hidden="1" x14ac:dyDescent="0.25">
      <c r="A588" s="27">
        <v>40</v>
      </c>
      <c r="B588" s="27" t="str">
        <f>Source!F485</f>
        <v>3.17-1-20</v>
      </c>
      <c r="C588" s="27" t="s">
        <v>431</v>
      </c>
      <c r="D588" s="29" t="str">
        <f>Source!H485</f>
        <v>10 комплектов</v>
      </c>
      <c r="E588" s="28">
        <f>Source!I485</f>
        <v>2</v>
      </c>
      <c r="F588" s="31"/>
      <c r="G588" s="30"/>
      <c r="H588" s="28"/>
      <c r="I588" s="31"/>
      <c r="J588" s="28"/>
      <c r="K588" s="31"/>
      <c r="Q588">
        <f>Source!X485</f>
        <v>258.8</v>
      </c>
      <c r="R588">
        <f>Source!X486</f>
        <v>14583.32</v>
      </c>
      <c r="S588">
        <f>Source!Y485</f>
        <v>144.83000000000001</v>
      </c>
      <c r="T588">
        <f>Source!Y486</f>
        <v>8161.31</v>
      </c>
      <c r="U588">
        <f>ROUND((175/100)*ROUND(Source!R485, 2), 2)</f>
        <v>24.03</v>
      </c>
      <c r="V588">
        <f>ROUND((0/100)*ROUND(Source!R486, 2), 2)</f>
        <v>0</v>
      </c>
      <c r="AC588">
        <v>0</v>
      </c>
    </row>
    <row r="589" spans="1:29" hidden="1" x14ac:dyDescent="0.25">
      <c r="C589" s="32" t="str">
        <f>"Объем: "&amp;Source!I485&amp;"=(5*"&amp;"4)/"&amp;"10"</f>
        <v>Объем: 2=(5*4)/10</v>
      </c>
    </row>
    <row r="590" spans="1:29" ht="14.4" hidden="1" x14ac:dyDescent="0.25">
      <c r="A590" s="27"/>
      <c r="B590" s="27"/>
      <c r="C590" s="27" t="s">
        <v>886</v>
      </c>
      <c r="D590" s="29"/>
      <c r="E590" s="28"/>
      <c r="F590" s="31">
        <f>Source!AO485</f>
        <v>75.959999999999994</v>
      </c>
      <c r="G590" s="30" t="s">
        <v>903</v>
      </c>
      <c r="H590" s="28">
        <f>Source!AV486</f>
        <v>1.0669999999999999</v>
      </c>
      <c r="I590" s="31">
        <f>Source!S485</f>
        <v>223.7</v>
      </c>
      <c r="J590" s="28">
        <f>IF(Source!BA486&lt;&gt; 0, Source!BA486, 1)</f>
        <v>56.35</v>
      </c>
      <c r="K590" s="31">
        <f>Source!S486</f>
        <v>12605.5</v>
      </c>
    </row>
    <row r="591" spans="1:29" ht="14.4" hidden="1" x14ac:dyDescent="0.25">
      <c r="A591" s="27"/>
      <c r="B591" s="27"/>
      <c r="C591" s="27" t="s">
        <v>888</v>
      </c>
      <c r="D591" s="29"/>
      <c r="E591" s="28"/>
      <c r="F591" s="31">
        <f>Source!AM485</f>
        <v>28.43</v>
      </c>
      <c r="G591" s="30" t="s">
        <v>904</v>
      </c>
      <c r="H591" s="28">
        <f>Source!AV486</f>
        <v>1.0669999999999999</v>
      </c>
      <c r="I591" s="31">
        <f>Source!Q485</f>
        <v>91</v>
      </c>
      <c r="J591" s="28">
        <f>IF(Source!BB486&lt;&gt; 0, Source!BB486, 1)</f>
        <v>17.02</v>
      </c>
      <c r="K591" s="31">
        <f>Source!Q486</f>
        <v>1548.82</v>
      </c>
    </row>
    <row r="592" spans="1:29" ht="14.4" hidden="1" x14ac:dyDescent="0.25">
      <c r="A592" s="27"/>
      <c r="B592" s="27"/>
      <c r="C592" s="27" t="s">
        <v>900</v>
      </c>
      <c r="D592" s="29"/>
      <c r="E592" s="28"/>
      <c r="F592" s="31">
        <f>Source!AN485</f>
        <v>4.29</v>
      </c>
      <c r="G592" s="30" t="s">
        <v>904</v>
      </c>
      <c r="H592" s="28">
        <f>Source!AV486</f>
        <v>1.0669999999999999</v>
      </c>
      <c r="I592" s="40">
        <f>Source!R485</f>
        <v>13.73</v>
      </c>
      <c r="J592" s="28">
        <f>IF(Source!BS486&lt;&gt; 0, Source!BS486, 1)</f>
        <v>56.35</v>
      </c>
      <c r="K592" s="40">
        <f>Source!R486</f>
        <v>773.69</v>
      </c>
    </row>
    <row r="593" spans="1:29" ht="14.4" hidden="1" x14ac:dyDescent="0.25">
      <c r="A593" s="27"/>
      <c r="B593" s="27"/>
      <c r="C593" s="27" t="s">
        <v>889</v>
      </c>
      <c r="D593" s="29"/>
      <c r="E593" s="28"/>
      <c r="F593" s="31">
        <f>Source!AL485</f>
        <v>85.7</v>
      </c>
      <c r="G593" s="30"/>
      <c r="H593" s="28">
        <f>Source!AW486</f>
        <v>1</v>
      </c>
      <c r="I593" s="31">
        <f>Source!P485</f>
        <v>171.4</v>
      </c>
      <c r="J593" s="28">
        <f>IF(Source!BC486&lt;&gt; 0, Source!BC486, 1)</f>
        <v>5.2</v>
      </c>
      <c r="K593" s="31">
        <f>Source!P486</f>
        <v>891.28</v>
      </c>
    </row>
    <row r="594" spans="1:29" ht="14.4" hidden="1" x14ac:dyDescent="0.25">
      <c r="A594" s="27" t="s">
        <v>438</v>
      </c>
      <c r="B594" s="27" t="str">
        <f>Source!F487</f>
        <v>1.17-2-8</v>
      </c>
      <c r="C594" s="27" t="s">
        <v>413</v>
      </c>
      <c r="D594" s="29" t="str">
        <f>Source!H487</f>
        <v>шт.</v>
      </c>
      <c r="E594" s="28">
        <f>Source!I487</f>
        <v>20</v>
      </c>
      <c r="F594" s="31">
        <f>Source!AK487</f>
        <v>92.11</v>
      </c>
      <c r="G594" s="41" t="s">
        <v>3</v>
      </c>
      <c r="H594" s="28">
        <f>Source!AW488</f>
        <v>1</v>
      </c>
      <c r="I594" s="31">
        <f>Source!O487</f>
        <v>1842.2</v>
      </c>
      <c r="J594" s="28">
        <f>IF(Source!BC488&lt;&gt; 0, Source!BC488, 1)</f>
        <v>10.43</v>
      </c>
      <c r="K594" s="31">
        <f>Source!O488</f>
        <v>19214.150000000001</v>
      </c>
      <c r="Q594">
        <f>Source!X487</f>
        <v>0</v>
      </c>
      <c r="R594">
        <f>Source!X488</f>
        <v>0</v>
      </c>
      <c r="S594">
        <f>Source!Y487</f>
        <v>0</v>
      </c>
      <c r="T594">
        <f>Source!Y488</f>
        <v>0</v>
      </c>
      <c r="U594">
        <f>ROUND((175/100)*ROUND(Source!R487, 2), 2)</f>
        <v>0</v>
      </c>
      <c r="V594">
        <f>ROUND((0/100)*ROUND(Source!R488, 2), 2)</f>
        <v>0</v>
      </c>
      <c r="AC594">
        <v>3</v>
      </c>
    </row>
    <row r="595" spans="1:29" ht="27.6" x14ac:dyDescent="0.25">
      <c r="A595" s="27" t="s">
        <v>439</v>
      </c>
      <c r="B595" s="27" t="str">
        <f>Source!F489</f>
        <v>КА. п. 4</v>
      </c>
      <c r="C595" s="27" t="s">
        <v>441</v>
      </c>
      <c r="D595" s="29" t="str">
        <f>Source!H489</f>
        <v>шт.</v>
      </c>
      <c r="E595" s="28">
        <f>Source!I489</f>
        <v>5</v>
      </c>
      <c r="F595" s="31">
        <f>Source!AK489</f>
        <v>0</v>
      </c>
      <c r="G595" s="41" t="s">
        <v>3</v>
      </c>
      <c r="H595" s="28">
        <f>Source!AW490</f>
        <v>1</v>
      </c>
      <c r="I595" s="31">
        <f>Source!O489</f>
        <v>0</v>
      </c>
      <c r="J595" s="28">
        <f>IF(Source!BC490&lt;&gt; 0, Source!BC490, 1)</f>
        <v>9.84</v>
      </c>
      <c r="K595" s="31">
        <f>Source!O490</f>
        <v>0</v>
      </c>
      <c r="L595" s="70" t="s">
        <v>917</v>
      </c>
      <c r="Q595">
        <f>Source!X489</f>
        <v>0</v>
      </c>
      <c r="R595">
        <f>Source!X490</f>
        <v>0</v>
      </c>
      <c r="S595">
        <f>Source!Y489</f>
        <v>0</v>
      </c>
      <c r="T595">
        <f>Source!Y490</f>
        <v>0</v>
      </c>
      <c r="U595">
        <f>ROUND((175/100)*ROUND(Source!R489, 2), 2)</f>
        <v>0</v>
      </c>
      <c r="V595">
        <f>ROUND((0/100)*ROUND(Source!R490, 2), 2)</f>
        <v>0</v>
      </c>
      <c r="AC595">
        <v>3</v>
      </c>
    </row>
    <row r="596" spans="1:29" ht="14.4" hidden="1" x14ac:dyDescent="0.25">
      <c r="A596" s="27"/>
      <c r="B596" s="27"/>
      <c r="C596" s="27" t="s">
        <v>890</v>
      </c>
      <c r="D596" s="29" t="s">
        <v>891</v>
      </c>
      <c r="E596" s="28">
        <f>Source!BZ486</f>
        <v>109</v>
      </c>
      <c r="F596" s="31"/>
      <c r="G596" s="30"/>
      <c r="H596" s="28"/>
      <c r="I596" s="31">
        <f>SUM(Q588:Q595)</f>
        <v>258.8</v>
      </c>
      <c r="J596" s="28">
        <f>Source!AT486</f>
        <v>109</v>
      </c>
      <c r="K596" s="31">
        <f>SUM(R588:R595)</f>
        <v>14583.32</v>
      </c>
    </row>
    <row r="597" spans="1:29" ht="14.4" hidden="1" x14ac:dyDescent="0.25">
      <c r="A597" s="27"/>
      <c r="B597" s="27"/>
      <c r="C597" s="27" t="s">
        <v>892</v>
      </c>
      <c r="D597" s="29" t="s">
        <v>891</v>
      </c>
      <c r="E597" s="28">
        <f>Source!CA486</f>
        <v>61</v>
      </c>
      <c r="F597" s="31"/>
      <c r="G597" s="30"/>
      <c r="H597" s="28"/>
      <c r="I597" s="31">
        <f>SUM(S588:S596)</f>
        <v>144.83000000000001</v>
      </c>
      <c r="J597" s="28">
        <f>Source!AU486</f>
        <v>61</v>
      </c>
      <c r="K597" s="31">
        <f>SUM(T588:T596)</f>
        <v>8161.31</v>
      </c>
    </row>
    <row r="598" spans="1:29" ht="14.4" hidden="1" x14ac:dyDescent="0.25">
      <c r="A598" s="33"/>
      <c r="B598" s="33"/>
      <c r="C598" s="33" t="s">
        <v>893</v>
      </c>
      <c r="D598" s="34" t="s">
        <v>894</v>
      </c>
      <c r="E598" s="35">
        <f>Source!AQ485</f>
        <v>6.33</v>
      </c>
      <c r="F598" s="36"/>
      <c r="G598" s="37" t="s">
        <v>903</v>
      </c>
      <c r="H598" s="35">
        <f>Source!AV486</f>
        <v>1.0669999999999999</v>
      </c>
      <c r="I598" s="36">
        <f>Source!U485</f>
        <v>18.641343599999995</v>
      </c>
      <c r="J598" s="35"/>
      <c r="K598" s="36"/>
    </row>
    <row r="599" spans="1:29" ht="13.8" hidden="1" x14ac:dyDescent="0.25">
      <c r="C599" s="38" t="s">
        <v>895</v>
      </c>
      <c r="H599" s="59">
        <f>I590+I591+I593+I596+I597+SUM(I594:I595)-SUMIF(AC594:AC595, 5, I594:I595)-SUMIF(AC594:AC595, 6, I594:I595)</f>
        <v>2731.9300000000003</v>
      </c>
      <c r="I599" s="59"/>
      <c r="J599" s="59">
        <f>K590+K591+K593+K596+K597+SUM(K594:K595)-SUMIF(AC594:AC595, 5, K594:K595)-SUMIF(AC594:AC595, 6, K594:K595)</f>
        <v>57004.38</v>
      </c>
      <c r="K599" s="59"/>
    </row>
    <row r="600" spans="1:29" ht="13.8" hidden="1" x14ac:dyDescent="0.25">
      <c r="C600" s="38" t="s">
        <v>896</v>
      </c>
      <c r="H600" s="56">
        <f>SUMIF(AC594:AC595, 5, I594:I595)+SUMIF(AC594:AC595, 6, I594:I595)</f>
        <v>0</v>
      </c>
      <c r="I600" s="56"/>
      <c r="J600" s="56">
        <f>SUMIF(AC594:AC595, 5, K594:K595)+SUMIF(AC594:AC595, 6, K594:K595)</f>
        <v>0</v>
      </c>
      <c r="K600" s="56"/>
    </row>
    <row r="601" spans="1:29" ht="13.8" hidden="1" x14ac:dyDescent="0.25">
      <c r="C601" s="38" t="s">
        <v>897</v>
      </c>
      <c r="H601" s="56">
        <f>I590+I591+I593+I596+I597+SUM(I594:I595)</f>
        <v>2731.9300000000003</v>
      </c>
      <c r="I601" s="56"/>
      <c r="J601" s="56">
        <f>K590+K591+K593+K596+K597+SUM(K594:K595)</f>
        <v>57004.38</v>
      </c>
      <c r="K601" s="56"/>
      <c r="O601" s="39">
        <f>I590+I591+I593+I596+I597+SUM(I594:I595)</f>
        <v>2731.9300000000003</v>
      </c>
      <c r="P601" s="39">
        <f>K590+K591+K593+K596+K597+SUM(K594:K595)</f>
        <v>57004.38</v>
      </c>
    </row>
    <row r="602" spans="1:29" hidden="1" x14ac:dyDescent="0.25"/>
    <row r="603" spans="1:29" ht="43.2" hidden="1" x14ac:dyDescent="0.25">
      <c r="A603" s="27">
        <v>41</v>
      </c>
      <c r="B603" s="27" t="str">
        <f>Source!F491</f>
        <v>3.17-1-20</v>
      </c>
      <c r="C603" s="27" t="s">
        <v>431</v>
      </c>
      <c r="D603" s="29" t="str">
        <f>Source!H491</f>
        <v>10 комплектов</v>
      </c>
      <c r="E603" s="28">
        <f>Source!I491</f>
        <v>1.4</v>
      </c>
      <c r="F603" s="31"/>
      <c r="G603" s="30"/>
      <c r="H603" s="28"/>
      <c r="I603" s="31"/>
      <c r="J603" s="28"/>
      <c r="K603" s="31"/>
      <c r="Q603">
        <f>Source!X491</f>
        <v>181.16</v>
      </c>
      <c r="R603">
        <f>Source!X492</f>
        <v>10208.25</v>
      </c>
      <c r="S603">
        <f>Source!Y491</f>
        <v>101.38</v>
      </c>
      <c r="T603">
        <f>Source!Y492</f>
        <v>5712.88</v>
      </c>
      <c r="U603">
        <f>ROUND((175/100)*ROUND(Source!R491, 2), 2)</f>
        <v>16.82</v>
      </c>
      <c r="V603">
        <f>ROUND((0/100)*ROUND(Source!R492, 2), 2)</f>
        <v>0</v>
      </c>
      <c r="AC603">
        <v>0</v>
      </c>
    </row>
    <row r="604" spans="1:29" hidden="1" x14ac:dyDescent="0.25">
      <c r="C604" s="32" t="str">
        <f>"Объем: "&amp;Source!I491&amp;"=(7*"&amp;"2)/"&amp;"10"</f>
        <v>Объем: 1,4=(7*2)/10</v>
      </c>
    </row>
    <row r="605" spans="1:29" ht="14.4" hidden="1" x14ac:dyDescent="0.25">
      <c r="A605" s="27"/>
      <c r="B605" s="27"/>
      <c r="C605" s="27" t="s">
        <v>886</v>
      </c>
      <c r="D605" s="29"/>
      <c r="E605" s="28"/>
      <c r="F605" s="31">
        <f>Source!AO491</f>
        <v>75.959999999999994</v>
      </c>
      <c r="G605" s="30" t="s">
        <v>903</v>
      </c>
      <c r="H605" s="28">
        <f>Source!AV492</f>
        <v>1.0669999999999999</v>
      </c>
      <c r="I605" s="31">
        <f>Source!S491</f>
        <v>156.59</v>
      </c>
      <c r="J605" s="28">
        <f>IF(Source!BA492&lt;&gt; 0, Source!BA492, 1)</f>
        <v>56.35</v>
      </c>
      <c r="K605" s="31">
        <f>Source!S492</f>
        <v>8823.85</v>
      </c>
    </row>
    <row r="606" spans="1:29" ht="14.4" hidden="1" x14ac:dyDescent="0.25">
      <c r="A606" s="27"/>
      <c r="B606" s="27"/>
      <c r="C606" s="27" t="s">
        <v>888</v>
      </c>
      <c r="D606" s="29"/>
      <c r="E606" s="28"/>
      <c r="F606" s="31">
        <f>Source!AM491</f>
        <v>28.43</v>
      </c>
      <c r="G606" s="30" t="s">
        <v>904</v>
      </c>
      <c r="H606" s="28">
        <f>Source!AV492</f>
        <v>1.0669999999999999</v>
      </c>
      <c r="I606" s="31">
        <f>Source!Q491</f>
        <v>63.7</v>
      </c>
      <c r="J606" s="28">
        <f>IF(Source!BB492&lt;&gt; 0, Source!BB492, 1)</f>
        <v>17.02</v>
      </c>
      <c r="K606" s="31">
        <f>Source!Q492</f>
        <v>1084.17</v>
      </c>
    </row>
    <row r="607" spans="1:29" ht="14.4" hidden="1" x14ac:dyDescent="0.25">
      <c r="A607" s="27"/>
      <c r="B607" s="27"/>
      <c r="C607" s="27" t="s">
        <v>900</v>
      </c>
      <c r="D607" s="29"/>
      <c r="E607" s="28"/>
      <c r="F607" s="31">
        <f>Source!AN491</f>
        <v>4.29</v>
      </c>
      <c r="G607" s="30" t="s">
        <v>904</v>
      </c>
      <c r="H607" s="28">
        <f>Source!AV492</f>
        <v>1.0669999999999999</v>
      </c>
      <c r="I607" s="40">
        <f>Source!R491</f>
        <v>9.61</v>
      </c>
      <c r="J607" s="28">
        <f>IF(Source!BS492&lt;&gt; 0, Source!BS492, 1)</f>
        <v>56.35</v>
      </c>
      <c r="K607" s="40">
        <f>Source!R492</f>
        <v>541.52</v>
      </c>
    </row>
    <row r="608" spans="1:29" ht="14.4" hidden="1" x14ac:dyDescent="0.25">
      <c r="A608" s="27"/>
      <c r="B608" s="27"/>
      <c r="C608" s="27" t="s">
        <v>889</v>
      </c>
      <c r="D608" s="29"/>
      <c r="E608" s="28"/>
      <c r="F608" s="31">
        <f>Source!AL491</f>
        <v>85.7</v>
      </c>
      <c r="G608" s="30"/>
      <c r="H608" s="28">
        <f>Source!AW492</f>
        <v>1</v>
      </c>
      <c r="I608" s="31">
        <f>Source!P491</f>
        <v>119.98</v>
      </c>
      <c r="J608" s="28">
        <f>IF(Source!BC492&lt;&gt; 0, Source!BC492, 1)</f>
        <v>5.2</v>
      </c>
      <c r="K608" s="31">
        <f>Source!P492</f>
        <v>623.9</v>
      </c>
    </row>
    <row r="609" spans="1:29" ht="14.4" hidden="1" x14ac:dyDescent="0.25">
      <c r="A609" s="27" t="s">
        <v>443</v>
      </c>
      <c r="B609" s="27" t="str">
        <f>Source!F493</f>
        <v>1.17-2-8</v>
      </c>
      <c r="C609" s="27" t="s">
        <v>413</v>
      </c>
      <c r="D609" s="29" t="str">
        <f>Source!H493</f>
        <v>шт.</v>
      </c>
      <c r="E609" s="28">
        <f>Source!I493</f>
        <v>14</v>
      </c>
      <c r="F609" s="31">
        <f>Source!AK493</f>
        <v>92.11</v>
      </c>
      <c r="G609" s="41" t="s">
        <v>3</v>
      </c>
      <c r="H609" s="28">
        <f>Source!AW494</f>
        <v>1</v>
      </c>
      <c r="I609" s="31">
        <f>Source!O493</f>
        <v>1289.54</v>
      </c>
      <c r="J609" s="28">
        <f>IF(Source!BC494&lt;&gt; 0, Source!BC494, 1)</f>
        <v>10.43</v>
      </c>
      <c r="K609" s="31">
        <f>Source!O494</f>
        <v>13449.9</v>
      </c>
      <c r="Q609">
        <f>Source!X493</f>
        <v>0</v>
      </c>
      <c r="R609">
        <f>Source!X494</f>
        <v>0</v>
      </c>
      <c r="S609">
        <f>Source!Y493</f>
        <v>0</v>
      </c>
      <c r="T609">
        <f>Source!Y494</f>
        <v>0</v>
      </c>
      <c r="U609">
        <f>ROUND((175/100)*ROUND(Source!R493, 2), 2)</f>
        <v>0</v>
      </c>
      <c r="V609">
        <f>ROUND((0/100)*ROUND(Source!R494, 2), 2)</f>
        <v>0</v>
      </c>
      <c r="AC609">
        <v>3</v>
      </c>
    </row>
    <row r="610" spans="1:29" ht="27.6" x14ac:dyDescent="0.25">
      <c r="A610" s="27" t="s">
        <v>444</v>
      </c>
      <c r="B610" s="27" t="str">
        <f>Source!F495</f>
        <v>КА. п. 5</v>
      </c>
      <c r="C610" s="27" t="s">
        <v>446</v>
      </c>
      <c r="D610" s="29" t="str">
        <f>Source!H495</f>
        <v>шт.</v>
      </c>
      <c r="E610" s="28">
        <f>Source!I495</f>
        <v>7</v>
      </c>
      <c r="F610" s="31">
        <f>Source!AK495</f>
        <v>0</v>
      </c>
      <c r="G610" s="41" t="s">
        <v>3</v>
      </c>
      <c r="H610" s="28">
        <f>Source!AW496</f>
        <v>1</v>
      </c>
      <c r="I610" s="31">
        <f>Source!O495</f>
        <v>0</v>
      </c>
      <c r="J610" s="28">
        <f>IF(Source!BC496&lt;&gt; 0, Source!BC496, 1)</f>
        <v>9.84</v>
      </c>
      <c r="K610" s="31">
        <f>Source!O496</f>
        <v>0</v>
      </c>
      <c r="L610" s="70" t="s">
        <v>917</v>
      </c>
      <c r="Q610">
        <f>Source!X495</f>
        <v>0</v>
      </c>
      <c r="R610">
        <f>Source!X496</f>
        <v>0</v>
      </c>
      <c r="S610">
        <f>Source!Y495</f>
        <v>0</v>
      </c>
      <c r="T610">
        <f>Source!Y496</f>
        <v>0</v>
      </c>
      <c r="U610">
        <f>ROUND((175/100)*ROUND(Source!R495, 2), 2)</f>
        <v>0</v>
      </c>
      <c r="V610">
        <f>ROUND((0/100)*ROUND(Source!R496, 2), 2)</f>
        <v>0</v>
      </c>
      <c r="AC610">
        <v>3</v>
      </c>
    </row>
    <row r="611" spans="1:29" ht="14.4" hidden="1" x14ac:dyDescent="0.25">
      <c r="A611" s="27"/>
      <c r="B611" s="27"/>
      <c r="C611" s="27" t="s">
        <v>890</v>
      </c>
      <c r="D611" s="29" t="s">
        <v>891</v>
      </c>
      <c r="E611" s="28">
        <f>Source!BZ492</f>
        <v>109</v>
      </c>
      <c r="F611" s="31"/>
      <c r="G611" s="30"/>
      <c r="H611" s="28"/>
      <c r="I611" s="31">
        <f>SUM(Q603:Q610)</f>
        <v>181.16</v>
      </c>
      <c r="J611" s="28">
        <f>Source!AT492</f>
        <v>109</v>
      </c>
      <c r="K611" s="31">
        <f>SUM(R603:R610)</f>
        <v>10208.25</v>
      </c>
    </row>
    <row r="612" spans="1:29" ht="14.4" hidden="1" x14ac:dyDescent="0.25">
      <c r="A612" s="27"/>
      <c r="B612" s="27"/>
      <c r="C612" s="27" t="s">
        <v>892</v>
      </c>
      <c r="D612" s="29" t="s">
        <v>891</v>
      </c>
      <c r="E612" s="28">
        <f>Source!CA492</f>
        <v>61</v>
      </c>
      <c r="F612" s="31"/>
      <c r="G612" s="30"/>
      <c r="H612" s="28"/>
      <c r="I612" s="31">
        <f>SUM(S603:S611)</f>
        <v>101.38</v>
      </c>
      <c r="J612" s="28">
        <f>Source!AU492</f>
        <v>61</v>
      </c>
      <c r="K612" s="31">
        <f>SUM(T603:T611)</f>
        <v>5712.88</v>
      </c>
    </row>
    <row r="613" spans="1:29" ht="14.4" hidden="1" x14ac:dyDescent="0.25">
      <c r="A613" s="33"/>
      <c r="B613" s="33"/>
      <c r="C613" s="33" t="s">
        <v>893</v>
      </c>
      <c r="D613" s="34" t="s">
        <v>894</v>
      </c>
      <c r="E613" s="35">
        <f>Source!AQ491</f>
        <v>6.33</v>
      </c>
      <c r="F613" s="36"/>
      <c r="G613" s="37" t="s">
        <v>903</v>
      </c>
      <c r="H613" s="35">
        <f>Source!AV492</f>
        <v>1.0669999999999999</v>
      </c>
      <c r="I613" s="36">
        <f>Source!U491</f>
        <v>13.048940519999997</v>
      </c>
      <c r="J613" s="35"/>
      <c r="K613" s="36"/>
    </row>
    <row r="614" spans="1:29" ht="13.8" hidden="1" x14ac:dyDescent="0.25">
      <c r="C614" s="38" t="s">
        <v>895</v>
      </c>
      <c r="H614" s="59">
        <f>I605+I606+I608+I611+I612+SUM(I609:I610)-SUMIF(AC609:AC610, 5, I609:I610)-SUMIF(AC609:AC610, 6, I609:I610)</f>
        <v>1912.35</v>
      </c>
      <c r="I614" s="59"/>
      <c r="J614" s="59">
        <f>K605+K606+K608+K611+K612+SUM(K609:K610)-SUMIF(AC609:AC610, 5, K609:K610)-SUMIF(AC609:AC610, 6, K609:K610)</f>
        <v>39902.949999999997</v>
      </c>
      <c r="K614" s="59"/>
    </row>
    <row r="615" spans="1:29" ht="13.8" hidden="1" x14ac:dyDescent="0.25">
      <c r="C615" s="38" t="s">
        <v>896</v>
      </c>
      <c r="H615" s="56">
        <f>SUMIF(AC609:AC610, 5, I609:I610)+SUMIF(AC609:AC610, 6, I609:I610)</f>
        <v>0</v>
      </c>
      <c r="I615" s="56"/>
      <c r="J615" s="56">
        <f>SUMIF(AC609:AC610, 5, K609:K610)+SUMIF(AC609:AC610, 6, K609:K610)</f>
        <v>0</v>
      </c>
      <c r="K615" s="56"/>
    </row>
    <row r="616" spans="1:29" ht="13.8" hidden="1" x14ac:dyDescent="0.25">
      <c r="C616" s="38" t="s">
        <v>897</v>
      </c>
      <c r="H616" s="56">
        <f>I605+I606+I608+I611+I612+SUM(I609:I610)</f>
        <v>1912.35</v>
      </c>
      <c r="I616" s="56"/>
      <c r="J616" s="56">
        <f>K605+K606+K608+K611+K612+SUM(K609:K610)</f>
        <v>39902.949999999997</v>
      </c>
      <c r="K616" s="56"/>
      <c r="O616" s="39">
        <f>I605+I606+I608+I611+I612+SUM(I609:I610)</f>
        <v>1912.35</v>
      </c>
      <c r="P616" s="39">
        <f>K605+K606+K608+K611+K612+SUM(K609:K610)</f>
        <v>39902.949999999997</v>
      </c>
    </row>
    <row r="617" spans="1:29" hidden="1" x14ac:dyDescent="0.25"/>
    <row r="618" spans="1:29" ht="43.2" hidden="1" x14ac:dyDescent="0.25">
      <c r="A618" s="27">
        <v>42</v>
      </c>
      <c r="B618" s="27" t="str">
        <f>Source!F497</f>
        <v>3.17-1-20</v>
      </c>
      <c r="C618" s="27" t="s">
        <v>431</v>
      </c>
      <c r="D618" s="29" t="str">
        <f>Source!H497</f>
        <v>10 комплектов</v>
      </c>
      <c r="E618" s="28">
        <f>Source!I497</f>
        <v>4</v>
      </c>
      <c r="F618" s="31"/>
      <c r="G618" s="30"/>
      <c r="H618" s="28"/>
      <c r="I618" s="31"/>
      <c r="J618" s="28"/>
      <c r="K618" s="31"/>
      <c r="Q618">
        <f>Source!X497</f>
        <v>517.59</v>
      </c>
      <c r="R618">
        <f>Source!X498</f>
        <v>29166</v>
      </c>
      <c r="S618">
        <f>Source!Y497</f>
        <v>289.66000000000003</v>
      </c>
      <c r="T618">
        <f>Source!Y498</f>
        <v>16322.26</v>
      </c>
      <c r="U618">
        <f>ROUND((175/100)*ROUND(Source!R497, 2), 2)</f>
        <v>48.06</v>
      </c>
      <c r="V618">
        <f>ROUND((0/100)*ROUND(Source!R498, 2), 2)</f>
        <v>0</v>
      </c>
      <c r="AC618">
        <v>0</v>
      </c>
    </row>
    <row r="619" spans="1:29" hidden="1" x14ac:dyDescent="0.25">
      <c r="C619" s="32" t="str">
        <f>"Объем: "&amp;Source!I497&amp;"=(40)/"&amp;"10"</f>
        <v>Объем: 4=(40)/10</v>
      </c>
    </row>
    <row r="620" spans="1:29" ht="14.4" hidden="1" x14ac:dyDescent="0.25">
      <c r="A620" s="27"/>
      <c r="B620" s="27"/>
      <c r="C620" s="27" t="s">
        <v>886</v>
      </c>
      <c r="D620" s="29"/>
      <c r="E620" s="28"/>
      <c r="F620" s="31">
        <f>Source!AO497</f>
        <v>75.959999999999994</v>
      </c>
      <c r="G620" s="30" t="s">
        <v>903</v>
      </c>
      <c r="H620" s="28">
        <f>Source!AV498</f>
        <v>1.0669999999999999</v>
      </c>
      <c r="I620" s="31">
        <f>Source!S497</f>
        <v>447.39</v>
      </c>
      <c r="J620" s="28">
        <f>IF(Source!BA498&lt;&gt; 0, Source!BA498, 1)</f>
        <v>56.35</v>
      </c>
      <c r="K620" s="31">
        <f>Source!S498</f>
        <v>25210.43</v>
      </c>
    </row>
    <row r="621" spans="1:29" ht="14.4" hidden="1" x14ac:dyDescent="0.25">
      <c r="A621" s="27"/>
      <c r="B621" s="27"/>
      <c r="C621" s="27" t="s">
        <v>888</v>
      </c>
      <c r="D621" s="29"/>
      <c r="E621" s="28"/>
      <c r="F621" s="31">
        <f>Source!AM497</f>
        <v>28.43</v>
      </c>
      <c r="G621" s="30" t="s">
        <v>904</v>
      </c>
      <c r="H621" s="28">
        <f>Source!AV498</f>
        <v>1.0669999999999999</v>
      </c>
      <c r="I621" s="31">
        <f>Source!Q497</f>
        <v>182.01</v>
      </c>
      <c r="J621" s="28">
        <f>IF(Source!BB498&lt;&gt; 0, Source!BB498, 1)</f>
        <v>17.02</v>
      </c>
      <c r="K621" s="31">
        <f>Source!Q498</f>
        <v>3097.81</v>
      </c>
    </row>
    <row r="622" spans="1:29" ht="14.4" hidden="1" x14ac:dyDescent="0.25">
      <c r="A622" s="27"/>
      <c r="B622" s="27"/>
      <c r="C622" s="27" t="s">
        <v>900</v>
      </c>
      <c r="D622" s="29"/>
      <c r="E622" s="28"/>
      <c r="F622" s="31">
        <f>Source!AN497</f>
        <v>4.29</v>
      </c>
      <c r="G622" s="30" t="s">
        <v>904</v>
      </c>
      <c r="H622" s="28">
        <f>Source!AV498</f>
        <v>1.0669999999999999</v>
      </c>
      <c r="I622" s="40">
        <f>Source!R497</f>
        <v>27.46</v>
      </c>
      <c r="J622" s="28">
        <f>IF(Source!BS498&lt;&gt; 0, Source!BS498, 1)</f>
        <v>56.35</v>
      </c>
      <c r="K622" s="40">
        <f>Source!R498</f>
        <v>1547.37</v>
      </c>
    </row>
    <row r="623" spans="1:29" ht="14.4" hidden="1" x14ac:dyDescent="0.25">
      <c r="A623" s="27"/>
      <c r="B623" s="27"/>
      <c r="C623" s="27" t="s">
        <v>889</v>
      </c>
      <c r="D623" s="29"/>
      <c r="E623" s="28"/>
      <c r="F623" s="31">
        <f>Source!AL497</f>
        <v>85.7</v>
      </c>
      <c r="G623" s="30"/>
      <c r="H623" s="28">
        <f>Source!AW498</f>
        <v>1</v>
      </c>
      <c r="I623" s="31">
        <f>Source!P497</f>
        <v>342.8</v>
      </c>
      <c r="J623" s="28">
        <f>IF(Source!BC498&lt;&gt; 0, Source!BC498, 1)</f>
        <v>5.2</v>
      </c>
      <c r="K623" s="31">
        <f>Source!P498</f>
        <v>1782.56</v>
      </c>
    </row>
    <row r="624" spans="1:29" ht="14.4" hidden="1" x14ac:dyDescent="0.25">
      <c r="A624" s="27" t="s">
        <v>448</v>
      </c>
      <c r="B624" s="27" t="str">
        <f>Source!F499</f>
        <v>1.17-2-8</v>
      </c>
      <c r="C624" s="27" t="s">
        <v>413</v>
      </c>
      <c r="D624" s="29" t="str">
        <f>Source!H499</f>
        <v>шт.</v>
      </c>
      <c r="E624" s="28">
        <f>Source!I499</f>
        <v>40</v>
      </c>
      <c r="F624" s="31">
        <f>Source!AK499</f>
        <v>92.11</v>
      </c>
      <c r="G624" s="41" t="s">
        <v>3</v>
      </c>
      <c r="H624" s="28">
        <f>Source!AW500</f>
        <v>1</v>
      </c>
      <c r="I624" s="31">
        <f>Source!O499</f>
        <v>3684.4</v>
      </c>
      <c r="J624" s="28">
        <f>IF(Source!BC500&lt;&gt; 0, Source!BC500, 1)</f>
        <v>10.43</v>
      </c>
      <c r="K624" s="31">
        <f>Source!O500</f>
        <v>38428.29</v>
      </c>
      <c r="Q624">
        <f>Source!X499</f>
        <v>0</v>
      </c>
      <c r="R624">
        <f>Source!X500</f>
        <v>0</v>
      </c>
      <c r="S624">
        <f>Source!Y499</f>
        <v>0</v>
      </c>
      <c r="T624">
        <f>Source!Y500</f>
        <v>0</v>
      </c>
      <c r="U624">
        <f>ROUND((175/100)*ROUND(Source!R499, 2), 2)</f>
        <v>0</v>
      </c>
      <c r="V624">
        <f>ROUND((0/100)*ROUND(Source!R500, 2), 2)</f>
        <v>0</v>
      </c>
      <c r="AC624">
        <v>3</v>
      </c>
    </row>
    <row r="625" spans="1:29" ht="28.8" hidden="1" x14ac:dyDescent="0.25">
      <c r="A625" s="27" t="s">
        <v>449</v>
      </c>
      <c r="B625" s="27" t="str">
        <f>Source!F501</f>
        <v>1.17-2-31</v>
      </c>
      <c r="C625" s="27" t="s">
        <v>451</v>
      </c>
      <c r="D625" s="29" t="str">
        <f>Source!H501</f>
        <v>КОМПЛЕКТ</v>
      </c>
      <c r="E625" s="28">
        <f>Source!I501</f>
        <v>40</v>
      </c>
      <c r="F625" s="31">
        <f>Source!AK501</f>
        <v>23.29</v>
      </c>
      <c r="G625" s="41" t="s">
        <v>3</v>
      </c>
      <c r="H625" s="28">
        <f>Source!AW502</f>
        <v>1</v>
      </c>
      <c r="I625" s="31">
        <f>Source!O501</f>
        <v>931.6</v>
      </c>
      <c r="J625" s="28">
        <f>IF(Source!BC502&lt;&gt; 0, Source!BC502, 1)</f>
        <v>13.08</v>
      </c>
      <c r="K625" s="31">
        <f>Source!O502</f>
        <v>12185.33</v>
      </c>
      <c r="Q625">
        <f>Source!X501</f>
        <v>0</v>
      </c>
      <c r="R625">
        <f>Source!X502</f>
        <v>0</v>
      </c>
      <c r="S625">
        <f>Source!Y501</f>
        <v>0</v>
      </c>
      <c r="T625">
        <f>Source!Y502</f>
        <v>0</v>
      </c>
      <c r="U625">
        <f>ROUND((175/100)*ROUND(Source!R501, 2), 2)</f>
        <v>0</v>
      </c>
      <c r="V625">
        <f>ROUND((0/100)*ROUND(Source!R502, 2), 2)</f>
        <v>0</v>
      </c>
      <c r="AC625">
        <v>3</v>
      </c>
    </row>
    <row r="626" spans="1:29" ht="27.6" hidden="1" x14ac:dyDescent="0.25">
      <c r="A626" s="27" t="s">
        <v>453</v>
      </c>
      <c r="B626" s="27" t="str">
        <f>Source!F503</f>
        <v>1.17-1-39</v>
      </c>
      <c r="C626" s="27" t="s">
        <v>455</v>
      </c>
      <c r="D626" s="29" t="str">
        <f>Source!H503</f>
        <v>шт.</v>
      </c>
      <c r="E626" s="28">
        <f>Source!I503</f>
        <v>40</v>
      </c>
      <c r="F626" s="31">
        <f>Source!AK503</f>
        <v>148.47999999999999</v>
      </c>
      <c r="G626" s="41" t="s">
        <v>3</v>
      </c>
      <c r="H626" s="28">
        <f>Source!AW504</f>
        <v>1</v>
      </c>
      <c r="I626" s="31">
        <f>Source!O503</f>
        <v>5939.2</v>
      </c>
      <c r="J626" s="28">
        <f>IF(Source!BC504&lt;&gt; 0, Source!BC504, 1)</f>
        <v>16.07</v>
      </c>
      <c r="K626" s="31">
        <f>Source!O504</f>
        <v>95442.94</v>
      </c>
      <c r="Q626">
        <f>Source!X503</f>
        <v>0</v>
      </c>
      <c r="R626">
        <f>Source!X504</f>
        <v>0</v>
      </c>
      <c r="S626">
        <f>Source!Y503</f>
        <v>0</v>
      </c>
      <c r="T626">
        <f>Source!Y504</f>
        <v>0</v>
      </c>
      <c r="U626">
        <f>ROUND((175/100)*ROUND(Source!R503, 2), 2)</f>
        <v>0</v>
      </c>
      <c r="V626">
        <f>ROUND((0/100)*ROUND(Source!R504, 2), 2)</f>
        <v>0</v>
      </c>
      <c r="AC626">
        <v>3</v>
      </c>
    </row>
    <row r="627" spans="1:29" ht="27.6" hidden="1" x14ac:dyDescent="0.25">
      <c r="A627" s="27" t="s">
        <v>457</v>
      </c>
      <c r="B627" s="27" t="str">
        <f>Source!F505</f>
        <v>1.17-1-46</v>
      </c>
      <c r="C627" s="27" t="s">
        <v>459</v>
      </c>
      <c r="D627" s="29" t="str">
        <f>Source!H505</f>
        <v>шт.</v>
      </c>
      <c r="E627" s="28">
        <f>Source!I505</f>
        <v>40</v>
      </c>
      <c r="F627" s="31">
        <f>Source!AK505</f>
        <v>187.71</v>
      </c>
      <c r="G627" s="41" t="s">
        <v>3</v>
      </c>
      <c r="H627" s="28">
        <f>Source!AW506</f>
        <v>1</v>
      </c>
      <c r="I627" s="31">
        <f>Source!O505</f>
        <v>7508.4</v>
      </c>
      <c r="J627" s="28">
        <f>IF(Source!BC506&lt;&gt; 0, Source!BC506, 1)</f>
        <v>7.94</v>
      </c>
      <c r="K627" s="31">
        <f>Source!O506</f>
        <v>59616.7</v>
      </c>
      <c r="Q627">
        <f>Source!X505</f>
        <v>0</v>
      </c>
      <c r="R627">
        <f>Source!X506</f>
        <v>0</v>
      </c>
      <c r="S627">
        <f>Source!Y505</f>
        <v>0</v>
      </c>
      <c r="T627">
        <f>Source!Y506</f>
        <v>0</v>
      </c>
      <c r="U627">
        <f>ROUND((175/100)*ROUND(Source!R505, 2), 2)</f>
        <v>0</v>
      </c>
      <c r="V627">
        <f>ROUND((0/100)*ROUND(Source!R506, 2), 2)</f>
        <v>0</v>
      </c>
      <c r="AC627">
        <v>3</v>
      </c>
    </row>
    <row r="628" spans="1:29" ht="14.4" hidden="1" x14ac:dyDescent="0.25">
      <c r="A628" s="27"/>
      <c r="B628" s="27"/>
      <c r="C628" s="27" t="s">
        <v>890</v>
      </c>
      <c r="D628" s="29" t="s">
        <v>891</v>
      </c>
      <c r="E628" s="28">
        <f>Source!BZ498</f>
        <v>109</v>
      </c>
      <c r="F628" s="31"/>
      <c r="G628" s="30"/>
      <c r="H628" s="28"/>
      <c r="I628" s="31">
        <f>SUM(Q618:Q627)</f>
        <v>517.59</v>
      </c>
      <c r="J628" s="28">
        <f>Source!AT498</f>
        <v>109</v>
      </c>
      <c r="K628" s="31">
        <f>SUM(R618:R627)</f>
        <v>29166</v>
      </c>
    </row>
    <row r="629" spans="1:29" ht="14.4" hidden="1" x14ac:dyDescent="0.25">
      <c r="A629" s="27"/>
      <c r="B629" s="27"/>
      <c r="C629" s="27" t="s">
        <v>892</v>
      </c>
      <c r="D629" s="29" t="s">
        <v>891</v>
      </c>
      <c r="E629" s="28">
        <f>Source!CA498</f>
        <v>61</v>
      </c>
      <c r="F629" s="31"/>
      <c r="G629" s="30"/>
      <c r="H629" s="28"/>
      <c r="I629" s="31">
        <f>SUM(S618:S628)</f>
        <v>289.66000000000003</v>
      </c>
      <c r="J629" s="28">
        <f>Source!AU498</f>
        <v>61</v>
      </c>
      <c r="K629" s="31">
        <f>SUM(T618:T628)</f>
        <v>16322.26</v>
      </c>
    </row>
    <row r="630" spans="1:29" ht="14.4" hidden="1" x14ac:dyDescent="0.25">
      <c r="A630" s="33"/>
      <c r="B630" s="33"/>
      <c r="C630" s="33" t="s">
        <v>893</v>
      </c>
      <c r="D630" s="34" t="s">
        <v>894</v>
      </c>
      <c r="E630" s="35">
        <f>Source!AQ497</f>
        <v>6.33</v>
      </c>
      <c r="F630" s="36"/>
      <c r="G630" s="37" t="s">
        <v>903</v>
      </c>
      <c r="H630" s="35">
        <f>Source!AV498</f>
        <v>1.0669999999999999</v>
      </c>
      <c r="I630" s="36">
        <f>Source!U497</f>
        <v>37.282687199999991</v>
      </c>
      <c r="J630" s="35"/>
      <c r="K630" s="36"/>
    </row>
    <row r="631" spans="1:29" ht="13.8" hidden="1" x14ac:dyDescent="0.25">
      <c r="C631" s="38" t="s">
        <v>895</v>
      </c>
      <c r="H631" s="59">
        <f>I620+I621+I623+I628+I629+SUM(I624:I627)-SUMIF(AC624:AC627, 5, I624:I627)-SUMIF(AC624:AC627, 6, I624:I627)</f>
        <v>19843.05</v>
      </c>
      <c r="I631" s="59"/>
      <c r="J631" s="59">
        <f>K620+K621+K623+K628+K629+SUM(K624:K627)-SUMIF(AC624:AC627, 5, K624:K627)-SUMIF(AC624:AC627, 6, K624:K627)</f>
        <v>281252.32</v>
      </c>
      <c r="K631" s="59"/>
    </row>
    <row r="632" spans="1:29" ht="13.8" hidden="1" x14ac:dyDescent="0.25">
      <c r="C632" s="38" t="s">
        <v>896</v>
      </c>
      <c r="H632" s="56">
        <f>SUMIF(AC624:AC627, 5, I624:I627)+SUMIF(AC624:AC627, 6, I624:I627)</f>
        <v>0</v>
      </c>
      <c r="I632" s="56"/>
      <c r="J632" s="56">
        <f>SUMIF(AC624:AC627, 5, K624:K627)+SUMIF(AC624:AC627, 6, K624:K627)</f>
        <v>0</v>
      </c>
      <c r="K632" s="56"/>
    </row>
    <row r="633" spans="1:29" ht="13.8" hidden="1" x14ac:dyDescent="0.25">
      <c r="C633" s="38" t="s">
        <v>897</v>
      </c>
      <c r="H633" s="56">
        <f>I620+I621+I623+I628+I629+SUM(I624:I627)</f>
        <v>19843.05</v>
      </c>
      <c r="I633" s="56"/>
      <c r="J633" s="56">
        <f>K620+K621+K623+K628+K629+SUM(K624:K627)</f>
        <v>281252.32</v>
      </c>
      <c r="K633" s="56"/>
      <c r="O633" s="39">
        <f>I620+I621+I623+I628+I629+SUM(I624:I627)</f>
        <v>19843.05</v>
      </c>
      <c r="P633" s="39">
        <f>K620+K621+K623+K628+K629+SUM(K624:K627)</f>
        <v>281252.32</v>
      </c>
    </row>
    <row r="634" spans="1:29" hidden="1" x14ac:dyDescent="0.25"/>
    <row r="635" spans="1:29" ht="28.8" hidden="1" x14ac:dyDescent="0.25">
      <c r="A635" s="27">
        <v>43</v>
      </c>
      <c r="B635" s="27" t="str">
        <f>Source!F507</f>
        <v>3.17-1-10</v>
      </c>
      <c r="C635" s="27" t="s">
        <v>463</v>
      </c>
      <c r="D635" s="29" t="str">
        <f>Source!H507</f>
        <v>1 комплект</v>
      </c>
      <c r="E635" s="28">
        <f>Source!I507</f>
        <v>8</v>
      </c>
      <c r="F635" s="31"/>
      <c r="G635" s="30"/>
      <c r="H635" s="28"/>
      <c r="I635" s="31"/>
      <c r="J635" s="28"/>
      <c r="K635" s="31"/>
      <c r="Q635">
        <f>Source!X507</f>
        <v>161.85</v>
      </c>
      <c r="R635">
        <f>Source!X508</f>
        <v>9120.49</v>
      </c>
      <c r="S635">
        <f>Source!Y507</f>
        <v>90.58</v>
      </c>
      <c r="T635">
        <f>Source!Y508</f>
        <v>5104.13</v>
      </c>
      <c r="U635">
        <f>ROUND((175/100)*ROUND(Source!R507, 2), 2)</f>
        <v>17.03</v>
      </c>
      <c r="V635">
        <f>ROUND((0/100)*ROUND(Source!R508, 2), 2)</f>
        <v>0</v>
      </c>
      <c r="AC635">
        <v>0</v>
      </c>
    </row>
    <row r="636" spans="1:29" ht="14.4" hidden="1" x14ac:dyDescent="0.25">
      <c r="A636" s="27"/>
      <c r="B636" s="27"/>
      <c r="C636" s="27" t="s">
        <v>886</v>
      </c>
      <c r="D636" s="29"/>
      <c r="E636" s="28"/>
      <c r="F636" s="31">
        <f>Source!AO507</f>
        <v>11.78</v>
      </c>
      <c r="G636" s="30" t="s">
        <v>903</v>
      </c>
      <c r="H636" s="28">
        <f>Source!AV508</f>
        <v>1.0669999999999999</v>
      </c>
      <c r="I636" s="31">
        <f>Source!S507</f>
        <v>138.76</v>
      </c>
      <c r="J636" s="28">
        <f>IF(Source!BA508&lt;&gt; 0, Source!BA508, 1)</f>
        <v>56.35</v>
      </c>
      <c r="K636" s="31">
        <f>Source!S508</f>
        <v>7819.13</v>
      </c>
    </row>
    <row r="637" spans="1:29" ht="14.4" hidden="1" x14ac:dyDescent="0.25">
      <c r="A637" s="27"/>
      <c r="B637" s="27"/>
      <c r="C637" s="27" t="s">
        <v>888</v>
      </c>
      <c r="D637" s="29"/>
      <c r="E637" s="28"/>
      <c r="F637" s="31">
        <f>Source!AM507</f>
        <v>4.99</v>
      </c>
      <c r="G637" s="30" t="s">
        <v>904</v>
      </c>
      <c r="H637" s="28">
        <f>Source!AV508</f>
        <v>1.0669999999999999</v>
      </c>
      <c r="I637" s="31">
        <f>Source!Q507</f>
        <v>63.89</v>
      </c>
      <c r="J637" s="28">
        <f>IF(Source!BB508&lt;&gt; 0, Source!BB508, 1)</f>
        <v>17.059999999999999</v>
      </c>
      <c r="K637" s="31">
        <f>Source!Q508</f>
        <v>1089.96</v>
      </c>
    </row>
    <row r="638" spans="1:29" ht="14.4" hidden="1" x14ac:dyDescent="0.25">
      <c r="A638" s="27"/>
      <c r="B638" s="27"/>
      <c r="C638" s="27" t="s">
        <v>900</v>
      </c>
      <c r="D638" s="29"/>
      <c r="E638" s="28"/>
      <c r="F638" s="31">
        <f>Source!AN507</f>
        <v>0.76</v>
      </c>
      <c r="G638" s="30" t="s">
        <v>904</v>
      </c>
      <c r="H638" s="28">
        <f>Source!AV508</f>
        <v>1.0669999999999999</v>
      </c>
      <c r="I638" s="40">
        <f>Source!R507</f>
        <v>9.73</v>
      </c>
      <c r="J638" s="28">
        <f>IF(Source!BS508&lt;&gt; 0, Source!BS508, 1)</f>
        <v>56.35</v>
      </c>
      <c r="K638" s="40">
        <f>Source!R508</f>
        <v>548.29</v>
      </c>
    </row>
    <row r="639" spans="1:29" ht="14.4" hidden="1" x14ac:dyDescent="0.25">
      <c r="A639" s="27"/>
      <c r="B639" s="27"/>
      <c r="C639" s="27" t="s">
        <v>889</v>
      </c>
      <c r="D639" s="29"/>
      <c r="E639" s="28"/>
      <c r="F639" s="31">
        <f>Source!AL507</f>
        <v>8.1</v>
      </c>
      <c r="G639" s="30"/>
      <c r="H639" s="28">
        <f>Source!AW508</f>
        <v>1</v>
      </c>
      <c r="I639" s="31">
        <f>Source!P507</f>
        <v>64.8</v>
      </c>
      <c r="J639" s="28">
        <f>IF(Source!BC508&lt;&gt; 0, Source!BC508, 1)</f>
        <v>7.21</v>
      </c>
      <c r="K639" s="31">
        <f>Source!P508</f>
        <v>467.21</v>
      </c>
    </row>
    <row r="640" spans="1:29" ht="41.4" hidden="1" x14ac:dyDescent="0.25">
      <c r="A640" s="27" t="s">
        <v>465</v>
      </c>
      <c r="B640" s="27" t="str">
        <f>Source!F509</f>
        <v>1.17-1-21</v>
      </c>
      <c r="C640" s="27" t="s">
        <v>467</v>
      </c>
      <c r="D640" s="29" t="str">
        <f>Source!H509</f>
        <v>КОМПЛЕКТ</v>
      </c>
      <c r="E640" s="28">
        <f>Source!I509</f>
        <v>8</v>
      </c>
      <c r="F640" s="31">
        <f>Source!AK509</f>
        <v>1008.76</v>
      </c>
      <c r="G640" s="41" t="s">
        <v>3</v>
      </c>
      <c r="H640" s="28">
        <f>Source!AW510</f>
        <v>1</v>
      </c>
      <c r="I640" s="31">
        <f>Source!O509</f>
        <v>8070.08</v>
      </c>
      <c r="J640" s="28">
        <f>IF(Source!BC510&lt;&gt; 0, Source!BC510, 1)</f>
        <v>16.84</v>
      </c>
      <c r="K640" s="31">
        <f>Source!O510</f>
        <v>135900.15</v>
      </c>
      <c r="Q640">
        <f>Source!X509</f>
        <v>0</v>
      </c>
      <c r="R640">
        <f>Source!X510</f>
        <v>0</v>
      </c>
      <c r="S640">
        <f>Source!Y509</f>
        <v>0</v>
      </c>
      <c r="T640">
        <f>Source!Y510</f>
        <v>0</v>
      </c>
      <c r="U640">
        <f>ROUND((175/100)*ROUND(Source!R509, 2), 2)</f>
        <v>0</v>
      </c>
      <c r="V640">
        <f>ROUND((0/100)*ROUND(Source!R510, 2), 2)</f>
        <v>0</v>
      </c>
      <c r="AC640">
        <v>3</v>
      </c>
    </row>
    <row r="641" spans="1:29" ht="14.4" hidden="1" x14ac:dyDescent="0.25">
      <c r="A641" s="27"/>
      <c r="B641" s="27"/>
      <c r="C641" s="27" t="s">
        <v>890</v>
      </c>
      <c r="D641" s="29" t="s">
        <v>891</v>
      </c>
      <c r="E641" s="28">
        <f>Source!BZ508</f>
        <v>109</v>
      </c>
      <c r="F641" s="31"/>
      <c r="G641" s="30"/>
      <c r="H641" s="28"/>
      <c r="I641" s="31">
        <f>SUM(Q635:Q640)</f>
        <v>161.85</v>
      </c>
      <c r="J641" s="28">
        <f>Source!AT508</f>
        <v>109</v>
      </c>
      <c r="K641" s="31">
        <f>SUM(R635:R640)</f>
        <v>9120.49</v>
      </c>
    </row>
    <row r="642" spans="1:29" ht="14.4" hidden="1" x14ac:dyDescent="0.25">
      <c r="A642" s="27"/>
      <c r="B642" s="27"/>
      <c r="C642" s="27" t="s">
        <v>892</v>
      </c>
      <c r="D642" s="29" t="s">
        <v>891</v>
      </c>
      <c r="E642" s="28">
        <f>Source!CA508</f>
        <v>61</v>
      </c>
      <c r="F642" s="31"/>
      <c r="G642" s="30"/>
      <c r="H642" s="28"/>
      <c r="I642" s="31">
        <f>SUM(S635:S641)</f>
        <v>90.58</v>
      </c>
      <c r="J642" s="28">
        <f>Source!AU508</f>
        <v>61</v>
      </c>
      <c r="K642" s="31">
        <f>SUM(T635:T641)</f>
        <v>5104.13</v>
      </c>
    </row>
    <row r="643" spans="1:29" ht="14.4" hidden="1" x14ac:dyDescent="0.25">
      <c r="A643" s="33"/>
      <c r="B643" s="33"/>
      <c r="C643" s="33" t="s">
        <v>893</v>
      </c>
      <c r="D643" s="34" t="s">
        <v>894</v>
      </c>
      <c r="E643" s="35">
        <f>Source!AQ507</f>
        <v>0.99</v>
      </c>
      <c r="F643" s="36"/>
      <c r="G643" s="37" t="s">
        <v>903</v>
      </c>
      <c r="H643" s="35">
        <f>Source!AV508</f>
        <v>1.0669999999999999</v>
      </c>
      <c r="I643" s="36">
        <f>Source!U507</f>
        <v>11.661883199999998</v>
      </c>
      <c r="J643" s="35"/>
      <c r="K643" s="36"/>
    </row>
    <row r="644" spans="1:29" ht="13.8" hidden="1" x14ac:dyDescent="0.25">
      <c r="C644" s="38" t="s">
        <v>895</v>
      </c>
      <c r="H644" s="59">
        <f>I636+I637+I639+I641+I642+SUM(I640:I640)-SUMIF(AC640:AC640, 5, I640:I640)-SUMIF(AC640:AC640, 6, I640:I640)</f>
        <v>8589.9599999999991</v>
      </c>
      <c r="I644" s="59"/>
      <c r="J644" s="59">
        <f>K636+K637+K639+K641+K642+SUM(K640:K640)-SUMIF(AC640:AC640, 5, K640:K640)-SUMIF(AC640:AC640, 6, K640:K640)</f>
        <v>159501.07</v>
      </c>
      <c r="K644" s="59"/>
    </row>
    <row r="645" spans="1:29" ht="13.8" hidden="1" x14ac:dyDescent="0.25">
      <c r="C645" s="38" t="s">
        <v>896</v>
      </c>
      <c r="H645" s="56">
        <f>SUMIF(AC640:AC640, 5, I640:I640)+SUMIF(AC640:AC640, 6, I640:I640)</f>
        <v>0</v>
      </c>
      <c r="I645" s="56"/>
      <c r="J645" s="56">
        <f>SUMIF(AC640:AC640, 5, K640:K640)+SUMIF(AC640:AC640, 6, K640:K640)</f>
        <v>0</v>
      </c>
      <c r="K645" s="56"/>
    </row>
    <row r="646" spans="1:29" ht="13.8" hidden="1" x14ac:dyDescent="0.25">
      <c r="C646" s="38" t="s">
        <v>897</v>
      </c>
      <c r="H646" s="56">
        <f>I636+I637+I639+I641+I642+SUM(I640:I640)</f>
        <v>8589.9599999999991</v>
      </c>
      <c r="I646" s="56"/>
      <c r="J646" s="56">
        <f>K636+K637+K639+K641+K642+SUM(K640:K640)</f>
        <v>159501.07</v>
      </c>
      <c r="K646" s="56"/>
      <c r="O646" s="39">
        <f>I636+I637+I639+I641+I642+SUM(I640:I640)</f>
        <v>8589.9599999999991</v>
      </c>
      <c r="P646" s="39">
        <f>K636+K637+K639+K641+K642+SUM(K640:K640)</f>
        <v>159501.07</v>
      </c>
    </row>
    <row r="647" spans="1:29" hidden="1" x14ac:dyDescent="0.25"/>
    <row r="648" spans="1:29" ht="28.8" hidden="1" x14ac:dyDescent="0.25">
      <c r="A648" s="27">
        <v>44</v>
      </c>
      <c r="B648" s="27" t="str">
        <f>Source!F511</f>
        <v>3.17-1-11</v>
      </c>
      <c r="C648" s="27" t="s">
        <v>471</v>
      </c>
      <c r="D648" s="29" t="str">
        <f>Source!H511</f>
        <v>1 комплект</v>
      </c>
      <c r="E648" s="28">
        <f>Source!I511</f>
        <v>6</v>
      </c>
      <c r="F648" s="31"/>
      <c r="G648" s="30"/>
      <c r="H648" s="28"/>
      <c r="I648" s="31"/>
      <c r="J648" s="28"/>
      <c r="K648" s="31"/>
      <c r="Q648">
        <f>Source!X511</f>
        <v>56.73</v>
      </c>
      <c r="R648">
        <f>Source!X512</f>
        <v>3196.99</v>
      </c>
      <c r="S648">
        <f>Source!Y511</f>
        <v>31.75</v>
      </c>
      <c r="T648">
        <f>Source!Y512</f>
        <v>1789.14</v>
      </c>
      <c r="U648">
        <f>ROUND((175/100)*ROUND(Source!R511, 2), 2)</f>
        <v>2.19</v>
      </c>
      <c r="V648">
        <f>ROUND((0/100)*ROUND(Source!R512, 2), 2)</f>
        <v>0</v>
      </c>
      <c r="AC648">
        <v>0</v>
      </c>
    </row>
    <row r="649" spans="1:29" ht="14.4" hidden="1" x14ac:dyDescent="0.25">
      <c r="A649" s="27"/>
      <c r="B649" s="27"/>
      <c r="C649" s="27" t="s">
        <v>886</v>
      </c>
      <c r="D649" s="29"/>
      <c r="E649" s="28"/>
      <c r="F649" s="31">
        <f>Source!AO511</f>
        <v>5.75</v>
      </c>
      <c r="G649" s="30" t="s">
        <v>903</v>
      </c>
      <c r="H649" s="28">
        <f>Source!AV512</f>
        <v>1.0669999999999999</v>
      </c>
      <c r="I649" s="31">
        <f>Source!S511</f>
        <v>50.8</v>
      </c>
      <c r="J649" s="28">
        <f>IF(Source!BA512&lt;&gt; 0, Source!BA512, 1)</f>
        <v>56.35</v>
      </c>
      <c r="K649" s="31">
        <f>Source!S512</f>
        <v>2862.58</v>
      </c>
    </row>
    <row r="650" spans="1:29" ht="14.4" hidden="1" x14ac:dyDescent="0.25">
      <c r="A650" s="27"/>
      <c r="B650" s="27"/>
      <c r="C650" s="27" t="s">
        <v>888</v>
      </c>
      <c r="D650" s="29"/>
      <c r="E650" s="28"/>
      <c r="F650" s="31">
        <f>Source!AM511</f>
        <v>0.83</v>
      </c>
      <c r="G650" s="30" t="s">
        <v>904</v>
      </c>
      <c r="H650" s="28">
        <f>Source!AV512</f>
        <v>1.0669999999999999</v>
      </c>
      <c r="I650" s="31">
        <f>Source!Q511</f>
        <v>7.97</v>
      </c>
      <c r="J650" s="28">
        <f>IF(Source!BB512&lt;&gt; 0, Source!BB512, 1)</f>
        <v>17.100000000000001</v>
      </c>
      <c r="K650" s="31">
        <f>Source!Q512</f>
        <v>136.29</v>
      </c>
    </row>
    <row r="651" spans="1:29" ht="14.4" hidden="1" x14ac:dyDescent="0.25">
      <c r="A651" s="27"/>
      <c r="B651" s="27"/>
      <c r="C651" s="27" t="s">
        <v>900</v>
      </c>
      <c r="D651" s="29"/>
      <c r="E651" s="28"/>
      <c r="F651" s="31">
        <f>Source!AN511</f>
        <v>0.13</v>
      </c>
      <c r="G651" s="30" t="s">
        <v>904</v>
      </c>
      <c r="H651" s="28">
        <f>Source!AV512</f>
        <v>1.0669999999999999</v>
      </c>
      <c r="I651" s="40">
        <f>Source!R511</f>
        <v>1.25</v>
      </c>
      <c r="J651" s="28">
        <f>IF(Source!BS512&lt;&gt; 0, Source!BS512, 1)</f>
        <v>56.35</v>
      </c>
      <c r="K651" s="40">
        <f>Source!R512</f>
        <v>70.44</v>
      </c>
    </row>
    <row r="652" spans="1:29" ht="14.4" hidden="1" x14ac:dyDescent="0.25">
      <c r="A652" s="27"/>
      <c r="B652" s="27"/>
      <c r="C652" s="27" t="s">
        <v>889</v>
      </c>
      <c r="D652" s="29"/>
      <c r="E652" s="28"/>
      <c r="F652" s="31">
        <f>Source!AL511</f>
        <v>1.9</v>
      </c>
      <c r="G652" s="30"/>
      <c r="H652" s="28">
        <f>Source!AW512</f>
        <v>1</v>
      </c>
      <c r="I652" s="31">
        <f>Source!P511</f>
        <v>11.4</v>
      </c>
      <c r="J652" s="28">
        <f>IF(Source!BC512&lt;&gt; 0, Source!BC512, 1)</f>
        <v>11.42</v>
      </c>
      <c r="K652" s="31">
        <f>Source!P512</f>
        <v>130.19</v>
      </c>
    </row>
    <row r="653" spans="1:29" ht="54" x14ac:dyDescent="0.25">
      <c r="A653" s="27" t="s">
        <v>473</v>
      </c>
      <c r="B653" s="27" t="str">
        <f>Source!F513</f>
        <v>КА. п. 6</v>
      </c>
      <c r="C653" s="27" t="s">
        <v>907</v>
      </c>
      <c r="D653" s="29" t="str">
        <f>Source!H513</f>
        <v>шт.</v>
      </c>
      <c r="E653" s="28">
        <f>Source!I513</f>
        <v>6</v>
      </c>
      <c r="F653" s="31">
        <f>Source!AK513</f>
        <v>1561</v>
      </c>
      <c r="G653" s="41" t="s">
        <v>3</v>
      </c>
      <c r="H653" s="28">
        <f>Source!AW514</f>
        <v>1</v>
      </c>
      <c r="I653" s="31">
        <f>Source!O513</f>
        <v>9366</v>
      </c>
      <c r="J653" s="28">
        <f>IF(Source!BC514&lt;&gt; 0, Source!BC514, 1)</f>
        <v>9.84</v>
      </c>
      <c r="K653" s="31">
        <f>Source!O514</f>
        <v>92161.44</v>
      </c>
      <c r="Q653">
        <f>Source!X513</f>
        <v>0</v>
      </c>
      <c r="R653">
        <f>Source!X514</f>
        <v>0</v>
      </c>
      <c r="S653">
        <f>Source!Y513</f>
        <v>0</v>
      </c>
      <c r="T653">
        <f>Source!Y514</f>
        <v>0</v>
      </c>
      <c r="U653">
        <f>ROUND((175/100)*ROUND(Source!R513, 2), 2)</f>
        <v>0</v>
      </c>
      <c r="V653">
        <f>ROUND((0/100)*ROUND(Source!R514, 2), 2)</f>
        <v>0</v>
      </c>
      <c r="AC653">
        <v>3</v>
      </c>
    </row>
    <row r="654" spans="1:29" ht="14.4" hidden="1" x14ac:dyDescent="0.25">
      <c r="A654" s="27"/>
      <c r="B654" s="27"/>
      <c r="C654" s="27" t="s">
        <v>890</v>
      </c>
      <c r="D654" s="29" t="s">
        <v>891</v>
      </c>
      <c r="E654" s="28">
        <f>Source!BZ512</f>
        <v>109</v>
      </c>
      <c r="F654" s="31"/>
      <c r="G654" s="30"/>
      <c r="H654" s="28"/>
      <c r="I654" s="31">
        <f>SUM(Q648:Q653)</f>
        <v>56.73</v>
      </c>
      <c r="J654" s="28">
        <f>Source!AT512</f>
        <v>109</v>
      </c>
      <c r="K654" s="31">
        <f>SUM(R648:R653)</f>
        <v>3196.99</v>
      </c>
    </row>
    <row r="655" spans="1:29" ht="14.4" hidden="1" x14ac:dyDescent="0.25">
      <c r="A655" s="27"/>
      <c r="B655" s="27"/>
      <c r="C655" s="27" t="s">
        <v>892</v>
      </c>
      <c r="D655" s="29" t="s">
        <v>891</v>
      </c>
      <c r="E655" s="28">
        <f>Source!CA512</f>
        <v>61</v>
      </c>
      <c r="F655" s="31"/>
      <c r="G655" s="30"/>
      <c r="H655" s="28"/>
      <c r="I655" s="31">
        <f>SUM(S648:S654)</f>
        <v>31.75</v>
      </c>
      <c r="J655" s="28">
        <f>Source!AU512</f>
        <v>61</v>
      </c>
      <c r="K655" s="31">
        <f>SUM(T648:T654)</f>
        <v>1789.14</v>
      </c>
    </row>
    <row r="656" spans="1:29" ht="14.4" hidden="1" x14ac:dyDescent="0.25">
      <c r="A656" s="33"/>
      <c r="B656" s="33"/>
      <c r="C656" s="33" t="s">
        <v>893</v>
      </c>
      <c r="D656" s="34" t="s">
        <v>894</v>
      </c>
      <c r="E656" s="35">
        <f>Source!AQ511</f>
        <v>0.46</v>
      </c>
      <c r="F656" s="36"/>
      <c r="G656" s="37" t="s">
        <v>903</v>
      </c>
      <c r="H656" s="35">
        <f>Source!AV512</f>
        <v>1.0669999999999999</v>
      </c>
      <c r="I656" s="36">
        <f>Source!U511</f>
        <v>4.0639896000000002</v>
      </c>
      <c r="J656" s="35"/>
      <c r="K656" s="36"/>
    </row>
    <row r="657" spans="1:29" ht="13.8" hidden="1" x14ac:dyDescent="0.25">
      <c r="C657" s="38" t="s">
        <v>895</v>
      </c>
      <c r="H657" s="59">
        <f>I649+I650+I652+I654+I655+SUM(I653:I653)-SUMIF(AC653:AC653, 5, I653:I653)-SUMIF(AC653:AC653, 6, I653:I653)</f>
        <v>9524.65</v>
      </c>
      <c r="I657" s="59"/>
      <c r="J657" s="59">
        <f>K649+K650+K652+K654+K655+SUM(K653:K653)-SUMIF(AC653:AC653, 5, K653:K653)-SUMIF(AC653:AC653, 6, K653:K653)</f>
        <v>100276.63</v>
      </c>
      <c r="K657" s="59"/>
    </row>
    <row r="658" spans="1:29" ht="13.8" hidden="1" x14ac:dyDescent="0.25">
      <c r="C658" s="38" t="s">
        <v>896</v>
      </c>
      <c r="H658" s="56">
        <f>SUMIF(AC653:AC653, 5, I653:I653)+SUMIF(AC653:AC653, 6, I653:I653)</f>
        <v>0</v>
      </c>
      <c r="I658" s="56"/>
      <c r="J658" s="56">
        <f>SUMIF(AC653:AC653, 5, K653:K653)+SUMIF(AC653:AC653, 6, K653:K653)</f>
        <v>0</v>
      </c>
      <c r="K658" s="56"/>
    </row>
    <row r="659" spans="1:29" ht="13.8" hidden="1" x14ac:dyDescent="0.25">
      <c r="C659" s="38" t="s">
        <v>897</v>
      </c>
      <c r="H659" s="56">
        <f>I649+I650+I652+I654+I655+SUM(I653:I653)</f>
        <v>9524.65</v>
      </c>
      <c r="I659" s="56"/>
      <c r="J659" s="56">
        <f>K649+K650+K652+K654+K655+SUM(K653:K653)</f>
        <v>100276.63</v>
      </c>
      <c r="K659" s="56"/>
      <c r="O659" s="39">
        <f>I649+I650+I652+I654+I655+SUM(I653:I653)</f>
        <v>9524.65</v>
      </c>
      <c r="P659" s="39">
        <f>K649+K650+K652+K654+K655+SUM(K653:K653)</f>
        <v>100276.63</v>
      </c>
    </row>
    <row r="660" spans="1:29" hidden="1" x14ac:dyDescent="0.25"/>
    <row r="661" spans="1:29" ht="28.8" hidden="1" x14ac:dyDescent="0.25">
      <c r="A661" s="27">
        <v>45</v>
      </c>
      <c r="B661" s="27" t="str">
        <f>Source!F515</f>
        <v>3.17-1-11</v>
      </c>
      <c r="C661" s="27" t="s">
        <v>471</v>
      </c>
      <c r="D661" s="29" t="str">
        <f>Source!H515</f>
        <v>1 комплект</v>
      </c>
      <c r="E661" s="28">
        <f>Source!I515</f>
        <v>19</v>
      </c>
      <c r="F661" s="31"/>
      <c r="G661" s="30"/>
      <c r="H661" s="28"/>
      <c r="I661" s="31"/>
      <c r="J661" s="28"/>
      <c r="K661" s="31"/>
      <c r="Q661">
        <f>Source!X515</f>
        <v>179.65</v>
      </c>
      <c r="R661">
        <f>Source!X516</f>
        <v>10123.48</v>
      </c>
      <c r="S661">
        <f>Source!Y515</f>
        <v>100.54</v>
      </c>
      <c r="T661">
        <f>Source!Y516</f>
        <v>5665.44</v>
      </c>
      <c r="U661">
        <f>ROUND((175/100)*ROUND(Source!R515, 2), 2)</f>
        <v>6.91</v>
      </c>
      <c r="V661">
        <f>ROUND((0/100)*ROUND(Source!R516, 2), 2)</f>
        <v>0</v>
      </c>
      <c r="AC661">
        <v>0</v>
      </c>
    </row>
    <row r="662" spans="1:29" ht="14.4" hidden="1" x14ac:dyDescent="0.25">
      <c r="A662" s="27"/>
      <c r="B662" s="27"/>
      <c r="C662" s="27" t="s">
        <v>886</v>
      </c>
      <c r="D662" s="29"/>
      <c r="E662" s="28"/>
      <c r="F662" s="31">
        <f>Source!AO515</f>
        <v>5.75</v>
      </c>
      <c r="G662" s="30" t="s">
        <v>903</v>
      </c>
      <c r="H662" s="28">
        <f>Source!AV516</f>
        <v>1.0669999999999999</v>
      </c>
      <c r="I662" s="31">
        <f>Source!S515</f>
        <v>160.87</v>
      </c>
      <c r="J662" s="28">
        <f>IF(Source!BA516&lt;&gt; 0, Source!BA516, 1)</f>
        <v>56.35</v>
      </c>
      <c r="K662" s="31">
        <f>Source!S516</f>
        <v>9065.02</v>
      </c>
    </row>
    <row r="663" spans="1:29" ht="14.4" hidden="1" x14ac:dyDescent="0.25">
      <c r="A663" s="27"/>
      <c r="B663" s="27"/>
      <c r="C663" s="27" t="s">
        <v>888</v>
      </c>
      <c r="D663" s="29"/>
      <c r="E663" s="28"/>
      <c r="F663" s="31">
        <f>Source!AM515</f>
        <v>0.83</v>
      </c>
      <c r="G663" s="30" t="s">
        <v>904</v>
      </c>
      <c r="H663" s="28">
        <f>Source!AV516</f>
        <v>1.0669999999999999</v>
      </c>
      <c r="I663" s="31">
        <f>Source!Q515</f>
        <v>25.24</v>
      </c>
      <c r="J663" s="28">
        <f>IF(Source!BB516&lt;&gt; 0, Source!BB516, 1)</f>
        <v>17.100000000000001</v>
      </c>
      <c r="K663" s="31">
        <f>Source!Q516</f>
        <v>431.6</v>
      </c>
    </row>
    <row r="664" spans="1:29" ht="14.4" hidden="1" x14ac:dyDescent="0.25">
      <c r="A664" s="27"/>
      <c r="B664" s="27"/>
      <c r="C664" s="27" t="s">
        <v>900</v>
      </c>
      <c r="D664" s="29"/>
      <c r="E664" s="28"/>
      <c r="F664" s="31">
        <f>Source!AN515</f>
        <v>0.13</v>
      </c>
      <c r="G664" s="30" t="s">
        <v>904</v>
      </c>
      <c r="H664" s="28">
        <f>Source!AV516</f>
        <v>1.0669999999999999</v>
      </c>
      <c r="I664" s="40">
        <f>Source!R515</f>
        <v>3.95</v>
      </c>
      <c r="J664" s="28">
        <f>IF(Source!BS516&lt;&gt; 0, Source!BS516, 1)</f>
        <v>56.35</v>
      </c>
      <c r="K664" s="40">
        <f>Source!R516</f>
        <v>222.58</v>
      </c>
    </row>
    <row r="665" spans="1:29" ht="14.4" hidden="1" x14ac:dyDescent="0.25">
      <c r="A665" s="27"/>
      <c r="B665" s="27"/>
      <c r="C665" s="27" t="s">
        <v>889</v>
      </c>
      <c r="D665" s="29"/>
      <c r="E665" s="28"/>
      <c r="F665" s="31">
        <f>Source!AL515</f>
        <v>1.9</v>
      </c>
      <c r="G665" s="30"/>
      <c r="H665" s="28">
        <f>Source!AW516</f>
        <v>1</v>
      </c>
      <c r="I665" s="31">
        <f>Source!P515</f>
        <v>36.1</v>
      </c>
      <c r="J665" s="28">
        <f>IF(Source!BC516&lt;&gt; 0, Source!BC516, 1)</f>
        <v>11.42</v>
      </c>
      <c r="K665" s="31">
        <f>Source!P516</f>
        <v>412.26</v>
      </c>
    </row>
    <row r="666" spans="1:29" ht="41.4" hidden="1" x14ac:dyDescent="0.25">
      <c r="A666" s="27" t="s">
        <v>478</v>
      </c>
      <c r="B666" s="27" t="str">
        <f>Source!F517</f>
        <v>1.17-1-69</v>
      </c>
      <c r="C666" s="27" t="s">
        <v>480</v>
      </c>
      <c r="D666" s="29" t="str">
        <f>Source!H517</f>
        <v>КОМПЛЕКТ</v>
      </c>
      <c r="E666" s="28">
        <f>Source!I517</f>
        <v>19</v>
      </c>
      <c r="F666" s="31">
        <f>Source!AK517</f>
        <v>574.61</v>
      </c>
      <c r="G666" s="41" t="s">
        <v>3</v>
      </c>
      <c r="H666" s="28">
        <f>Source!AW518</f>
        <v>1</v>
      </c>
      <c r="I666" s="31">
        <f>Source!O517</f>
        <v>10917.59</v>
      </c>
      <c r="J666" s="28">
        <f>IF(Source!BC518&lt;&gt; 0, Source!BC518, 1)</f>
        <v>9.3000000000000007</v>
      </c>
      <c r="K666" s="31">
        <f>Source!O518</f>
        <v>101533.59</v>
      </c>
      <c r="Q666">
        <f>Source!X517</f>
        <v>0</v>
      </c>
      <c r="R666">
        <f>Source!X518</f>
        <v>0</v>
      </c>
      <c r="S666">
        <f>Source!Y517</f>
        <v>0</v>
      </c>
      <c r="T666">
        <f>Source!Y518</f>
        <v>0</v>
      </c>
      <c r="U666">
        <f>ROUND((175/100)*ROUND(Source!R517, 2), 2)</f>
        <v>0</v>
      </c>
      <c r="V666">
        <f>ROUND((0/100)*ROUND(Source!R518, 2), 2)</f>
        <v>0</v>
      </c>
      <c r="AC666">
        <v>3</v>
      </c>
    </row>
    <row r="667" spans="1:29" ht="14.4" hidden="1" x14ac:dyDescent="0.25">
      <c r="A667" s="27"/>
      <c r="B667" s="27"/>
      <c r="C667" s="27" t="s">
        <v>890</v>
      </c>
      <c r="D667" s="29" t="s">
        <v>891</v>
      </c>
      <c r="E667" s="28">
        <f>Source!BZ516</f>
        <v>109</v>
      </c>
      <c r="F667" s="31"/>
      <c r="G667" s="30"/>
      <c r="H667" s="28"/>
      <c r="I667" s="31">
        <f>SUM(Q661:Q666)</f>
        <v>179.65</v>
      </c>
      <c r="J667" s="28">
        <f>Source!AT516</f>
        <v>109</v>
      </c>
      <c r="K667" s="31">
        <f>SUM(R661:R666)</f>
        <v>10123.48</v>
      </c>
    </row>
    <row r="668" spans="1:29" ht="14.4" hidden="1" x14ac:dyDescent="0.25">
      <c r="A668" s="27"/>
      <c r="B668" s="27"/>
      <c r="C668" s="27" t="s">
        <v>892</v>
      </c>
      <c r="D668" s="29" t="s">
        <v>891</v>
      </c>
      <c r="E668" s="28">
        <f>Source!CA516</f>
        <v>61</v>
      </c>
      <c r="F668" s="31"/>
      <c r="G668" s="30"/>
      <c r="H668" s="28"/>
      <c r="I668" s="31">
        <f>SUM(S661:S667)</f>
        <v>100.54</v>
      </c>
      <c r="J668" s="28">
        <f>Source!AU516</f>
        <v>61</v>
      </c>
      <c r="K668" s="31">
        <f>SUM(T661:T667)</f>
        <v>5665.44</v>
      </c>
    </row>
    <row r="669" spans="1:29" ht="14.4" hidden="1" x14ac:dyDescent="0.25">
      <c r="A669" s="33"/>
      <c r="B669" s="33"/>
      <c r="C669" s="33" t="s">
        <v>893</v>
      </c>
      <c r="D669" s="34" t="s">
        <v>894</v>
      </c>
      <c r="E669" s="35">
        <f>Source!AQ515</f>
        <v>0.46</v>
      </c>
      <c r="F669" s="36"/>
      <c r="G669" s="37" t="s">
        <v>903</v>
      </c>
      <c r="H669" s="35">
        <f>Source!AV516</f>
        <v>1.0669999999999999</v>
      </c>
      <c r="I669" s="36">
        <f>Source!U515</f>
        <v>12.8693004</v>
      </c>
      <c r="J669" s="35"/>
      <c r="K669" s="36"/>
    </row>
    <row r="670" spans="1:29" ht="13.8" hidden="1" x14ac:dyDescent="0.25">
      <c r="C670" s="38" t="s">
        <v>895</v>
      </c>
      <c r="H670" s="59">
        <f>I662+I663+I665+I667+I668+SUM(I666:I666)-SUMIF(AC666:AC666, 5, I666:I666)-SUMIF(AC666:AC666, 6, I666:I666)</f>
        <v>11419.99</v>
      </c>
      <c r="I670" s="59"/>
      <c r="J670" s="59">
        <f>K662+K663+K665+K667+K668+SUM(K666:K666)-SUMIF(AC666:AC666, 5, K666:K666)-SUMIF(AC666:AC666, 6, K666:K666)</f>
        <v>127231.39</v>
      </c>
      <c r="K670" s="59"/>
    </row>
    <row r="671" spans="1:29" ht="13.8" hidden="1" x14ac:dyDescent="0.25">
      <c r="C671" s="38" t="s">
        <v>896</v>
      </c>
      <c r="H671" s="56">
        <f>SUMIF(AC666:AC666, 5, I666:I666)+SUMIF(AC666:AC666, 6, I666:I666)</f>
        <v>0</v>
      </c>
      <c r="I671" s="56"/>
      <c r="J671" s="56">
        <f>SUMIF(AC666:AC666, 5, K666:K666)+SUMIF(AC666:AC666, 6, K666:K666)</f>
        <v>0</v>
      </c>
      <c r="K671" s="56"/>
    </row>
    <row r="672" spans="1:29" ht="13.8" hidden="1" x14ac:dyDescent="0.25">
      <c r="C672" s="38" t="s">
        <v>897</v>
      </c>
      <c r="H672" s="56">
        <f>I662+I663+I665+I667+I668+SUM(I666:I666)</f>
        <v>11419.99</v>
      </c>
      <c r="I672" s="56"/>
      <c r="J672" s="56">
        <f>K662+K663+K665+K667+K668+SUM(K666:K666)</f>
        <v>127231.39</v>
      </c>
      <c r="K672" s="56"/>
      <c r="O672" s="39">
        <f>I662+I663+I665+I667+I668+SUM(I666:I666)</f>
        <v>11419.99</v>
      </c>
      <c r="P672" s="39">
        <f>K662+K663+K665+K667+K668+SUM(K666:K666)</f>
        <v>127231.39</v>
      </c>
    </row>
    <row r="673" spans="1:29" hidden="1" x14ac:dyDescent="0.25"/>
    <row r="674" spans="1:29" ht="27.6" hidden="1" x14ac:dyDescent="0.25">
      <c r="A674" s="33">
        <v>46</v>
      </c>
      <c r="B674" s="33" t="str">
        <f>Source!F519</f>
        <v>1.17-2-25</v>
      </c>
      <c r="C674" s="33" t="s">
        <v>484</v>
      </c>
      <c r="D674" s="34" t="str">
        <f>Source!H519</f>
        <v>шт.</v>
      </c>
      <c r="E674" s="35">
        <f>Source!I519</f>
        <v>20</v>
      </c>
      <c r="F674" s="36">
        <f>Source!AL519</f>
        <v>6.96</v>
      </c>
      <c r="G674" s="37"/>
      <c r="H674" s="35">
        <f>Source!AW520</f>
        <v>1</v>
      </c>
      <c r="I674" s="36">
        <f>Source!P519</f>
        <v>139.19999999999999</v>
      </c>
      <c r="J674" s="35">
        <f>IF(Source!BC520&lt;&gt; 0, Source!BC520, 1)</f>
        <v>9.3699999999999992</v>
      </c>
      <c r="K674" s="36">
        <f>Source!P520</f>
        <v>1304.3</v>
      </c>
      <c r="Q674">
        <f>Source!X519</f>
        <v>0</v>
      </c>
      <c r="R674">
        <f>Source!X520</f>
        <v>0</v>
      </c>
      <c r="S674">
        <f>Source!Y519</f>
        <v>0</v>
      </c>
      <c r="T674">
        <f>Source!Y520</f>
        <v>0</v>
      </c>
      <c r="U674">
        <f>ROUND((175/100)*ROUND(Source!R519, 2), 2)</f>
        <v>0</v>
      </c>
      <c r="V674">
        <f>ROUND((0/100)*ROUND(Source!R520, 2), 2)</f>
        <v>0</v>
      </c>
      <c r="AC674">
        <v>3</v>
      </c>
    </row>
    <row r="675" spans="1:29" ht="13.8" hidden="1" x14ac:dyDescent="0.25">
      <c r="C675" s="38" t="s">
        <v>897</v>
      </c>
      <c r="H675" s="59">
        <f>I674+0</f>
        <v>139.19999999999999</v>
      </c>
      <c r="I675" s="59"/>
      <c r="J675" s="59">
        <f>K674+0</f>
        <v>1304.3</v>
      </c>
      <c r="K675" s="59"/>
      <c r="O675" s="39">
        <f>I674+0</f>
        <v>139.19999999999999</v>
      </c>
      <c r="P675" s="39">
        <f>K674+0</f>
        <v>1304.3</v>
      </c>
    </row>
    <row r="676" spans="1:29" hidden="1" x14ac:dyDescent="0.25"/>
    <row r="677" spans="1:29" ht="27.6" hidden="1" x14ac:dyDescent="0.25">
      <c r="A677" s="33">
        <v>47</v>
      </c>
      <c r="B677" s="33" t="str">
        <f>Source!F521</f>
        <v>1.17-2-10</v>
      </c>
      <c r="C677" s="33" t="s">
        <v>488</v>
      </c>
      <c r="D677" s="34" t="str">
        <f>Source!H521</f>
        <v>шт.</v>
      </c>
      <c r="E677" s="35">
        <f>Source!I521</f>
        <v>20</v>
      </c>
      <c r="F677" s="36">
        <f>Source!AL521</f>
        <v>20.88</v>
      </c>
      <c r="G677" s="37"/>
      <c r="H677" s="35">
        <f>Source!AW522</f>
        <v>1</v>
      </c>
      <c r="I677" s="36">
        <f>Source!P521</f>
        <v>417.6</v>
      </c>
      <c r="J677" s="35">
        <f>IF(Source!BC522&lt;&gt; 0, Source!BC522, 1)</f>
        <v>3.89</v>
      </c>
      <c r="K677" s="36">
        <f>Source!P522</f>
        <v>1624.46</v>
      </c>
      <c r="Q677">
        <f>Source!X521</f>
        <v>0</v>
      </c>
      <c r="R677">
        <f>Source!X522</f>
        <v>0</v>
      </c>
      <c r="S677">
        <f>Source!Y521</f>
        <v>0</v>
      </c>
      <c r="T677">
        <f>Source!Y522</f>
        <v>0</v>
      </c>
      <c r="U677">
        <f>ROUND((175/100)*ROUND(Source!R521, 2), 2)</f>
        <v>0</v>
      </c>
      <c r="V677">
        <f>ROUND((0/100)*ROUND(Source!R522, 2), 2)</f>
        <v>0</v>
      </c>
      <c r="AC677">
        <v>3</v>
      </c>
    </row>
    <row r="678" spans="1:29" ht="13.8" hidden="1" x14ac:dyDescent="0.25">
      <c r="C678" s="38" t="s">
        <v>897</v>
      </c>
      <c r="H678" s="59">
        <f>I677+0</f>
        <v>417.6</v>
      </c>
      <c r="I678" s="59"/>
      <c r="J678" s="59">
        <f>K677+0</f>
        <v>1624.46</v>
      </c>
      <c r="K678" s="59"/>
      <c r="O678" s="39">
        <f>I677+0</f>
        <v>417.6</v>
      </c>
      <c r="P678" s="39">
        <f>K677+0</f>
        <v>1624.46</v>
      </c>
    </row>
    <row r="679" spans="1:29" hidden="1" x14ac:dyDescent="0.25"/>
    <row r="680" spans="1:29" ht="27.6" hidden="1" x14ac:dyDescent="0.25">
      <c r="A680" s="27">
        <v>48</v>
      </c>
      <c r="B680" s="27" t="str">
        <f>Source!F523</f>
        <v>3.16-21-2</v>
      </c>
      <c r="C680" s="27" t="s">
        <v>492</v>
      </c>
      <c r="D680" s="29" t="str">
        <f>Source!H523</f>
        <v>1 воронка</v>
      </c>
      <c r="E680" s="28">
        <f>Source!I523</f>
        <v>35</v>
      </c>
      <c r="F680" s="31"/>
      <c r="G680" s="30"/>
      <c r="H680" s="28"/>
      <c r="I680" s="31"/>
      <c r="J680" s="28"/>
      <c r="K680" s="31"/>
      <c r="Q680">
        <f>Source!X523</f>
        <v>402.6</v>
      </c>
      <c r="R680">
        <f>Source!X524</f>
        <v>22686.65</v>
      </c>
      <c r="S680">
        <f>Source!Y523</f>
        <v>225.31</v>
      </c>
      <c r="T680">
        <f>Source!Y524</f>
        <v>12696.2</v>
      </c>
      <c r="U680">
        <f>ROUND((175/100)*ROUND(Source!R523, 2), 2)</f>
        <v>7.84</v>
      </c>
      <c r="V680">
        <f>ROUND((0/100)*ROUND(Source!R524, 2), 2)</f>
        <v>0</v>
      </c>
      <c r="AC680">
        <v>0</v>
      </c>
    </row>
    <row r="681" spans="1:29" hidden="1" x14ac:dyDescent="0.25">
      <c r="C681" s="32" t="str">
        <f>"Объем: "&amp;Source!I523&amp;"=20+"&amp;"15"</f>
        <v>Объем: 35=20+15</v>
      </c>
    </row>
    <row r="682" spans="1:29" ht="14.4" hidden="1" x14ac:dyDescent="0.25">
      <c r="A682" s="27"/>
      <c r="B682" s="27"/>
      <c r="C682" s="27" t="s">
        <v>886</v>
      </c>
      <c r="D682" s="29"/>
      <c r="E682" s="28"/>
      <c r="F682" s="31">
        <f>Source!AO523</f>
        <v>7.08</v>
      </c>
      <c r="G682" s="30" t="s">
        <v>903</v>
      </c>
      <c r="H682" s="28">
        <f>Source!AV524</f>
        <v>1.0669999999999999</v>
      </c>
      <c r="I682" s="31">
        <f>Source!S523</f>
        <v>364.88</v>
      </c>
      <c r="J682" s="28">
        <f>IF(Source!BA524&lt;&gt; 0, Source!BA524, 1)</f>
        <v>56.35</v>
      </c>
      <c r="K682" s="31">
        <f>Source!S524</f>
        <v>20560.990000000002</v>
      </c>
    </row>
    <row r="683" spans="1:29" ht="14.4" hidden="1" x14ac:dyDescent="0.25">
      <c r="A683" s="27"/>
      <c r="B683" s="27"/>
      <c r="C683" s="27" t="s">
        <v>888</v>
      </c>
      <c r="D683" s="29"/>
      <c r="E683" s="28"/>
      <c r="F683" s="31">
        <f>Source!AM523</f>
        <v>0.5</v>
      </c>
      <c r="G683" s="30" t="s">
        <v>904</v>
      </c>
      <c r="H683" s="28">
        <f>Source!AV524</f>
        <v>1.0669999999999999</v>
      </c>
      <c r="I683" s="31">
        <f>Source!Q523</f>
        <v>28.01</v>
      </c>
      <c r="J683" s="28">
        <f>IF(Source!BB524&lt;&gt; 0, Source!BB524, 1)</f>
        <v>17.02</v>
      </c>
      <c r="K683" s="31">
        <f>Source!Q524</f>
        <v>476.73</v>
      </c>
    </row>
    <row r="684" spans="1:29" ht="14.4" hidden="1" x14ac:dyDescent="0.25">
      <c r="A684" s="27"/>
      <c r="B684" s="27"/>
      <c r="C684" s="27" t="s">
        <v>900</v>
      </c>
      <c r="D684" s="29"/>
      <c r="E684" s="28"/>
      <c r="F684" s="31">
        <f>Source!AN523</f>
        <v>0.08</v>
      </c>
      <c r="G684" s="30" t="s">
        <v>904</v>
      </c>
      <c r="H684" s="28">
        <f>Source!AV524</f>
        <v>1.0669999999999999</v>
      </c>
      <c r="I684" s="40">
        <f>Source!R523</f>
        <v>4.4800000000000004</v>
      </c>
      <c r="J684" s="28">
        <f>IF(Source!BS524&lt;&gt; 0, Source!BS524, 1)</f>
        <v>56.35</v>
      </c>
      <c r="K684" s="40">
        <f>Source!R524</f>
        <v>252.45</v>
      </c>
    </row>
    <row r="685" spans="1:29" ht="14.4" hidden="1" x14ac:dyDescent="0.25">
      <c r="A685" s="27"/>
      <c r="B685" s="27"/>
      <c r="C685" s="27" t="s">
        <v>889</v>
      </c>
      <c r="D685" s="29"/>
      <c r="E685" s="28"/>
      <c r="F685" s="31">
        <f>Source!AL523</f>
        <v>1.92</v>
      </c>
      <c r="G685" s="30"/>
      <c r="H685" s="28">
        <f>Source!AW524</f>
        <v>1</v>
      </c>
      <c r="I685" s="31">
        <f>Source!P523</f>
        <v>67.2</v>
      </c>
      <c r="J685" s="28">
        <f>IF(Source!BC524&lt;&gt; 0, Source!BC524, 1)</f>
        <v>12.06</v>
      </c>
      <c r="K685" s="31">
        <f>Source!P524</f>
        <v>810.43</v>
      </c>
    </row>
    <row r="686" spans="1:29" ht="40.799999999999997" x14ac:dyDescent="0.25">
      <c r="A686" s="27" t="s">
        <v>495</v>
      </c>
      <c r="B686" s="27" t="str">
        <f>Source!F525</f>
        <v>КА. п. 7</v>
      </c>
      <c r="C686" s="27" t="s">
        <v>908</v>
      </c>
      <c r="D686" s="29" t="str">
        <f>Source!H525</f>
        <v>шт.</v>
      </c>
      <c r="E686" s="28">
        <f>Source!I525</f>
        <v>20</v>
      </c>
      <c r="F686" s="31">
        <f>Source!AK525</f>
        <v>34.33</v>
      </c>
      <c r="G686" s="41" t="s">
        <v>3</v>
      </c>
      <c r="H686" s="28">
        <f>Source!AW526</f>
        <v>1</v>
      </c>
      <c r="I686" s="31">
        <f>Source!O525</f>
        <v>686.6</v>
      </c>
      <c r="J686" s="28">
        <f>IF(Source!BC526&lt;&gt; 0, Source!BC526, 1)</f>
        <v>9.84</v>
      </c>
      <c r="K686" s="31">
        <f>Source!O526</f>
        <v>6756.14</v>
      </c>
      <c r="Q686">
        <f>Source!X525</f>
        <v>0</v>
      </c>
      <c r="R686">
        <f>Source!X526</f>
        <v>0</v>
      </c>
      <c r="S686">
        <f>Source!Y525</f>
        <v>0</v>
      </c>
      <c r="T686">
        <f>Source!Y526</f>
        <v>0</v>
      </c>
      <c r="U686">
        <f>ROUND((175/100)*ROUND(Source!R525, 2), 2)</f>
        <v>0</v>
      </c>
      <c r="V686">
        <f>ROUND((0/100)*ROUND(Source!R526, 2), 2)</f>
        <v>0</v>
      </c>
      <c r="AC686">
        <v>3</v>
      </c>
    </row>
    <row r="687" spans="1:29" ht="27" x14ac:dyDescent="0.25">
      <c r="A687" s="27" t="s">
        <v>499</v>
      </c>
      <c r="B687" s="27" t="str">
        <f>Source!F527</f>
        <v>КА. п. 8</v>
      </c>
      <c r="C687" s="27" t="s">
        <v>909</v>
      </c>
      <c r="D687" s="29" t="str">
        <f>Source!H527</f>
        <v>шт.</v>
      </c>
      <c r="E687" s="28">
        <f>Source!I527</f>
        <v>15</v>
      </c>
      <c r="F687" s="31">
        <f>Source!AK527</f>
        <v>214.97</v>
      </c>
      <c r="G687" s="41" t="s">
        <v>3</v>
      </c>
      <c r="H687" s="28">
        <f>Source!AW528</f>
        <v>1</v>
      </c>
      <c r="I687" s="31">
        <f>Source!O527</f>
        <v>3224.55</v>
      </c>
      <c r="J687" s="28">
        <f>IF(Source!BC528&lt;&gt; 0, Source!BC528, 1)</f>
        <v>9.84</v>
      </c>
      <c r="K687" s="31">
        <f>Source!O528</f>
        <v>31729.57</v>
      </c>
      <c r="Q687">
        <f>Source!X527</f>
        <v>0</v>
      </c>
      <c r="R687">
        <f>Source!X528</f>
        <v>0</v>
      </c>
      <c r="S687">
        <f>Source!Y527</f>
        <v>0</v>
      </c>
      <c r="T687">
        <f>Source!Y528</f>
        <v>0</v>
      </c>
      <c r="U687">
        <f>ROUND((175/100)*ROUND(Source!R527, 2), 2)</f>
        <v>0</v>
      </c>
      <c r="V687">
        <f>ROUND((0/100)*ROUND(Source!R528, 2), 2)</f>
        <v>0</v>
      </c>
      <c r="AC687">
        <v>3</v>
      </c>
    </row>
    <row r="688" spans="1:29" ht="14.4" hidden="1" x14ac:dyDescent="0.25">
      <c r="A688" s="27"/>
      <c r="B688" s="27"/>
      <c r="C688" s="27" t="s">
        <v>890</v>
      </c>
      <c r="D688" s="29" t="s">
        <v>891</v>
      </c>
      <c r="E688" s="28">
        <f>Source!BZ524</f>
        <v>109</v>
      </c>
      <c r="F688" s="31"/>
      <c r="G688" s="30"/>
      <c r="H688" s="28"/>
      <c r="I688" s="31">
        <f>SUM(Q680:Q687)</f>
        <v>402.6</v>
      </c>
      <c r="J688" s="28">
        <f>Source!AT524</f>
        <v>109</v>
      </c>
      <c r="K688" s="31">
        <f>SUM(R680:R687)</f>
        <v>22686.65</v>
      </c>
    </row>
    <row r="689" spans="1:29" ht="14.4" hidden="1" x14ac:dyDescent="0.25">
      <c r="A689" s="27"/>
      <c r="B689" s="27"/>
      <c r="C689" s="27" t="s">
        <v>892</v>
      </c>
      <c r="D689" s="29" t="s">
        <v>891</v>
      </c>
      <c r="E689" s="28">
        <f>Source!CA524</f>
        <v>61</v>
      </c>
      <c r="F689" s="31"/>
      <c r="G689" s="30"/>
      <c r="H689" s="28"/>
      <c r="I689" s="31">
        <f>SUM(S680:S688)</f>
        <v>225.31</v>
      </c>
      <c r="J689" s="28">
        <f>Source!AU524</f>
        <v>61</v>
      </c>
      <c r="K689" s="31">
        <f>SUM(T680:T688)</f>
        <v>12696.2</v>
      </c>
    </row>
    <row r="690" spans="1:29" ht="14.4" hidden="1" x14ac:dyDescent="0.25">
      <c r="A690" s="33"/>
      <c r="B690" s="33"/>
      <c r="C690" s="33" t="s">
        <v>893</v>
      </c>
      <c r="D690" s="34" t="s">
        <v>894</v>
      </c>
      <c r="E690" s="35">
        <f>Source!AQ523</f>
        <v>0.61</v>
      </c>
      <c r="F690" s="36"/>
      <c r="G690" s="37" t="s">
        <v>903</v>
      </c>
      <c r="H690" s="35">
        <f>Source!AV524</f>
        <v>1.0669999999999999</v>
      </c>
      <c r="I690" s="36">
        <f>Source!U523</f>
        <v>31.437020999999994</v>
      </c>
      <c r="J690" s="35"/>
      <c r="K690" s="36"/>
    </row>
    <row r="691" spans="1:29" ht="13.8" hidden="1" x14ac:dyDescent="0.25">
      <c r="C691" s="38" t="s">
        <v>895</v>
      </c>
      <c r="H691" s="59">
        <f>I682+I683+I685+I688+I689+SUM(I686:I687)-SUMIF(AC686:AC687, 5, I686:I687)-SUMIF(AC686:AC687, 6, I686:I687)</f>
        <v>4999.1499999999996</v>
      </c>
      <c r="I691" s="59"/>
      <c r="J691" s="59">
        <f>K682+K683+K685+K688+K689+SUM(K686:K687)-SUMIF(AC686:AC687, 5, K686:K687)-SUMIF(AC686:AC687, 6, K686:K687)</f>
        <v>95716.709999999992</v>
      </c>
      <c r="K691" s="59"/>
    </row>
    <row r="692" spans="1:29" ht="13.8" hidden="1" x14ac:dyDescent="0.25">
      <c r="C692" s="38" t="s">
        <v>896</v>
      </c>
      <c r="H692" s="56">
        <f>SUMIF(AC686:AC687, 5, I686:I687)+SUMIF(AC686:AC687, 6, I686:I687)</f>
        <v>0</v>
      </c>
      <c r="I692" s="56"/>
      <c r="J692" s="56">
        <f>SUMIF(AC686:AC687, 5, K686:K687)+SUMIF(AC686:AC687, 6, K686:K687)</f>
        <v>0</v>
      </c>
      <c r="K692" s="56"/>
    </row>
    <row r="693" spans="1:29" ht="13.8" hidden="1" x14ac:dyDescent="0.25">
      <c r="C693" s="38" t="s">
        <v>897</v>
      </c>
      <c r="H693" s="56">
        <f>I682+I683+I685+I688+I689+SUM(I686:I687)</f>
        <v>4999.1499999999996</v>
      </c>
      <c r="I693" s="56"/>
      <c r="J693" s="56">
        <f>K682+K683+K685+K688+K689+SUM(K686:K687)</f>
        <v>95716.709999999992</v>
      </c>
      <c r="K693" s="56"/>
      <c r="O693" s="39">
        <f>I682+I683+I685+I688+I689+SUM(I686:I687)</f>
        <v>4999.1499999999996</v>
      </c>
      <c r="P693" s="39">
        <f>K682+K683+K685+K688+K689+SUM(K686:K687)</f>
        <v>95716.709999999992</v>
      </c>
    </row>
    <row r="694" spans="1:29" hidden="1" x14ac:dyDescent="0.25"/>
    <row r="695" spans="1:29" hidden="1" x14ac:dyDescent="0.25"/>
    <row r="696" spans="1:29" ht="13.8" hidden="1" x14ac:dyDescent="0.25">
      <c r="A696" s="58" t="str">
        <f>CONCATENATE("Итого по разделу: ",IF(Source!G530&lt;&gt;"Новый раздел", Source!G530, ""))</f>
        <v>Итого по разделу: Санитарно-техническое оборудование.</v>
      </c>
      <c r="B696" s="58"/>
      <c r="C696" s="58"/>
      <c r="D696" s="58"/>
      <c r="E696" s="58"/>
      <c r="F696" s="58"/>
      <c r="G696" s="58"/>
      <c r="H696" s="56">
        <f>SUM(O472:O695)</f>
        <v>232586.83</v>
      </c>
      <c r="I696" s="57"/>
      <c r="J696" s="56">
        <f>SUM(P472:P695)</f>
        <v>2729599.4599999995</v>
      </c>
      <c r="K696" s="57"/>
    </row>
    <row r="697" spans="1:29" hidden="1" x14ac:dyDescent="0.25">
      <c r="A697" t="s">
        <v>901</v>
      </c>
      <c r="I697">
        <f>SUM(W472:W696)</f>
        <v>0</v>
      </c>
      <c r="J697">
        <f>SUM(X472:X696)</f>
        <v>0</v>
      </c>
    </row>
    <row r="698" spans="1:29" hidden="1" x14ac:dyDescent="0.25">
      <c r="A698" t="s">
        <v>902</v>
      </c>
      <c r="I698">
        <f>SUM(Y472:Y697)</f>
        <v>0</v>
      </c>
      <c r="J698">
        <f>SUM(Z472:Z697)</f>
        <v>0</v>
      </c>
    </row>
    <row r="699" spans="1:29" hidden="1" x14ac:dyDescent="0.25"/>
    <row r="700" spans="1:29" ht="16.8" hidden="1" x14ac:dyDescent="0.25">
      <c r="A700" s="60" t="str">
        <f>CONCATENATE("Раздел: ",IF(Source!G560&lt;&gt;"Новый раздел", Source!G560, ""))</f>
        <v>Раздел: Внутренний водосток К 2.</v>
      </c>
      <c r="B700" s="60"/>
      <c r="C700" s="60"/>
      <c r="D700" s="60"/>
      <c r="E700" s="60"/>
      <c r="F700" s="60"/>
      <c r="G700" s="60"/>
      <c r="H700" s="60"/>
      <c r="I700" s="60"/>
      <c r="J700" s="60"/>
      <c r="K700" s="60"/>
    </row>
    <row r="701" spans="1:29" ht="14.4" hidden="1" x14ac:dyDescent="0.25">
      <c r="A701" s="27">
        <v>49</v>
      </c>
      <c r="B701" s="27" t="str">
        <f>Source!F570</f>
        <v>3.16-21-1</v>
      </c>
      <c r="C701" s="27" t="s">
        <v>514</v>
      </c>
      <c r="D701" s="29" t="str">
        <f>Source!H570</f>
        <v>1 воронка</v>
      </c>
      <c r="E701" s="28">
        <f>Source!I570</f>
        <v>4</v>
      </c>
      <c r="F701" s="31"/>
      <c r="G701" s="30"/>
      <c r="H701" s="28"/>
      <c r="I701" s="31"/>
      <c r="J701" s="28"/>
      <c r="K701" s="31"/>
      <c r="Q701">
        <f>Source!X570</f>
        <v>213.73</v>
      </c>
      <c r="R701">
        <f>Source!X571</f>
        <v>12043.53</v>
      </c>
      <c r="S701">
        <f>Source!Y570</f>
        <v>119.61</v>
      </c>
      <c r="T701">
        <f>Source!Y571</f>
        <v>6739.96</v>
      </c>
      <c r="U701">
        <f>ROUND((175/100)*ROUND(Source!R570, 2), 2)</f>
        <v>2.8</v>
      </c>
      <c r="V701">
        <f>ROUND((0/100)*ROUND(Source!R571, 2), 2)</f>
        <v>0</v>
      </c>
      <c r="AC701">
        <v>0</v>
      </c>
    </row>
    <row r="702" spans="1:29" ht="14.4" hidden="1" x14ac:dyDescent="0.25">
      <c r="A702" s="27"/>
      <c r="B702" s="27"/>
      <c r="C702" s="27" t="s">
        <v>886</v>
      </c>
      <c r="D702" s="29"/>
      <c r="E702" s="28"/>
      <c r="F702" s="31">
        <f>Source!AO570</f>
        <v>33.020000000000003</v>
      </c>
      <c r="G702" s="30" t="s">
        <v>903</v>
      </c>
      <c r="H702" s="28">
        <f>Source!AV571</f>
        <v>1.0669999999999999</v>
      </c>
      <c r="I702" s="31">
        <f>Source!S570</f>
        <v>194.48</v>
      </c>
      <c r="J702" s="28">
        <f>IF(Source!BA571&lt;&gt; 0, Source!BA571, 1)</f>
        <v>56.35</v>
      </c>
      <c r="K702" s="31">
        <f>Source!S571</f>
        <v>10958.95</v>
      </c>
    </row>
    <row r="703" spans="1:29" ht="14.4" hidden="1" x14ac:dyDescent="0.25">
      <c r="A703" s="27"/>
      <c r="B703" s="27"/>
      <c r="C703" s="27" t="s">
        <v>888</v>
      </c>
      <c r="D703" s="29"/>
      <c r="E703" s="28"/>
      <c r="F703" s="31">
        <f>Source!AM570</f>
        <v>6.05</v>
      </c>
      <c r="G703" s="30" t="s">
        <v>904</v>
      </c>
      <c r="H703" s="28">
        <f>Source!AV571</f>
        <v>1.0669999999999999</v>
      </c>
      <c r="I703" s="31">
        <f>Source!Q570</f>
        <v>38.729999999999997</v>
      </c>
      <c r="J703" s="28">
        <f>IF(Source!BB571&lt;&gt; 0, Source!BB571, 1)</f>
        <v>14.65</v>
      </c>
      <c r="K703" s="31">
        <f>Source!Q571</f>
        <v>567.39</v>
      </c>
    </row>
    <row r="704" spans="1:29" ht="14.4" hidden="1" x14ac:dyDescent="0.25">
      <c r="A704" s="27"/>
      <c r="B704" s="27"/>
      <c r="C704" s="27" t="s">
        <v>900</v>
      </c>
      <c r="D704" s="29"/>
      <c r="E704" s="28"/>
      <c r="F704" s="31">
        <f>Source!AN570</f>
        <v>0.25</v>
      </c>
      <c r="G704" s="30" t="s">
        <v>904</v>
      </c>
      <c r="H704" s="28">
        <f>Source!AV571</f>
        <v>1.0669999999999999</v>
      </c>
      <c r="I704" s="40">
        <f>Source!R570</f>
        <v>1.6</v>
      </c>
      <c r="J704" s="28">
        <f>IF(Source!BS571&lt;&gt; 0, Source!BS571, 1)</f>
        <v>56.35</v>
      </c>
      <c r="K704" s="40">
        <f>Source!R571</f>
        <v>90.16</v>
      </c>
    </row>
    <row r="705" spans="1:29" ht="14.4" hidden="1" x14ac:dyDescent="0.25">
      <c r="A705" s="27"/>
      <c r="B705" s="27"/>
      <c r="C705" s="27" t="s">
        <v>889</v>
      </c>
      <c r="D705" s="29"/>
      <c r="E705" s="28"/>
      <c r="F705" s="31">
        <f>Source!AL570</f>
        <v>2.99</v>
      </c>
      <c r="G705" s="30"/>
      <c r="H705" s="28">
        <f>Source!AW571</f>
        <v>1</v>
      </c>
      <c r="I705" s="31">
        <f>Source!P570</f>
        <v>11.96</v>
      </c>
      <c r="J705" s="28">
        <f>IF(Source!BC571&lt;&gt; 0, Source!BC571, 1)</f>
        <v>12.23</v>
      </c>
      <c r="K705" s="31">
        <f>Source!P571</f>
        <v>146.27000000000001</v>
      </c>
    </row>
    <row r="706" spans="1:29" ht="109.2" x14ac:dyDescent="0.25">
      <c r="A706" s="27" t="s">
        <v>516</v>
      </c>
      <c r="B706" s="27" t="str">
        <f>Source!F572</f>
        <v>КА. п. 9</v>
      </c>
      <c r="C706" s="27" t="s">
        <v>910</v>
      </c>
      <c r="D706" s="29" t="str">
        <f>Source!H572</f>
        <v>компл.</v>
      </c>
      <c r="E706" s="28">
        <f>Source!I572</f>
        <v>4</v>
      </c>
      <c r="F706" s="31">
        <f>Source!AK572</f>
        <v>2067.0500000000002</v>
      </c>
      <c r="G706" s="41" t="s">
        <v>3</v>
      </c>
      <c r="H706" s="28">
        <f>Source!AW573</f>
        <v>1</v>
      </c>
      <c r="I706" s="31">
        <f>Source!O572</f>
        <v>8268.2000000000007</v>
      </c>
      <c r="J706" s="28">
        <f>IF(Source!BC573&lt;&gt; 0, Source!BC573, 1)</f>
        <v>9.84</v>
      </c>
      <c r="K706" s="31">
        <f>Source!O573</f>
        <v>81359.09</v>
      </c>
      <c r="Q706">
        <f>Source!X572</f>
        <v>0</v>
      </c>
      <c r="R706">
        <f>Source!X573</f>
        <v>0</v>
      </c>
      <c r="S706">
        <f>Source!Y572</f>
        <v>0</v>
      </c>
      <c r="T706">
        <f>Source!Y573</f>
        <v>0</v>
      </c>
      <c r="U706">
        <f>ROUND((175/100)*ROUND(Source!R572, 2), 2)</f>
        <v>0</v>
      </c>
      <c r="V706">
        <f>ROUND((0/100)*ROUND(Source!R573, 2), 2)</f>
        <v>0</v>
      </c>
      <c r="AC706">
        <v>3</v>
      </c>
    </row>
    <row r="707" spans="1:29" ht="27.6" hidden="1" x14ac:dyDescent="0.25">
      <c r="A707" s="27" t="s">
        <v>519</v>
      </c>
      <c r="B707" s="27" t="str">
        <f>Source!F574</f>
        <v>1.12-5-130</v>
      </c>
      <c r="C707" s="27" t="s">
        <v>521</v>
      </c>
      <c r="D707" s="29" t="str">
        <f>Source!H574</f>
        <v>шт.</v>
      </c>
      <c r="E707" s="28">
        <f>Source!I574</f>
        <v>4</v>
      </c>
      <c r="F707" s="31">
        <f>Source!AK574</f>
        <v>55.56</v>
      </c>
      <c r="G707" s="41" t="s">
        <v>3</v>
      </c>
      <c r="H707" s="28">
        <f>Source!AW575</f>
        <v>1</v>
      </c>
      <c r="I707" s="31">
        <f>Source!O574</f>
        <v>222.24</v>
      </c>
      <c r="J707" s="28">
        <f>IF(Source!BC575&lt;&gt; 0, Source!BC575, 1)</f>
        <v>2.89</v>
      </c>
      <c r="K707" s="31">
        <f>Source!O575</f>
        <v>642.27</v>
      </c>
      <c r="Q707">
        <f>Source!X574</f>
        <v>0</v>
      </c>
      <c r="R707">
        <f>Source!X575</f>
        <v>0</v>
      </c>
      <c r="S707">
        <f>Source!Y574</f>
        <v>0</v>
      </c>
      <c r="T707">
        <f>Source!Y575</f>
        <v>0</v>
      </c>
      <c r="U707">
        <f>ROUND((175/100)*ROUND(Source!R574, 2), 2)</f>
        <v>0</v>
      </c>
      <c r="V707">
        <f>ROUND((0/100)*ROUND(Source!R575, 2), 2)</f>
        <v>0</v>
      </c>
      <c r="AC707">
        <v>3</v>
      </c>
    </row>
    <row r="708" spans="1:29" ht="14.4" hidden="1" x14ac:dyDescent="0.25">
      <c r="A708" s="27"/>
      <c r="B708" s="27"/>
      <c r="C708" s="27" t="s">
        <v>890</v>
      </c>
      <c r="D708" s="29" t="s">
        <v>891</v>
      </c>
      <c r="E708" s="28">
        <f>Source!BZ571</f>
        <v>109</v>
      </c>
      <c r="F708" s="31"/>
      <c r="G708" s="30"/>
      <c r="H708" s="28"/>
      <c r="I708" s="31">
        <f>SUM(Q701:Q707)</f>
        <v>213.73</v>
      </c>
      <c r="J708" s="28">
        <f>Source!AT571</f>
        <v>109</v>
      </c>
      <c r="K708" s="31">
        <f>SUM(R701:R707)</f>
        <v>12043.53</v>
      </c>
    </row>
    <row r="709" spans="1:29" ht="14.4" hidden="1" x14ac:dyDescent="0.25">
      <c r="A709" s="27"/>
      <c r="B709" s="27"/>
      <c r="C709" s="27" t="s">
        <v>892</v>
      </c>
      <c r="D709" s="29" t="s">
        <v>891</v>
      </c>
      <c r="E709" s="28">
        <f>Source!CA571</f>
        <v>61</v>
      </c>
      <c r="F709" s="31"/>
      <c r="G709" s="30"/>
      <c r="H709" s="28"/>
      <c r="I709" s="31">
        <f>SUM(S701:S708)</f>
        <v>119.61</v>
      </c>
      <c r="J709" s="28">
        <f>Source!AU571</f>
        <v>61</v>
      </c>
      <c r="K709" s="31">
        <f>SUM(T701:T708)</f>
        <v>6739.96</v>
      </c>
    </row>
    <row r="710" spans="1:29" ht="14.4" hidden="1" x14ac:dyDescent="0.25">
      <c r="A710" s="33"/>
      <c r="B710" s="33"/>
      <c r="C710" s="33" t="s">
        <v>893</v>
      </c>
      <c r="D710" s="34" t="s">
        <v>894</v>
      </c>
      <c r="E710" s="35">
        <f>Source!AQ570</f>
        <v>2.58</v>
      </c>
      <c r="F710" s="36"/>
      <c r="G710" s="37" t="s">
        <v>903</v>
      </c>
      <c r="H710" s="35">
        <f>Source!AV571</f>
        <v>1.0669999999999999</v>
      </c>
      <c r="I710" s="36">
        <f>Source!U570</f>
        <v>15.195787199999998</v>
      </c>
      <c r="J710" s="35"/>
      <c r="K710" s="36"/>
    </row>
    <row r="711" spans="1:29" ht="13.8" hidden="1" x14ac:dyDescent="0.25">
      <c r="C711" s="38" t="s">
        <v>895</v>
      </c>
      <c r="H711" s="59">
        <f>I702+I703+I705+I708+I709+SUM(I706:I707)-SUMIF(AC706:AC707, 5, I706:I707)-SUMIF(AC706:AC707, 6, I706:I707)</f>
        <v>9068.9500000000007</v>
      </c>
      <c r="I711" s="59"/>
      <c r="J711" s="59">
        <f>K702+K703+K705+K708+K709+SUM(K706:K707)-SUMIF(AC706:AC707, 5, K706:K707)-SUMIF(AC706:AC707, 6, K706:K707)</f>
        <v>112457.45999999999</v>
      </c>
      <c r="K711" s="59"/>
    </row>
    <row r="712" spans="1:29" ht="13.8" hidden="1" x14ac:dyDescent="0.25">
      <c r="C712" s="38" t="s">
        <v>896</v>
      </c>
      <c r="H712" s="56">
        <f>SUMIF(AC706:AC707, 5, I706:I707)+SUMIF(AC706:AC707, 6, I706:I707)</f>
        <v>0</v>
      </c>
      <c r="I712" s="56"/>
      <c r="J712" s="56">
        <f>SUMIF(AC706:AC707, 5, K706:K707)+SUMIF(AC706:AC707, 6, K706:K707)</f>
        <v>0</v>
      </c>
      <c r="K712" s="56"/>
    </row>
    <row r="713" spans="1:29" ht="13.8" hidden="1" x14ac:dyDescent="0.25">
      <c r="C713" s="38" t="s">
        <v>897</v>
      </c>
      <c r="H713" s="56">
        <f>I702+I703+I705+I708+I709+SUM(I706:I707)</f>
        <v>9068.9500000000007</v>
      </c>
      <c r="I713" s="56"/>
      <c r="J713" s="56">
        <f>K702+K703+K705+K708+K709+SUM(K706:K707)</f>
        <v>112457.45999999999</v>
      </c>
      <c r="K713" s="56"/>
      <c r="O713" s="39">
        <f>I702+I703+I705+I708+I709+SUM(I706:I707)</f>
        <v>9068.9500000000007</v>
      </c>
      <c r="P713" s="39">
        <f>K702+K703+K705+K708+K709+SUM(K706:K707)</f>
        <v>112457.45999999999</v>
      </c>
    </row>
    <row r="714" spans="1:29" hidden="1" x14ac:dyDescent="0.25"/>
    <row r="715" spans="1:29" ht="55.2" hidden="1" x14ac:dyDescent="0.25">
      <c r="A715" s="27">
        <v>50</v>
      </c>
      <c r="B715" s="27" t="str">
        <f>Source!F576</f>
        <v>3.16-14-10</v>
      </c>
      <c r="C715" s="27" t="s">
        <v>525</v>
      </c>
      <c r="D715" s="29" t="str">
        <f>Source!H576</f>
        <v>100 м</v>
      </c>
      <c r="E715" s="28">
        <f>Source!I576</f>
        <v>0.32</v>
      </c>
      <c r="F715" s="31"/>
      <c r="G715" s="30"/>
      <c r="H715" s="28"/>
      <c r="I715" s="31"/>
      <c r="J715" s="28"/>
      <c r="K715" s="31"/>
      <c r="Q715">
        <f>Source!X576</f>
        <v>723.5</v>
      </c>
      <c r="R715">
        <f>Source!X577</f>
        <v>40769.14</v>
      </c>
      <c r="S715">
        <f>Source!Y576</f>
        <v>404.89</v>
      </c>
      <c r="T715">
        <f>Source!Y577</f>
        <v>22815.759999999998</v>
      </c>
      <c r="U715">
        <f>ROUND((175/100)*ROUND(Source!R576, 2), 2)</f>
        <v>6.49</v>
      </c>
      <c r="V715">
        <f>ROUND((0/100)*ROUND(Source!R577, 2), 2)</f>
        <v>0</v>
      </c>
      <c r="AC715">
        <v>0</v>
      </c>
    </row>
    <row r="716" spans="1:29" hidden="1" x14ac:dyDescent="0.25">
      <c r="C716" s="32" t="str">
        <f>"Объем: "&amp;Source!I576&amp;"=(32)/"&amp;"100"</f>
        <v>Объем: 0,32=(32)/100</v>
      </c>
    </row>
    <row r="717" spans="1:29" ht="14.4" hidden="1" x14ac:dyDescent="0.25">
      <c r="A717" s="27"/>
      <c r="B717" s="27"/>
      <c r="C717" s="27" t="s">
        <v>886</v>
      </c>
      <c r="D717" s="29"/>
      <c r="E717" s="28"/>
      <c r="F717" s="31">
        <f>Source!AO576</f>
        <v>1400.82</v>
      </c>
      <c r="G717" s="30" t="s">
        <v>903</v>
      </c>
      <c r="H717" s="28">
        <f>Source!AV577</f>
        <v>1.0669999999999999</v>
      </c>
      <c r="I717" s="31">
        <f>Source!S576</f>
        <v>660.05</v>
      </c>
      <c r="J717" s="28">
        <f>IF(Source!BA577&lt;&gt; 0, Source!BA577, 1)</f>
        <v>56.35</v>
      </c>
      <c r="K717" s="31">
        <f>Source!S577</f>
        <v>37193.82</v>
      </c>
    </row>
    <row r="718" spans="1:29" ht="14.4" hidden="1" x14ac:dyDescent="0.25">
      <c r="A718" s="27"/>
      <c r="B718" s="27"/>
      <c r="C718" s="27" t="s">
        <v>888</v>
      </c>
      <c r="D718" s="29"/>
      <c r="E718" s="28"/>
      <c r="F718" s="31">
        <f>Source!AM576</f>
        <v>71.739999999999995</v>
      </c>
      <c r="G718" s="30" t="s">
        <v>904</v>
      </c>
      <c r="H718" s="28">
        <f>Source!AV577</f>
        <v>1.0669999999999999</v>
      </c>
      <c r="I718" s="31">
        <f>Source!Q576</f>
        <v>36.74</v>
      </c>
      <c r="J718" s="28">
        <f>IF(Source!BB577&lt;&gt; 0, Source!BB577, 1)</f>
        <v>15.39</v>
      </c>
      <c r="K718" s="31">
        <f>Source!Q577</f>
        <v>565.42999999999995</v>
      </c>
    </row>
    <row r="719" spans="1:29" ht="14.4" hidden="1" x14ac:dyDescent="0.25">
      <c r="A719" s="27"/>
      <c r="B719" s="27"/>
      <c r="C719" s="27" t="s">
        <v>900</v>
      </c>
      <c r="D719" s="29"/>
      <c r="E719" s="28"/>
      <c r="F719" s="31">
        <f>Source!AN576</f>
        <v>7.24</v>
      </c>
      <c r="G719" s="30" t="s">
        <v>904</v>
      </c>
      <c r="H719" s="28">
        <f>Source!AV577</f>
        <v>1.0669999999999999</v>
      </c>
      <c r="I719" s="40">
        <f>Source!R576</f>
        <v>3.71</v>
      </c>
      <c r="J719" s="28">
        <f>IF(Source!BS577&lt;&gt; 0, Source!BS577, 1)</f>
        <v>56.35</v>
      </c>
      <c r="K719" s="40">
        <f>Source!R577</f>
        <v>209.06</v>
      </c>
    </row>
    <row r="720" spans="1:29" ht="14.4" hidden="1" x14ac:dyDescent="0.25">
      <c r="A720" s="27"/>
      <c r="B720" s="27"/>
      <c r="C720" s="27" t="s">
        <v>889</v>
      </c>
      <c r="D720" s="29"/>
      <c r="E720" s="28"/>
      <c r="F720" s="31">
        <f>Source!AL576</f>
        <v>93.79</v>
      </c>
      <c r="G720" s="30"/>
      <c r="H720" s="28">
        <f>Source!AW577</f>
        <v>1</v>
      </c>
      <c r="I720" s="31">
        <f>Source!P576</f>
        <v>30.01</v>
      </c>
      <c r="J720" s="28">
        <f>IF(Source!BC577&lt;&gt; 0, Source!BC577, 1)</f>
        <v>13.81</v>
      </c>
      <c r="K720" s="31">
        <f>Source!P577</f>
        <v>414.44</v>
      </c>
    </row>
    <row r="721" spans="1:29" ht="69" hidden="1" x14ac:dyDescent="0.25">
      <c r="A721" s="27" t="s">
        <v>527</v>
      </c>
      <c r="B721" s="27" t="str">
        <f>Source!F578</f>
        <v>1.12-5-47</v>
      </c>
      <c r="C721" s="27" t="s">
        <v>529</v>
      </c>
      <c r="D721" s="29" t="str">
        <f>Source!H578</f>
        <v>м</v>
      </c>
      <c r="E721" s="28">
        <f>Source!I578</f>
        <v>32</v>
      </c>
      <c r="F721" s="31">
        <f>Source!AK578</f>
        <v>114.53</v>
      </c>
      <c r="G721" s="41" t="s">
        <v>3</v>
      </c>
      <c r="H721" s="28">
        <f>Source!AW579</f>
        <v>1</v>
      </c>
      <c r="I721" s="31">
        <f>Source!O578</f>
        <v>3664.96</v>
      </c>
      <c r="J721" s="28">
        <f>IF(Source!BC579&lt;&gt; 0, Source!BC579, 1)</f>
        <v>5.81</v>
      </c>
      <c r="K721" s="31">
        <f>Source!O579</f>
        <v>21293.42</v>
      </c>
      <c r="Q721">
        <f>Source!X578</f>
        <v>0</v>
      </c>
      <c r="R721">
        <f>Source!X579</f>
        <v>0</v>
      </c>
      <c r="S721">
        <f>Source!Y578</f>
        <v>0</v>
      </c>
      <c r="T721">
        <f>Source!Y579</f>
        <v>0</v>
      </c>
      <c r="U721">
        <f>ROUND((175/100)*ROUND(Source!R578, 2), 2)</f>
        <v>0</v>
      </c>
      <c r="V721">
        <f>ROUND((0/100)*ROUND(Source!R579, 2), 2)</f>
        <v>0</v>
      </c>
      <c r="AC721">
        <v>3</v>
      </c>
    </row>
    <row r="722" spans="1:29" ht="14.4" hidden="1" x14ac:dyDescent="0.25">
      <c r="A722" s="27" t="s">
        <v>531</v>
      </c>
      <c r="B722" s="27" t="str">
        <f>Source!F580</f>
        <v>1.12-5-236</v>
      </c>
      <c r="C722" s="27" t="s">
        <v>533</v>
      </c>
      <c r="D722" s="29" t="str">
        <f>Source!H580</f>
        <v>шт.</v>
      </c>
      <c r="E722" s="28">
        <f>Source!I580</f>
        <v>4</v>
      </c>
      <c r="F722" s="31">
        <f>Source!AK580</f>
        <v>31.27</v>
      </c>
      <c r="G722" s="41" t="s">
        <v>3</v>
      </c>
      <c r="H722" s="28">
        <f>Source!AW581</f>
        <v>1</v>
      </c>
      <c r="I722" s="31">
        <f>Source!O580</f>
        <v>125.08</v>
      </c>
      <c r="J722" s="28">
        <f>IF(Source!BC581&lt;&gt; 0, Source!BC581, 1)</f>
        <v>1.7</v>
      </c>
      <c r="K722" s="31">
        <f>Source!O581</f>
        <v>212.64</v>
      </c>
      <c r="Q722">
        <f>Source!X580</f>
        <v>0</v>
      </c>
      <c r="R722">
        <f>Source!X581</f>
        <v>0</v>
      </c>
      <c r="S722">
        <f>Source!Y580</f>
        <v>0</v>
      </c>
      <c r="T722">
        <f>Source!Y581</f>
        <v>0</v>
      </c>
      <c r="U722">
        <f>ROUND((175/100)*ROUND(Source!R580, 2), 2)</f>
        <v>0</v>
      </c>
      <c r="V722">
        <f>ROUND((0/100)*ROUND(Source!R581, 2), 2)</f>
        <v>0</v>
      </c>
      <c r="AC722">
        <v>3</v>
      </c>
    </row>
    <row r="723" spans="1:29" ht="14.4" hidden="1" x14ac:dyDescent="0.25">
      <c r="A723" s="27"/>
      <c r="B723" s="27"/>
      <c r="C723" s="27" t="s">
        <v>890</v>
      </c>
      <c r="D723" s="29" t="s">
        <v>891</v>
      </c>
      <c r="E723" s="28">
        <f>Source!BZ577</f>
        <v>109</v>
      </c>
      <c r="F723" s="31"/>
      <c r="G723" s="30"/>
      <c r="H723" s="28"/>
      <c r="I723" s="31">
        <f>SUM(Q715:Q722)</f>
        <v>723.5</v>
      </c>
      <c r="J723" s="28">
        <f>Source!AT577</f>
        <v>109</v>
      </c>
      <c r="K723" s="31">
        <f>SUM(R715:R722)</f>
        <v>40769.14</v>
      </c>
    </row>
    <row r="724" spans="1:29" ht="14.4" hidden="1" x14ac:dyDescent="0.25">
      <c r="A724" s="27"/>
      <c r="B724" s="27"/>
      <c r="C724" s="27" t="s">
        <v>892</v>
      </c>
      <c r="D724" s="29" t="s">
        <v>891</v>
      </c>
      <c r="E724" s="28">
        <f>Source!CA577</f>
        <v>61</v>
      </c>
      <c r="F724" s="31"/>
      <c r="G724" s="30"/>
      <c r="H724" s="28"/>
      <c r="I724" s="31">
        <f>SUM(S715:S723)</f>
        <v>404.89</v>
      </c>
      <c r="J724" s="28">
        <f>Source!AU577</f>
        <v>61</v>
      </c>
      <c r="K724" s="31">
        <f>SUM(T715:T723)</f>
        <v>22815.759999999998</v>
      </c>
    </row>
    <row r="725" spans="1:29" ht="14.4" hidden="1" x14ac:dyDescent="0.25">
      <c r="A725" s="33"/>
      <c r="B725" s="33"/>
      <c r="C725" s="33" t="s">
        <v>893</v>
      </c>
      <c r="D725" s="34" t="s">
        <v>894</v>
      </c>
      <c r="E725" s="35">
        <f>Source!AQ576</f>
        <v>111</v>
      </c>
      <c r="F725" s="36"/>
      <c r="G725" s="37" t="s">
        <v>903</v>
      </c>
      <c r="H725" s="35">
        <f>Source!AV577</f>
        <v>1.0669999999999999</v>
      </c>
      <c r="I725" s="36">
        <f>Source!U576</f>
        <v>52.301779199999991</v>
      </c>
      <c r="J725" s="35"/>
      <c r="K725" s="36"/>
    </row>
    <row r="726" spans="1:29" ht="13.8" hidden="1" x14ac:dyDescent="0.25">
      <c r="C726" s="38" t="s">
        <v>895</v>
      </c>
      <c r="H726" s="59">
        <f>I717+I718+I720+I723+I724+SUM(I721:I722)-SUMIF(AC721:AC722, 5, I721:I722)-SUMIF(AC721:AC722, 6, I721:I722)</f>
        <v>5645.23</v>
      </c>
      <c r="I726" s="59"/>
      <c r="J726" s="59">
        <f>K717+K718+K720+K723+K724+SUM(K721:K722)-SUMIF(AC721:AC722, 5, K721:K722)-SUMIF(AC721:AC722, 6, K721:K722)</f>
        <v>123264.65</v>
      </c>
      <c r="K726" s="59"/>
    </row>
    <row r="727" spans="1:29" ht="13.8" hidden="1" x14ac:dyDescent="0.25">
      <c r="C727" s="38" t="s">
        <v>896</v>
      </c>
      <c r="H727" s="56">
        <f>SUMIF(AC721:AC722, 5, I721:I722)+SUMIF(AC721:AC722, 6, I721:I722)</f>
        <v>0</v>
      </c>
      <c r="I727" s="56"/>
      <c r="J727" s="56">
        <f>SUMIF(AC721:AC722, 5, K721:K722)+SUMIF(AC721:AC722, 6, K721:K722)</f>
        <v>0</v>
      </c>
      <c r="K727" s="56"/>
    </row>
    <row r="728" spans="1:29" ht="13.8" hidden="1" x14ac:dyDescent="0.25">
      <c r="C728" s="38" t="s">
        <v>897</v>
      </c>
      <c r="H728" s="56">
        <f>I717+I718+I720+I723+I724+SUM(I721:I722)</f>
        <v>5645.23</v>
      </c>
      <c r="I728" s="56"/>
      <c r="J728" s="56">
        <f>K717+K718+K720+K723+K724+SUM(K721:K722)</f>
        <v>123264.65</v>
      </c>
      <c r="K728" s="56"/>
      <c r="O728" s="39">
        <f>I717+I718+I720+I723+I724+SUM(I721:I722)</f>
        <v>5645.23</v>
      </c>
      <c r="P728" s="39">
        <f>K717+K718+K720+K723+K724+SUM(K721:K722)</f>
        <v>123264.65</v>
      </c>
    </row>
    <row r="729" spans="1:29" hidden="1" x14ac:dyDescent="0.25"/>
    <row r="730" spans="1:29" ht="55.2" hidden="1" x14ac:dyDescent="0.25">
      <c r="A730" s="27">
        <v>51</v>
      </c>
      <c r="B730" s="27" t="str">
        <f>Source!F582</f>
        <v>3.16-7-4</v>
      </c>
      <c r="C730" s="27" t="s">
        <v>537</v>
      </c>
      <c r="D730" s="29" t="str">
        <f>Source!H582</f>
        <v>100 м трубопровода</v>
      </c>
      <c r="E730" s="28">
        <f>Source!I582</f>
        <v>0.08</v>
      </c>
      <c r="F730" s="31"/>
      <c r="G730" s="30"/>
      <c r="H730" s="28"/>
      <c r="I730" s="31"/>
      <c r="J730" s="28"/>
      <c r="K730" s="31"/>
      <c r="Q730">
        <f>Source!X582</f>
        <v>55.46</v>
      </c>
      <c r="R730">
        <f>Source!X583</f>
        <v>3125.13</v>
      </c>
      <c r="S730">
        <f>Source!Y582</f>
        <v>31.04</v>
      </c>
      <c r="T730">
        <f>Source!Y583</f>
        <v>1748.92</v>
      </c>
      <c r="U730">
        <f>ROUND((175/100)*ROUND(Source!R582, 2), 2)</f>
        <v>1.37</v>
      </c>
      <c r="V730">
        <f>ROUND((0/100)*ROUND(Source!R583, 2), 2)</f>
        <v>0</v>
      </c>
      <c r="AC730">
        <v>0</v>
      </c>
    </row>
    <row r="731" spans="1:29" hidden="1" x14ac:dyDescent="0.25">
      <c r="C731" s="32" t="str">
        <f>"Объем: "&amp;Source!I582&amp;"=8/"&amp;"100"</f>
        <v>Объем: 0,08=8/100</v>
      </c>
    </row>
    <row r="732" spans="1:29" ht="14.4" hidden="1" x14ac:dyDescent="0.25">
      <c r="A732" s="27"/>
      <c r="B732" s="27"/>
      <c r="C732" s="27" t="s">
        <v>886</v>
      </c>
      <c r="D732" s="29"/>
      <c r="E732" s="28"/>
      <c r="F732" s="31">
        <f>Source!AO582</f>
        <v>425.29</v>
      </c>
      <c r="G732" s="30" t="s">
        <v>903</v>
      </c>
      <c r="H732" s="28">
        <f>Source!AV583</f>
        <v>1.0669999999999999</v>
      </c>
      <c r="I732" s="31">
        <f>Source!S582</f>
        <v>50.1</v>
      </c>
      <c r="J732" s="28">
        <f>IF(Source!BA583&lt;&gt; 0, Source!BA583, 1)</f>
        <v>56.35</v>
      </c>
      <c r="K732" s="31">
        <f>Source!S583</f>
        <v>2823.14</v>
      </c>
    </row>
    <row r="733" spans="1:29" ht="14.4" hidden="1" x14ac:dyDescent="0.25">
      <c r="A733" s="27"/>
      <c r="B733" s="27"/>
      <c r="C733" s="27" t="s">
        <v>888</v>
      </c>
      <c r="D733" s="29"/>
      <c r="E733" s="28"/>
      <c r="F733" s="31">
        <f>Source!AM582</f>
        <v>47.77</v>
      </c>
      <c r="G733" s="30" t="s">
        <v>904</v>
      </c>
      <c r="H733" s="28">
        <f>Source!AV583</f>
        <v>1.0669999999999999</v>
      </c>
      <c r="I733" s="31">
        <f>Source!Q582</f>
        <v>6.12</v>
      </c>
      <c r="J733" s="28">
        <f>IF(Source!BB583&lt;&gt; 0, Source!BB583, 1)</f>
        <v>16.21</v>
      </c>
      <c r="K733" s="31">
        <f>Source!Q583</f>
        <v>99.21</v>
      </c>
    </row>
    <row r="734" spans="1:29" ht="14.4" hidden="1" x14ac:dyDescent="0.25">
      <c r="A734" s="27"/>
      <c r="B734" s="27"/>
      <c r="C734" s="27" t="s">
        <v>900</v>
      </c>
      <c r="D734" s="29"/>
      <c r="E734" s="28"/>
      <c r="F734" s="31">
        <f>Source!AN582</f>
        <v>6.06</v>
      </c>
      <c r="G734" s="30" t="s">
        <v>904</v>
      </c>
      <c r="H734" s="28">
        <f>Source!AV583</f>
        <v>1.0669999999999999</v>
      </c>
      <c r="I734" s="40">
        <f>Source!R582</f>
        <v>0.78</v>
      </c>
      <c r="J734" s="28">
        <f>IF(Source!BS583&lt;&gt; 0, Source!BS583, 1)</f>
        <v>56.35</v>
      </c>
      <c r="K734" s="40">
        <f>Source!R583</f>
        <v>43.95</v>
      </c>
    </row>
    <row r="735" spans="1:29" ht="14.4" hidden="1" x14ac:dyDescent="0.25">
      <c r="A735" s="27"/>
      <c r="B735" s="27"/>
      <c r="C735" s="27" t="s">
        <v>889</v>
      </c>
      <c r="D735" s="29"/>
      <c r="E735" s="28"/>
      <c r="F735" s="31">
        <f>Source!AL582</f>
        <v>45.42</v>
      </c>
      <c r="G735" s="30"/>
      <c r="H735" s="28">
        <f>Source!AW583</f>
        <v>1</v>
      </c>
      <c r="I735" s="31">
        <f>Source!P582</f>
        <v>3.63</v>
      </c>
      <c r="J735" s="28">
        <f>IF(Source!BC583&lt;&gt; 0, Source!BC583, 1)</f>
        <v>6.3</v>
      </c>
      <c r="K735" s="31">
        <f>Source!P583</f>
        <v>22.87</v>
      </c>
    </row>
    <row r="736" spans="1:29" ht="55.2" hidden="1" x14ac:dyDescent="0.25">
      <c r="A736" s="27" t="s">
        <v>539</v>
      </c>
      <c r="B736" s="27" t="str">
        <f>Source!F584</f>
        <v>1.13-4-128</v>
      </c>
      <c r="C736" s="27" t="s">
        <v>541</v>
      </c>
      <c r="D736" s="29" t="str">
        <f>Source!H584</f>
        <v>шт.</v>
      </c>
      <c r="E736" s="28">
        <f>Source!I584</f>
        <v>2</v>
      </c>
      <c r="F736" s="31">
        <f>Source!AK584</f>
        <v>139.83000000000001</v>
      </c>
      <c r="G736" s="41" t="s">
        <v>3</v>
      </c>
      <c r="H736" s="28">
        <f>Source!AW585</f>
        <v>1</v>
      </c>
      <c r="I736" s="31">
        <f>Source!O584</f>
        <v>279.66000000000003</v>
      </c>
      <c r="J736" s="28">
        <f>IF(Source!BC585&lt;&gt; 0, Source!BC585, 1)</f>
        <v>3.35</v>
      </c>
      <c r="K736" s="31">
        <f>Source!O585</f>
        <v>936.86</v>
      </c>
      <c r="Q736">
        <f>Source!X584</f>
        <v>0</v>
      </c>
      <c r="R736">
        <f>Source!X585</f>
        <v>0</v>
      </c>
      <c r="S736">
        <f>Source!Y584</f>
        <v>0</v>
      </c>
      <c r="T736">
        <f>Source!Y585</f>
        <v>0</v>
      </c>
      <c r="U736">
        <f>ROUND((175/100)*ROUND(Source!R584, 2), 2)</f>
        <v>0</v>
      </c>
      <c r="V736">
        <f>ROUND((0/100)*ROUND(Source!R585, 2), 2)</f>
        <v>0</v>
      </c>
      <c r="AC736">
        <v>3</v>
      </c>
    </row>
    <row r="737" spans="1:29" ht="55.2" hidden="1" x14ac:dyDescent="0.25">
      <c r="A737" s="27" t="s">
        <v>543</v>
      </c>
      <c r="B737" s="27" t="str">
        <f>Source!F586</f>
        <v>1.12-1-55</v>
      </c>
      <c r="C737" s="27" t="s">
        <v>545</v>
      </c>
      <c r="D737" s="29" t="str">
        <f>Source!H586</f>
        <v>м</v>
      </c>
      <c r="E737" s="28">
        <f>Source!I586</f>
        <v>8</v>
      </c>
      <c r="F737" s="31">
        <f>Source!AK586</f>
        <v>51.28</v>
      </c>
      <c r="G737" s="41" t="s">
        <v>3</v>
      </c>
      <c r="H737" s="28">
        <f>Source!AW587</f>
        <v>1</v>
      </c>
      <c r="I737" s="31">
        <f>Source!O586</f>
        <v>410.24</v>
      </c>
      <c r="J737" s="28">
        <f>IF(Source!BC587&lt;&gt; 0, Source!BC587, 1)</f>
        <v>20.72</v>
      </c>
      <c r="K737" s="31">
        <f>Source!O587</f>
        <v>8500.17</v>
      </c>
      <c r="Q737">
        <f>Source!X586</f>
        <v>0</v>
      </c>
      <c r="R737">
        <f>Source!X587</f>
        <v>0</v>
      </c>
      <c r="S737">
        <f>Source!Y586</f>
        <v>0</v>
      </c>
      <c r="T737">
        <f>Source!Y587</f>
        <v>0</v>
      </c>
      <c r="U737">
        <f>ROUND((175/100)*ROUND(Source!R586, 2), 2)</f>
        <v>0</v>
      </c>
      <c r="V737">
        <f>ROUND((0/100)*ROUND(Source!R587, 2), 2)</f>
        <v>0</v>
      </c>
      <c r="AC737">
        <v>3</v>
      </c>
    </row>
    <row r="738" spans="1:29" ht="14.4" hidden="1" x14ac:dyDescent="0.25">
      <c r="A738" s="27"/>
      <c r="B738" s="27"/>
      <c r="C738" s="27" t="s">
        <v>890</v>
      </c>
      <c r="D738" s="29" t="s">
        <v>891</v>
      </c>
      <c r="E738" s="28">
        <f>Source!BZ583</f>
        <v>109</v>
      </c>
      <c r="F738" s="31"/>
      <c r="G738" s="30"/>
      <c r="H738" s="28"/>
      <c r="I738" s="31">
        <f>SUM(Q730:Q737)</f>
        <v>55.46</v>
      </c>
      <c r="J738" s="28">
        <f>Source!AT583</f>
        <v>109</v>
      </c>
      <c r="K738" s="31">
        <f>SUM(R730:R737)</f>
        <v>3125.13</v>
      </c>
    </row>
    <row r="739" spans="1:29" ht="14.4" hidden="1" x14ac:dyDescent="0.25">
      <c r="A739" s="27"/>
      <c r="B739" s="27"/>
      <c r="C739" s="27" t="s">
        <v>892</v>
      </c>
      <c r="D739" s="29" t="s">
        <v>891</v>
      </c>
      <c r="E739" s="28">
        <f>Source!CA583</f>
        <v>61</v>
      </c>
      <c r="F739" s="31"/>
      <c r="G739" s="30"/>
      <c r="H739" s="28"/>
      <c r="I739" s="31">
        <f>SUM(S730:S738)</f>
        <v>31.04</v>
      </c>
      <c r="J739" s="28">
        <f>Source!AU583</f>
        <v>61</v>
      </c>
      <c r="K739" s="31">
        <f>SUM(T730:T738)</f>
        <v>1748.92</v>
      </c>
    </row>
    <row r="740" spans="1:29" ht="14.4" hidden="1" x14ac:dyDescent="0.25">
      <c r="A740" s="33"/>
      <c r="B740" s="33"/>
      <c r="C740" s="33" t="s">
        <v>893</v>
      </c>
      <c r="D740" s="34" t="s">
        <v>894</v>
      </c>
      <c r="E740" s="35">
        <f>Source!AQ582</f>
        <v>33.700000000000003</v>
      </c>
      <c r="F740" s="36"/>
      <c r="G740" s="37" t="s">
        <v>903</v>
      </c>
      <c r="H740" s="35">
        <f>Source!AV583</f>
        <v>1.0669999999999999</v>
      </c>
      <c r="I740" s="36">
        <f>Source!U582</f>
        <v>3.9697521600000001</v>
      </c>
      <c r="J740" s="35"/>
      <c r="K740" s="36"/>
    </row>
    <row r="741" spans="1:29" ht="13.8" hidden="1" x14ac:dyDescent="0.25">
      <c r="C741" s="38" t="s">
        <v>895</v>
      </c>
      <c r="H741" s="59">
        <f>I732+I733+I735+I738+I739+SUM(I736:I737)-SUMIF(AC736:AC737, 5, I736:I737)-SUMIF(AC736:AC737, 6, I736:I737)</f>
        <v>836.25000000000011</v>
      </c>
      <c r="I741" s="59"/>
      <c r="J741" s="59">
        <f>K732+K733+K735+K738+K739+SUM(K736:K737)-SUMIF(AC736:AC737, 5, K736:K737)-SUMIF(AC736:AC737, 6, K736:K737)</f>
        <v>17256.300000000003</v>
      </c>
      <c r="K741" s="59"/>
    </row>
    <row r="742" spans="1:29" ht="13.8" hidden="1" x14ac:dyDescent="0.25">
      <c r="C742" s="38" t="s">
        <v>896</v>
      </c>
      <c r="H742" s="56">
        <f>SUMIF(AC736:AC737, 5, I736:I737)+SUMIF(AC736:AC737, 6, I736:I737)</f>
        <v>0</v>
      </c>
      <c r="I742" s="56"/>
      <c r="J742" s="56">
        <f>SUMIF(AC736:AC737, 5, K736:K737)+SUMIF(AC736:AC737, 6, K736:K737)</f>
        <v>0</v>
      </c>
      <c r="K742" s="56"/>
    </row>
    <row r="743" spans="1:29" ht="13.8" hidden="1" x14ac:dyDescent="0.25">
      <c r="C743" s="38" t="s">
        <v>897</v>
      </c>
      <c r="H743" s="56">
        <f>I732+I733+I735+I738+I739+SUM(I736:I737)</f>
        <v>836.25000000000011</v>
      </c>
      <c r="I743" s="56"/>
      <c r="J743" s="56">
        <f>K732+K733+K735+K738+K739+SUM(K736:K737)</f>
        <v>17256.300000000003</v>
      </c>
      <c r="K743" s="56"/>
      <c r="O743" s="39">
        <f>I732+I733+I735+I738+I739+SUM(I736:I737)</f>
        <v>836.25000000000011</v>
      </c>
      <c r="P743" s="39">
        <f>K732+K733+K735+K738+K739+SUM(K736:K737)</f>
        <v>17256.300000000003</v>
      </c>
    </row>
    <row r="744" spans="1:29" hidden="1" x14ac:dyDescent="0.25"/>
    <row r="745" spans="1:29" ht="55.2" hidden="1" x14ac:dyDescent="0.25">
      <c r="A745" s="27">
        <v>52</v>
      </c>
      <c r="B745" s="27" t="str">
        <f>Source!F588</f>
        <v>3.16-29-1</v>
      </c>
      <c r="C745" s="27" t="s">
        <v>230</v>
      </c>
      <c r="D745" s="29" t="str">
        <f>Source!H588</f>
        <v>100 м трубопровода</v>
      </c>
      <c r="E745" s="28">
        <f>Source!I588</f>
        <v>0.08</v>
      </c>
      <c r="F745" s="31"/>
      <c r="G745" s="30"/>
      <c r="H745" s="28"/>
      <c r="I745" s="31"/>
      <c r="J745" s="28"/>
      <c r="K745" s="31"/>
      <c r="Q745">
        <f>Source!X588</f>
        <v>9.82</v>
      </c>
      <c r="R745">
        <f>Source!X589</f>
        <v>553.4</v>
      </c>
      <c r="S745">
        <f>Source!Y588</f>
        <v>5.5</v>
      </c>
      <c r="T745">
        <f>Source!Y589</f>
        <v>309.7</v>
      </c>
      <c r="U745">
        <f>ROUND((175/100)*ROUND(Source!R588, 2), 2)</f>
        <v>0</v>
      </c>
      <c r="V745">
        <f>ROUND((0/100)*ROUND(Source!R589, 2), 2)</f>
        <v>0</v>
      </c>
      <c r="AC745">
        <v>0</v>
      </c>
    </row>
    <row r="746" spans="1:29" hidden="1" x14ac:dyDescent="0.25">
      <c r="C746" s="32" t="str">
        <f>"Объем: "&amp;Source!I588&amp;"=8/"&amp;"100"</f>
        <v>Объем: 0,08=8/100</v>
      </c>
    </row>
    <row r="747" spans="1:29" ht="14.4" hidden="1" x14ac:dyDescent="0.25">
      <c r="A747" s="27"/>
      <c r="B747" s="27"/>
      <c r="C747" s="27" t="s">
        <v>886</v>
      </c>
      <c r="D747" s="29"/>
      <c r="E747" s="28"/>
      <c r="F747" s="31">
        <f>Source!AO588</f>
        <v>76.45</v>
      </c>
      <c r="G747" s="30" t="s">
        <v>903</v>
      </c>
      <c r="H747" s="28">
        <f>Source!AV589</f>
        <v>1.0669999999999999</v>
      </c>
      <c r="I747" s="31">
        <f>Source!S588</f>
        <v>9.01</v>
      </c>
      <c r="J747" s="28">
        <f>IF(Source!BA589&lt;&gt; 0, Source!BA589, 1)</f>
        <v>56.35</v>
      </c>
      <c r="K747" s="31">
        <f>Source!S589</f>
        <v>507.71</v>
      </c>
    </row>
    <row r="748" spans="1:29" ht="14.4" hidden="1" x14ac:dyDescent="0.25">
      <c r="A748" s="27"/>
      <c r="B748" s="27"/>
      <c r="C748" s="27" t="s">
        <v>889</v>
      </c>
      <c r="D748" s="29"/>
      <c r="E748" s="28"/>
      <c r="F748" s="31">
        <f>Source!AL588</f>
        <v>9.0399999999999991</v>
      </c>
      <c r="G748" s="30"/>
      <c r="H748" s="28">
        <f>Source!AW589</f>
        <v>1</v>
      </c>
      <c r="I748" s="31">
        <f>Source!P588</f>
        <v>0.72</v>
      </c>
      <c r="J748" s="28">
        <f>IF(Source!BC589&lt;&gt; 0, Source!BC589, 1)</f>
        <v>7.26</v>
      </c>
      <c r="K748" s="31">
        <f>Source!P589</f>
        <v>5.23</v>
      </c>
    </row>
    <row r="749" spans="1:29" ht="14.4" hidden="1" x14ac:dyDescent="0.25">
      <c r="A749" s="27"/>
      <c r="B749" s="27"/>
      <c r="C749" s="27" t="s">
        <v>890</v>
      </c>
      <c r="D749" s="29" t="s">
        <v>891</v>
      </c>
      <c r="E749" s="28">
        <f>Source!BZ589</f>
        <v>109</v>
      </c>
      <c r="F749" s="31"/>
      <c r="G749" s="30"/>
      <c r="H749" s="28"/>
      <c r="I749" s="31">
        <f>SUM(Q745:Q748)</f>
        <v>9.82</v>
      </c>
      <c r="J749" s="28">
        <f>Source!AT589</f>
        <v>109</v>
      </c>
      <c r="K749" s="31">
        <f>SUM(R745:R748)</f>
        <v>553.4</v>
      </c>
    </row>
    <row r="750" spans="1:29" ht="14.4" hidden="1" x14ac:dyDescent="0.25">
      <c r="A750" s="27"/>
      <c r="B750" s="27"/>
      <c r="C750" s="27" t="s">
        <v>892</v>
      </c>
      <c r="D750" s="29" t="s">
        <v>891</v>
      </c>
      <c r="E750" s="28">
        <f>Source!CA589</f>
        <v>61</v>
      </c>
      <c r="F750" s="31"/>
      <c r="G750" s="30"/>
      <c r="H750" s="28"/>
      <c r="I750" s="31">
        <f>SUM(S745:S749)</f>
        <v>5.5</v>
      </c>
      <c r="J750" s="28">
        <f>Source!AU589</f>
        <v>61</v>
      </c>
      <c r="K750" s="31">
        <f>SUM(T745:T749)</f>
        <v>309.7</v>
      </c>
    </row>
    <row r="751" spans="1:29" ht="14.4" hidden="1" x14ac:dyDescent="0.25">
      <c r="A751" s="33"/>
      <c r="B751" s="33"/>
      <c r="C751" s="33" t="s">
        <v>893</v>
      </c>
      <c r="D751" s="34" t="s">
        <v>894</v>
      </c>
      <c r="E751" s="35">
        <f>Source!AQ588</f>
        <v>5.01</v>
      </c>
      <c r="F751" s="36"/>
      <c r="G751" s="37" t="s">
        <v>903</v>
      </c>
      <c r="H751" s="35">
        <f>Source!AV589</f>
        <v>1.0669999999999999</v>
      </c>
      <c r="I751" s="36">
        <f>Source!U588</f>
        <v>0.59016196799999987</v>
      </c>
      <c r="J751" s="35"/>
      <c r="K751" s="36"/>
    </row>
    <row r="752" spans="1:29" ht="13.8" hidden="1" x14ac:dyDescent="0.25">
      <c r="C752" s="38" t="s">
        <v>895</v>
      </c>
      <c r="H752" s="59">
        <f>I747+I748+I749+I750+0-0-0</f>
        <v>25.05</v>
      </c>
      <c r="I752" s="59"/>
      <c r="J752" s="59">
        <f>K747+K748+K749+K750+0-0-0</f>
        <v>1376.04</v>
      </c>
      <c r="K752" s="59"/>
    </row>
    <row r="753" spans="1:29" ht="13.8" hidden="1" x14ac:dyDescent="0.25">
      <c r="C753" s="38" t="s">
        <v>896</v>
      </c>
      <c r="H753" s="56">
        <f>0+0</f>
        <v>0</v>
      </c>
      <c r="I753" s="56"/>
      <c r="J753" s="56">
        <f>0+0</f>
        <v>0</v>
      </c>
      <c r="K753" s="56"/>
    </row>
    <row r="754" spans="1:29" ht="13.8" hidden="1" x14ac:dyDescent="0.25">
      <c r="C754" s="38" t="s">
        <v>897</v>
      </c>
      <c r="H754" s="56">
        <f>I747+I748+I749+I750+0</f>
        <v>25.05</v>
      </c>
      <c r="I754" s="56"/>
      <c r="J754" s="56">
        <f>K747+K748+K749+K750+0</f>
        <v>1376.04</v>
      </c>
      <c r="K754" s="56"/>
      <c r="O754" s="39">
        <f>I747+I748+I749+I750+0</f>
        <v>25.05</v>
      </c>
      <c r="P754" s="39">
        <f>K747+K748+K749+K750+0</f>
        <v>1376.04</v>
      </c>
    </row>
    <row r="755" spans="1:29" hidden="1" x14ac:dyDescent="0.25"/>
    <row r="756" spans="1:29" ht="55.2" hidden="1" x14ac:dyDescent="0.25">
      <c r="A756" s="27">
        <v>53</v>
      </c>
      <c r="B756" s="27" t="str">
        <f>Source!F590</f>
        <v>3.16-7-10</v>
      </c>
      <c r="C756" s="27" t="s">
        <v>550</v>
      </c>
      <c r="D756" s="29" t="str">
        <f>Source!H590</f>
        <v>100 м трубопровода</v>
      </c>
      <c r="E756" s="28">
        <f>Source!I590</f>
        <v>0.15</v>
      </c>
      <c r="F756" s="31"/>
      <c r="G756" s="30"/>
      <c r="H756" s="28"/>
      <c r="I756" s="31"/>
      <c r="J756" s="28"/>
      <c r="K756" s="31"/>
      <c r="Q756">
        <f>Source!X590</f>
        <v>205.4</v>
      </c>
      <c r="R756">
        <f>Source!X591</f>
        <v>11574.27</v>
      </c>
      <c r="S756">
        <f>Source!Y590</f>
        <v>114.95</v>
      </c>
      <c r="T756">
        <f>Source!Y591</f>
        <v>6477.35</v>
      </c>
      <c r="U756">
        <f>ROUND((175/100)*ROUND(Source!R590, 2), 2)</f>
        <v>8.93</v>
      </c>
      <c r="V756">
        <f>ROUND((0/100)*ROUND(Source!R591, 2), 2)</f>
        <v>0</v>
      </c>
      <c r="AC756">
        <v>0</v>
      </c>
    </row>
    <row r="757" spans="1:29" hidden="1" x14ac:dyDescent="0.25">
      <c r="C757" s="32" t="str">
        <f>"Объем: "&amp;Source!I590&amp;"=15/"&amp;"100"</f>
        <v>Объем: 0,15=15/100</v>
      </c>
    </row>
    <row r="758" spans="1:29" ht="14.4" hidden="1" x14ac:dyDescent="0.25">
      <c r="A758" s="27"/>
      <c r="B758" s="27"/>
      <c r="C758" s="27" t="s">
        <v>886</v>
      </c>
      <c r="D758" s="29"/>
      <c r="E758" s="28"/>
      <c r="F758" s="31">
        <f>Source!AO590</f>
        <v>830.07</v>
      </c>
      <c r="G758" s="30" t="s">
        <v>903</v>
      </c>
      <c r="H758" s="28">
        <f>Source!AV591</f>
        <v>1.0669999999999999</v>
      </c>
      <c r="I758" s="31">
        <f>Source!S590</f>
        <v>183.34</v>
      </c>
      <c r="J758" s="28">
        <f>IF(Source!BA591&lt;&gt; 0, Source!BA591, 1)</f>
        <v>56.35</v>
      </c>
      <c r="K758" s="31">
        <f>Source!S591</f>
        <v>10331.209999999999</v>
      </c>
    </row>
    <row r="759" spans="1:29" ht="14.4" hidden="1" x14ac:dyDescent="0.25">
      <c r="A759" s="27"/>
      <c r="B759" s="27"/>
      <c r="C759" s="27" t="s">
        <v>888</v>
      </c>
      <c r="D759" s="29"/>
      <c r="E759" s="28"/>
      <c r="F759" s="31">
        <f>Source!AM590</f>
        <v>162.78</v>
      </c>
      <c r="G759" s="30" t="s">
        <v>904</v>
      </c>
      <c r="H759" s="28">
        <f>Source!AV591</f>
        <v>1.0669999999999999</v>
      </c>
      <c r="I759" s="31">
        <f>Source!Q590</f>
        <v>39.08</v>
      </c>
      <c r="J759" s="28">
        <f>IF(Source!BB591&lt;&gt; 0, Source!BB591, 1)</f>
        <v>16.45</v>
      </c>
      <c r="K759" s="31">
        <f>Source!Q591</f>
        <v>642.87</v>
      </c>
    </row>
    <row r="760" spans="1:29" ht="14.4" hidden="1" x14ac:dyDescent="0.25">
      <c r="A760" s="27"/>
      <c r="B760" s="27"/>
      <c r="C760" s="27" t="s">
        <v>900</v>
      </c>
      <c r="D760" s="29"/>
      <c r="E760" s="28"/>
      <c r="F760" s="31">
        <f>Source!AN590</f>
        <v>21.25</v>
      </c>
      <c r="G760" s="30" t="s">
        <v>904</v>
      </c>
      <c r="H760" s="28">
        <f>Source!AV591</f>
        <v>1.0669999999999999</v>
      </c>
      <c r="I760" s="40">
        <f>Source!R590</f>
        <v>5.0999999999999996</v>
      </c>
      <c r="J760" s="28">
        <f>IF(Source!BS591&lt;&gt; 0, Source!BS591, 1)</f>
        <v>56.35</v>
      </c>
      <c r="K760" s="40">
        <f>Source!R591</f>
        <v>287.39</v>
      </c>
    </row>
    <row r="761" spans="1:29" ht="14.4" hidden="1" x14ac:dyDescent="0.25">
      <c r="A761" s="27"/>
      <c r="B761" s="27"/>
      <c r="C761" s="27" t="s">
        <v>889</v>
      </c>
      <c r="D761" s="29"/>
      <c r="E761" s="28"/>
      <c r="F761" s="31">
        <f>Source!AL590</f>
        <v>198.92</v>
      </c>
      <c r="G761" s="30"/>
      <c r="H761" s="28">
        <f>Source!AW591</f>
        <v>1</v>
      </c>
      <c r="I761" s="31">
        <f>Source!P590</f>
        <v>29.84</v>
      </c>
      <c r="J761" s="28">
        <f>IF(Source!BC591&lt;&gt; 0, Source!BC591, 1)</f>
        <v>11.18</v>
      </c>
      <c r="K761" s="31">
        <f>Source!P591</f>
        <v>333.61</v>
      </c>
    </row>
    <row r="762" spans="1:29" ht="55.2" hidden="1" x14ac:dyDescent="0.25">
      <c r="A762" s="27" t="s">
        <v>552</v>
      </c>
      <c r="B762" s="27" t="str">
        <f>Source!F592</f>
        <v>1.12-1-61</v>
      </c>
      <c r="C762" s="27" t="s">
        <v>554</v>
      </c>
      <c r="D762" s="29" t="str">
        <f>Source!H592</f>
        <v>м</v>
      </c>
      <c r="E762" s="28">
        <f>Source!I592</f>
        <v>15</v>
      </c>
      <c r="F762" s="31">
        <f>Source!AK592</f>
        <v>137.41999999999999</v>
      </c>
      <c r="G762" s="41" t="s">
        <v>3</v>
      </c>
      <c r="H762" s="28">
        <f>Source!AW593</f>
        <v>1</v>
      </c>
      <c r="I762" s="31">
        <f>Source!O592</f>
        <v>2061.3000000000002</v>
      </c>
      <c r="J762" s="28">
        <f>IF(Source!BC593&lt;&gt; 0, Source!BC593, 1)</f>
        <v>14.28</v>
      </c>
      <c r="K762" s="31">
        <f>Source!O593</f>
        <v>29435.360000000001</v>
      </c>
      <c r="Q762">
        <f>Source!X592</f>
        <v>0</v>
      </c>
      <c r="R762">
        <f>Source!X593</f>
        <v>0</v>
      </c>
      <c r="S762">
        <f>Source!Y592</f>
        <v>0</v>
      </c>
      <c r="T762">
        <f>Source!Y593</f>
        <v>0</v>
      </c>
      <c r="U762">
        <f>ROUND((175/100)*ROUND(Source!R592, 2), 2)</f>
        <v>0</v>
      </c>
      <c r="V762">
        <f>ROUND((0/100)*ROUND(Source!R593, 2), 2)</f>
        <v>0</v>
      </c>
      <c r="AC762">
        <v>3</v>
      </c>
    </row>
    <row r="763" spans="1:29" ht="14.4" hidden="1" x14ac:dyDescent="0.25">
      <c r="A763" s="27"/>
      <c r="B763" s="27"/>
      <c r="C763" s="27" t="s">
        <v>890</v>
      </c>
      <c r="D763" s="29" t="s">
        <v>891</v>
      </c>
      <c r="E763" s="28">
        <f>Source!BZ591</f>
        <v>109</v>
      </c>
      <c r="F763" s="31"/>
      <c r="G763" s="30"/>
      <c r="H763" s="28"/>
      <c r="I763" s="31">
        <f>SUM(Q756:Q762)</f>
        <v>205.4</v>
      </c>
      <c r="J763" s="28">
        <f>Source!AT591</f>
        <v>109</v>
      </c>
      <c r="K763" s="31">
        <f>SUM(R756:R762)</f>
        <v>11574.27</v>
      </c>
    </row>
    <row r="764" spans="1:29" ht="14.4" hidden="1" x14ac:dyDescent="0.25">
      <c r="A764" s="27"/>
      <c r="B764" s="27"/>
      <c r="C764" s="27" t="s">
        <v>892</v>
      </c>
      <c r="D764" s="29" t="s">
        <v>891</v>
      </c>
      <c r="E764" s="28">
        <f>Source!CA591</f>
        <v>61</v>
      </c>
      <c r="F764" s="31"/>
      <c r="G764" s="30"/>
      <c r="H764" s="28"/>
      <c r="I764" s="31">
        <f>SUM(S756:S763)</f>
        <v>114.95</v>
      </c>
      <c r="J764" s="28">
        <f>Source!AU591</f>
        <v>61</v>
      </c>
      <c r="K764" s="31">
        <f>SUM(T756:T763)</f>
        <v>6477.35</v>
      </c>
    </row>
    <row r="765" spans="1:29" ht="14.4" hidden="1" x14ac:dyDescent="0.25">
      <c r="A765" s="33"/>
      <c r="B765" s="33"/>
      <c r="C765" s="33" t="s">
        <v>893</v>
      </c>
      <c r="D765" s="34" t="s">
        <v>894</v>
      </c>
      <c r="E765" s="35">
        <f>Source!AQ590</f>
        <v>69</v>
      </c>
      <c r="F765" s="36"/>
      <c r="G765" s="37" t="s">
        <v>903</v>
      </c>
      <c r="H765" s="35">
        <f>Source!AV591</f>
        <v>1.0669999999999999</v>
      </c>
      <c r="I765" s="36">
        <f>Source!U590</f>
        <v>15.239960999999997</v>
      </c>
      <c r="J765" s="35"/>
      <c r="K765" s="36"/>
    </row>
    <row r="766" spans="1:29" ht="13.8" hidden="1" x14ac:dyDescent="0.25">
      <c r="C766" s="38" t="s">
        <v>895</v>
      </c>
      <c r="H766" s="59">
        <f>I758+I759+I761+I763+I764+SUM(I762:I762)-SUMIF(AC762:AC762, 5, I762:I762)-SUMIF(AC762:AC762, 6, I762:I762)</f>
        <v>2633.9100000000003</v>
      </c>
      <c r="I766" s="59"/>
      <c r="J766" s="59">
        <f>K758+K759+K761+K763+K764+SUM(K762:K762)-SUMIF(AC762:AC762, 5, K762:K762)-SUMIF(AC762:AC762, 6, K762:K762)</f>
        <v>58794.67</v>
      </c>
      <c r="K766" s="59"/>
    </row>
    <row r="767" spans="1:29" ht="13.8" hidden="1" x14ac:dyDescent="0.25">
      <c r="C767" s="38" t="s">
        <v>896</v>
      </c>
      <c r="H767" s="56">
        <f>SUMIF(AC762:AC762, 5, I762:I762)+SUMIF(AC762:AC762, 6, I762:I762)</f>
        <v>0</v>
      </c>
      <c r="I767" s="56"/>
      <c r="J767" s="56">
        <f>SUMIF(AC762:AC762, 5, K762:K762)+SUMIF(AC762:AC762, 6, K762:K762)</f>
        <v>0</v>
      </c>
      <c r="K767" s="56"/>
    </row>
    <row r="768" spans="1:29" ht="13.8" hidden="1" x14ac:dyDescent="0.25">
      <c r="C768" s="38" t="s">
        <v>897</v>
      </c>
      <c r="H768" s="56">
        <f>I758+I759+I761+I763+I764+SUM(I762:I762)</f>
        <v>2633.9100000000003</v>
      </c>
      <c r="I768" s="56"/>
      <c r="J768" s="56">
        <f>K758+K759+K761+K763+K764+SUM(K762:K762)</f>
        <v>58794.67</v>
      </c>
      <c r="K768" s="56"/>
      <c r="O768" s="39">
        <f>I758+I759+I761+I763+I764+SUM(I762:I762)</f>
        <v>2633.9100000000003</v>
      </c>
      <c r="P768" s="39">
        <f>K758+K759+K761+K763+K764+SUM(K762:K762)</f>
        <v>58794.67</v>
      </c>
    </row>
    <row r="769" spans="1:29" hidden="1" x14ac:dyDescent="0.25"/>
    <row r="770" spans="1:29" ht="69" hidden="1" x14ac:dyDescent="0.25">
      <c r="A770" s="27">
        <v>54</v>
      </c>
      <c r="B770" s="27" t="str">
        <f>Source!F594</f>
        <v>1.12-9-7</v>
      </c>
      <c r="C770" s="27" t="s">
        <v>558</v>
      </c>
      <c r="D770" s="29" t="str">
        <f>Source!H594</f>
        <v>шт.</v>
      </c>
      <c r="E770" s="28">
        <f>Source!I594</f>
        <v>6</v>
      </c>
      <c r="F770" s="31">
        <f>Source!AL594</f>
        <v>87.78</v>
      </c>
      <c r="G770" s="30"/>
      <c r="H770" s="28">
        <f>Source!AW595</f>
        <v>1</v>
      </c>
      <c r="I770" s="31">
        <f>Source!P594</f>
        <v>526.67999999999995</v>
      </c>
      <c r="J770" s="28">
        <f>IF(Source!BC595&lt;&gt; 0, Source!BC595, 1)</f>
        <v>7.41</v>
      </c>
      <c r="K770" s="31">
        <f>Source!P595</f>
        <v>3902.7</v>
      </c>
      <c r="Q770">
        <f>Source!X594</f>
        <v>0</v>
      </c>
      <c r="R770">
        <f>Source!X595</f>
        <v>0</v>
      </c>
      <c r="S770">
        <f>Source!Y594</f>
        <v>0</v>
      </c>
      <c r="T770">
        <f>Source!Y595</f>
        <v>0</v>
      </c>
      <c r="U770">
        <f>ROUND((175/100)*ROUND(Source!R594, 2), 2)</f>
        <v>0</v>
      </c>
      <c r="V770">
        <f>ROUND((0/100)*ROUND(Source!R595, 2), 2)</f>
        <v>0</v>
      </c>
      <c r="AC770">
        <v>3</v>
      </c>
    </row>
    <row r="771" spans="1:29" hidden="1" x14ac:dyDescent="0.25">
      <c r="A771" s="48"/>
      <c r="B771" s="48"/>
      <c r="C771" s="49" t="str">
        <f>"Объем: "&amp;Source!I594&amp;"=4+"&amp;"2"</f>
        <v>Объем: 6=4+2</v>
      </c>
      <c r="D771" s="48"/>
      <c r="E771" s="48"/>
      <c r="F771" s="48"/>
      <c r="G771" s="48"/>
      <c r="H771" s="48"/>
      <c r="I771" s="48"/>
      <c r="J771" s="48"/>
      <c r="K771" s="48"/>
    </row>
    <row r="772" spans="1:29" ht="13.8" hidden="1" x14ac:dyDescent="0.25">
      <c r="C772" s="38" t="s">
        <v>897</v>
      </c>
      <c r="H772" s="59">
        <f>I770+0</f>
        <v>526.67999999999995</v>
      </c>
      <c r="I772" s="59"/>
      <c r="J772" s="59">
        <f>K770+0</f>
        <v>3902.7</v>
      </c>
      <c r="K772" s="59"/>
      <c r="O772" s="39">
        <f>I770+0</f>
        <v>526.67999999999995</v>
      </c>
      <c r="P772" s="39">
        <f>K770+0</f>
        <v>3902.7</v>
      </c>
    </row>
    <row r="773" spans="1:29" hidden="1" x14ac:dyDescent="0.25"/>
    <row r="774" spans="1:29" ht="55.2" hidden="1" x14ac:dyDescent="0.25">
      <c r="A774" s="33">
        <v>55</v>
      </c>
      <c r="B774" s="33" t="str">
        <f>Source!F596</f>
        <v>1.12-11-48</v>
      </c>
      <c r="C774" s="33" t="s">
        <v>562</v>
      </c>
      <c r="D774" s="34" t="str">
        <f>Source!H596</f>
        <v>шт.</v>
      </c>
      <c r="E774" s="35">
        <f>Source!I596</f>
        <v>6</v>
      </c>
      <c r="F774" s="36">
        <f>Source!AL596</f>
        <v>130.07</v>
      </c>
      <c r="G774" s="37"/>
      <c r="H774" s="35">
        <f>Source!AW597</f>
        <v>1</v>
      </c>
      <c r="I774" s="36">
        <f>Source!P596</f>
        <v>780.42</v>
      </c>
      <c r="J774" s="35">
        <f>IF(Source!BC597&lt;&gt; 0, Source!BC597, 1)</f>
        <v>4.82</v>
      </c>
      <c r="K774" s="36">
        <f>Source!P597</f>
        <v>3761.62</v>
      </c>
      <c r="Q774">
        <f>Source!X596</f>
        <v>0</v>
      </c>
      <c r="R774">
        <f>Source!X597</f>
        <v>0</v>
      </c>
      <c r="S774">
        <f>Source!Y596</f>
        <v>0</v>
      </c>
      <c r="T774">
        <f>Source!Y597</f>
        <v>0</v>
      </c>
      <c r="U774">
        <f>ROUND((175/100)*ROUND(Source!R596, 2), 2)</f>
        <v>0</v>
      </c>
      <c r="V774">
        <f>ROUND((0/100)*ROUND(Source!R597, 2), 2)</f>
        <v>0</v>
      </c>
      <c r="AC774">
        <v>3</v>
      </c>
    </row>
    <row r="775" spans="1:29" ht="13.8" hidden="1" x14ac:dyDescent="0.25">
      <c r="C775" s="38" t="s">
        <v>897</v>
      </c>
      <c r="H775" s="59">
        <f>I774+0</f>
        <v>780.42</v>
      </c>
      <c r="I775" s="59"/>
      <c r="J775" s="59">
        <f>K774+0</f>
        <v>3761.62</v>
      </c>
      <c r="K775" s="59"/>
      <c r="O775" s="39">
        <f>I774+0</f>
        <v>780.42</v>
      </c>
      <c r="P775" s="39">
        <f>K774+0</f>
        <v>3761.62</v>
      </c>
    </row>
    <row r="776" spans="1:29" hidden="1" x14ac:dyDescent="0.25"/>
    <row r="777" spans="1:29" ht="27.6" hidden="1" x14ac:dyDescent="0.25">
      <c r="A777" s="27">
        <v>56</v>
      </c>
      <c r="B777" s="27" t="str">
        <f>Source!F598</f>
        <v>1.12-11-104</v>
      </c>
      <c r="C777" s="27" t="s">
        <v>566</v>
      </c>
      <c r="D777" s="29" t="str">
        <f>Source!H598</f>
        <v>шт.</v>
      </c>
      <c r="E777" s="28">
        <f>Source!I598</f>
        <v>6</v>
      </c>
      <c r="F777" s="31">
        <f>Source!AL598</f>
        <v>296.99</v>
      </c>
      <c r="G777" s="30"/>
      <c r="H777" s="28">
        <f>Source!AW599</f>
        <v>1</v>
      </c>
      <c r="I777" s="31">
        <f>Source!P598</f>
        <v>1781.94</v>
      </c>
      <c r="J777" s="28">
        <f>IF(Source!BC599&lt;&gt; 0, Source!BC599, 1)</f>
        <v>3.04</v>
      </c>
      <c r="K777" s="31">
        <f>Source!P599</f>
        <v>5417.1</v>
      </c>
      <c r="Q777">
        <f>Source!X598</f>
        <v>0</v>
      </c>
      <c r="R777">
        <f>Source!X599</f>
        <v>0</v>
      </c>
      <c r="S777">
        <f>Source!Y598</f>
        <v>0</v>
      </c>
      <c r="T777">
        <f>Source!Y599</f>
        <v>0</v>
      </c>
      <c r="U777">
        <f>ROUND((175/100)*ROUND(Source!R598, 2), 2)</f>
        <v>0</v>
      </c>
      <c r="V777">
        <f>ROUND((0/100)*ROUND(Source!R599, 2), 2)</f>
        <v>0</v>
      </c>
      <c r="AC777">
        <v>3</v>
      </c>
    </row>
    <row r="778" spans="1:29" hidden="1" x14ac:dyDescent="0.25">
      <c r="A778" s="48"/>
      <c r="B778" s="48"/>
      <c r="C778" s="49" t="str">
        <f>"Объем: "&amp;Source!I598&amp;"=2+"&amp;"4"</f>
        <v>Объем: 6=2+4</v>
      </c>
      <c r="D778" s="48"/>
      <c r="E778" s="48"/>
      <c r="F778" s="48"/>
      <c r="G778" s="48"/>
      <c r="H778" s="48"/>
      <c r="I778" s="48"/>
      <c r="J778" s="48"/>
      <c r="K778" s="48"/>
    </row>
    <row r="779" spans="1:29" ht="13.8" hidden="1" x14ac:dyDescent="0.25">
      <c r="C779" s="38" t="s">
        <v>897</v>
      </c>
      <c r="H779" s="59">
        <f>I777+0</f>
        <v>1781.94</v>
      </c>
      <c r="I779" s="59"/>
      <c r="J779" s="59">
        <f>K777+0</f>
        <v>5417.1</v>
      </c>
      <c r="K779" s="59"/>
      <c r="O779" s="39">
        <f>I777+0</f>
        <v>1781.94</v>
      </c>
      <c r="P779" s="39">
        <f>K777+0</f>
        <v>5417.1</v>
      </c>
    </row>
    <row r="780" spans="1:29" hidden="1" x14ac:dyDescent="0.25"/>
    <row r="781" spans="1:29" ht="27.6" hidden="1" x14ac:dyDescent="0.25">
      <c r="A781" s="33">
        <v>57</v>
      </c>
      <c r="B781" s="33" t="str">
        <f>Source!F600</f>
        <v>1.12-11-208</v>
      </c>
      <c r="C781" s="33" t="s">
        <v>570</v>
      </c>
      <c r="D781" s="34" t="str">
        <f>Source!H600</f>
        <v>шт.</v>
      </c>
      <c r="E781" s="35">
        <f>Source!I600</f>
        <v>2</v>
      </c>
      <c r="F781" s="36">
        <f>Source!AL600</f>
        <v>529.44000000000005</v>
      </c>
      <c r="G781" s="37"/>
      <c r="H781" s="35">
        <f>Source!AW601</f>
        <v>1</v>
      </c>
      <c r="I781" s="36">
        <f>Source!P600</f>
        <v>1058.8800000000001</v>
      </c>
      <c r="J781" s="35">
        <f>IF(Source!BC601&lt;&gt; 0, Source!BC601, 1)</f>
        <v>3.52</v>
      </c>
      <c r="K781" s="36">
        <f>Source!P601</f>
        <v>3727.26</v>
      </c>
      <c r="Q781">
        <f>Source!X600</f>
        <v>0</v>
      </c>
      <c r="R781">
        <f>Source!X601</f>
        <v>0</v>
      </c>
      <c r="S781">
        <f>Source!Y600</f>
        <v>0</v>
      </c>
      <c r="T781">
        <f>Source!Y601</f>
        <v>0</v>
      </c>
      <c r="U781">
        <f>ROUND((175/100)*ROUND(Source!R600, 2), 2)</f>
        <v>0</v>
      </c>
      <c r="V781">
        <f>ROUND((0/100)*ROUND(Source!R601, 2), 2)</f>
        <v>0</v>
      </c>
      <c r="AC781">
        <v>3</v>
      </c>
    </row>
    <row r="782" spans="1:29" ht="13.8" hidden="1" x14ac:dyDescent="0.25">
      <c r="C782" s="38" t="s">
        <v>897</v>
      </c>
      <c r="H782" s="59">
        <f>I781+0</f>
        <v>1058.8800000000001</v>
      </c>
      <c r="I782" s="59"/>
      <c r="J782" s="59">
        <f>K781+0</f>
        <v>3727.26</v>
      </c>
      <c r="K782" s="59"/>
      <c r="O782" s="39">
        <f>I781+0</f>
        <v>1058.8800000000001</v>
      </c>
      <c r="P782" s="39">
        <f>K781+0</f>
        <v>3727.26</v>
      </c>
    </row>
    <row r="783" spans="1:29" hidden="1" x14ac:dyDescent="0.25"/>
    <row r="784" spans="1:29" ht="55.2" hidden="1" x14ac:dyDescent="0.25">
      <c r="A784" s="27">
        <v>58</v>
      </c>
      <c r="B784" s="27" t="str">
        <f>Source!F602</f>
        <v>3.16-29-2</v>
      </c>
      <c r="C784" s="27" t="s">
        <v>574</v>
      </c>
      <c r="D784" s="29" t="str">
        <f>Source!H602</f>
        <v>100 м трубопровода</v>
      </c>
      <c r="E784" s="28">
        <f>Source!I602</f>
        <v>0.15</v>
      </c>
      <c r="F784" s="31"/>
      <c r="G784" s="30"/>
      <c r="H784" s="28"/>
      <c r="I784" s="31"/>
      <c r="J784" s="28"/>
      <c r="K784" s="31"/>
      <c r="Q784">
        <f>Source!X602</f>
        <v>18.41</v>
      </c>
      <c r="R784">
        <f>Source!X603</f>
        <v>1037.4100000000001</v>
      </c>
      <c r="S784">
        <f>Source!Y602</f>
        <v>10.3</v>
      </c>
      <c r="T784">
        <f>Source!Y603</f>
        <v>580.57000000000005</v>
      </c>
      <c r="U784">
        <f>ROUND((175/100)*ROUND(Source!R602, 2), 2)</f>
        <v>0</v>
      </c>
      <c r="V784">
        <f>ROUND((0/100)*ROUND(Source!R603, 2), 2)</f>
        <v>0</v>
      </c>
      <c r="AC784">
        <v>0</v>
      </c>
    </row>
    <row r="785" spans="1:29" hidden="1" x14ac:dyDescent="0.25">
      <c r="C785" s="32" t="str">
        <f>"Объем: "&amp;Source!I602&amp;"=15/"&amp;"100"</f>
        <v>Объем: 0,15=15/100</v>
      </c>
    </row>
    <row r="786" spans="1:29" ht="14.4" hidden="1" x14ac:dyDescent="0.25">
      <c r="A786" s="27"/>
      <c r="B786" s="27"/>
      <c r="C786" s="27" t="s">
        <v>886</v>
      </c>
      <c r="D786" s="29"/>
      <c r="E786" s="28"/>
      <c r="F786" s="31">
        <f>Source!AO602</f>
        <v>76.45</v>
      </c>
      <c r="G786" s="30" t="s">
        <v>903</v>
      </c>
      <c r="H786" s="28">
        <f>Source!AV603</f>
        <v>1.0669999999999999</v>
      </c>
      <c r="I786" s="31">
        <f>Source!S602</f>
        <v>16.89</v>
      </c>
      <c r="J786" s="28">
        <f>IF(Source!BA603&lt;&gt; 0, Source!BA603, 1)</f>
        <v>56.35</v>
      </c>
      <c r="K786" s="31">
        <f>Source!S603</f>
        <v>951.75</v>
      </c>
    </row>
    <row r="787" spans="1:29" ht="14.4" hidden="1" x14ac:dyDescent="0.25">
      <c r="A787" s="27"/>
      <c r="B787" s="27"/>
      <c r="C787" s="27" t="s">
        <v>889</v>
      </c>
      <c r="D787" s="29"/>
      <c r="E787" s="28"/>
      <c r="F787" s="31">
        <f>Source!AL602</f>
        <v>28.84</v>
      </c>
      <c r="G787" s="30"/>
      <c r="H787" s="28">
        <f>Source!AW603</f>
        <v>1</v>
      </c>
      <c r="I787" s="31">
        <f>Source!P602</f>
        <v>4.33</v>
      </c>
      <c r="J787" s="28">
        <f>IF(Source!BC603&lt;&gt; 0, Source!BC603, 1)</f>
        <v>7.6</v>
      </c>
      <c r="K787" s="31">
        <f>Source!P603</f>
        <v>32.909999999999997</v>
      </c>
    </row>
    <row r="788" spans="1:29" ht="14.4" hidden="1" x14ac:dyDescent="0.25">
      <c r="A788" s="27"/>
      <c r="B788" s="27"/>
      <c r="C788" s="27" t="s">
        <v>890</v>
      </c>
      <c r="D788" s="29" t="s">
        <v>891</v>
      </c>
      <c r="E788" s="28">
        <f>Source!BZ603</f>
        <v>109</v>
      </c>
      <c r="F788" s="31"/>
      <c r="G788" s="30"/>
      <c r="H788" s="28"/>
      <c r="I788" s="31">
        <f>SUM(Q784:Q787)</f>
        <v>18.41</v>
      </c>
      <c r="J788" s="28">
        <f>Source!AT603</f>
        <v>109</v>
      </c>
      <c r="K788" s="31">
        <f>SUM(R784:R787)</f>
        <v>1037.4100000000001</v>
      </c>
    </row>
    <row r="789" spans="1:29" ht="14.4" hidden="1" x14ac:dyDescent="0.25">
      <c r="A789" s="27"/>
      <c r="B789" s="27"/>
      <c r="C789" s="27" t="s">
        <v>892</v>
      </c>
      <c r="D789" s="29" t="s">
        <v>891</v>
      </c>
      <c r="E789" s="28">
        <f>Source!CA603</f>
        <v>61</v>
      </c>
      <c r="F789" s="31"/>
      <c r="G789" s="30"/>
      <c r="H789" s="28"/>
      <c r="I789" s="31">
        <f>SUM(S784:S788)</f>
        <v>10.3</v>
      </c>
      <c r="J789" s="28">
        <f>Source!AU603</f>
        <v>61</v>
      </c>
      <c r="K789" s="31">
        <f>SUM(T784:T788)</f>
        <v>580.57000000000005</v>
      </c>
    </row>
    <row r="790" spans="1:29" ht="14.4" hidden="1" x14ac:dyDescent="0.25">
      <c r="A790" s="33"/>
      <c r="B790" s="33"/>
      <c r="C790" s="33" t="s">
        <v>893</v>
      </c>
      <c r="D790" s="34" t="s">
        <v>894</v>
      </c>
      <c r="E790" s="35">
        <f>Source!AQ602</f>
        <v>5.01</v>
      </c>
      <c r="F790" s="36"/>
      <c r="G790" s="37" t="s">
        <v>903</v>
      </c>
      <c r="H790" s="35">
        <f>Source!AV603</f>
        <v>1.0669999999999999</v>
      </c>
      <c r="I790" s="36">
        <f>Source!U602</f>
        <v>1.1065536899999997</v>
      </c>
      <c r="J790" s="35"/>
      <c r="K790" s="36"/>
    </row>
    <row r="791" spans="1:29" ht="13.8" hidden="1" x14ac:dyDescent="0.25">
      <c r="C791" s="38" t="s">
        <v>895</v>
      </c>
      <c r="H791" s="59">
        <f>I786+I787+I788+I789+0-0-0</f>
        <v>49.929999999999993</v>
      </c>
      <c r="I791" s="59"/>
      <c r="J791" s="59">
        <f>K786+K787+K788+K789+0-0-0</f>
        <v>2602.6400000000003</v>
      </c>
      <c r="K791" s="59"/>
    </row>
    <row r="792" spans="1:29" ht="13.8" hidden="1" x14ac:dyDescent="0.25">
      <c r="C792" s="38" t="s">
        <v>896</v>
      </c>
      <c r="H792" s="56">
        <f>0+0</f>
        <v>0</v>
      </c>
      <c r="I792" s="56"/>
      <c r="J792" s="56">
        <f>0+0</f>
        <v>0</v>
      </c>
      <c r="K792" s="56"/>
    </row>
    <row r="793" spans="1:29" ht="13.8" hidden="1" x14ac:dyDescent="0.25">
      <c r="C793" s="38" t="s">
        <v>897</v>
      </c>
      <c r="H793" s="56">
        <f>I786+I787+I788+I789+0</f>
        <v>49.929999999999993</v>
      </c>
      <c r="I793" s="56"/>
      <c r="J793" s="56">
        <f>K786+K787+K788+K789+0</f>
        <v>2602.6400000000003</v>
      </c>
      <c r="K793" s="56"/>
      <c r="O793" s="39">
        <f>I786+I787+I788+I789+0</f>
        <v>49.929999999999993</v>
      </c>
      <c r="P793" s="39">
        <f>K786+K787+K788+K789+0</f>
        <v>2602.6400000000003</v>
      </c>
    </row>
    <row r="794" spans="1:29" hidden="1" x14ac:dyDescent="0.25"/>
    <row r="795" spans="1:29" ht="55.2" hidden="1" x14ac:dyDescent="0.25">
      <c r="A795" s="27">
        <v>59</v>
      </c>
      <c r="B795" s="27" t="str">
        <f>Source!F604</f>
        <v>3.16-33-1</v>
      </c>
      <c r="C795" s="27" t="s">
        <v>157</v>
      </c>
      <c r="D795" s="29" t="str">
        <f>Source!H604</f>
        <v>100 шт.</v>
      </c>
      <c r="E795" s="28">
        <f>Source!I604</f>
        <v>0.02</v>
      </c>
      <c r="F795" s="31"/>
      <c r="G795" s="30"/>
      <c r="H795" s="28"/>
      <c r="I795" s="31"/>
      <c r="J795" s="28"/>
      <c r="K795" s="31"/>
      <c r="Q795">
        <f>Source!X604</f>
        <v>5.91</v>
      </c>
      <c r="R795">
        <f>Source!X605</f>
        <v>332.91</v>
      </c>
      <c r="S795">
        <f>Source!Y604</f>
        <v>3.31</v>
      </c>
      <c r="T795">
        <f>Source!Y605</f>
        <v>186.31</v>
      </c>
      <c r="U795">
        <f>ROUND((175/100)*ROUND(Source!R604, 2), 2)</f>
        <v>0</v>
      </c>
      <c r="V795">
        <f>ROUND((0/100)*ROUND(Source!R605, 2), 2)</f>
        <v>0</v>
      </c>
      <c r="AC795">
        <v>0</v>
      </c>
    </row>
    <row r="796" spans="1:29" hidden="1" x14ac:dyDescent="0.25">
      <c r="C796" s="32" t="str">
        <f>"Объем: "&amp;Source!I604&amp;"=2/"&amp;"100"</f>
        <v>Объем: 0,02=2/100</v>
      </c>
    </row>
    <row r="797" spans="1:29" ht="14.4" hidden="1" x14ac:dyDescent="0.25">
      <c r="A797" s="27"/>
      <c r="B797" s="27"/>
      <c r="C797" s="27" t="s">
        <v>886</v>
      </c>
      <c r="D797" s="29"/>
      <c r="E797" s="28"/>
      <c r="F797" s="31">
        <f>Source!AO604</f>
        <v>184.13</v>
      </c>
      <c r="G797" s="30" t="s">
        <v>903</v>
      </c>
      <c r="H797" s="28">
        <f>Source!AV605</f>
        <v>1.0669999999999999</v>
      </c>
      <c r="I797" s="31">
        <f>Source!S604</f>
        <v>5.42</v>
      </c>
      <c r="J797" s="28">
        <f>IF(Source!BA605&lt;&gt; 0, Source!BA605, 1)</f>
        <v>56.35</v>
      </c>
      <c r="K797" s="31">
        <f>Source!S605</f>
        <v>305.42</v>
      </c>
    </row>
    <row r="798" spans="1:29" ht="55.2" hidden="1" x14ac:dyDescent="0.25">
      <c r="A798" s="27" t="s">
        <v>577</v>
      </c>
      <c r="B798" s="27" t="str">
        <f>Source!F606</f>
        <v>1.12-5-456</v>
      </c>
      <c r="C798" s="27" t="s">
        <v>162</v>
      </c>
      <c r="D798" s="29" t="str">
        <f>Source!H606</f>
        <v>шт.</v>
      </c>
      <c r="E798" s="28">
        <f>Source!I606</f>
        <v>2</v>
      </c>
      <c r="F798" s="31">
        <f>Source!AK606</f>
        <v>265.24</v>
      </c>
      <c r="G798" s="41" t="s">
        <v>3</v>
      </c>
      <c r="H798" s="28">
        <f>Source!AW607</f>
        <v>1</v>
      </c>
      <c r="I798" s="31">
        <f>Source!O606</f>
        <v>530.48</v>
      </c>
      <c r="J798" s="28">
        <f>IF(Source!BC607&lt;&gt; 0, Source!BC607, 1)</f>
        <v>0.83</v>
      </c>
      <c r="K798" s="31">
        <f>Source!O607</f>
        <v>440.3</v>
      </c>
      <c r="Q798">
        <f>Source!X606</f>
        <v>0</v>
      </c>
      <c r="R798">
        <f>Source!X607</f>
        <v>0</v>
      </c>
      <c r="S798">
        <f>Source!Y606</f>
        <v>0</v>
      </c>
      <c r="T798">
        <f>Source!Y607</f>
        <v>0</v>
      </c>
      <c r="U798">
        <f>ROUND((175/100)*ROUND(Source!R606, 2), 2)</f>
        <v>0</v>
      </c>
      <c r="V798">
        <f>ROUND((0/100)*ROUND(Source!R607, 2), 2)</f>
        <v>0</v>
      </c>
      <c r="AC798">
        <v>3</v>
      </c>
    </row>
    <row r="799" spans="1:29" ht="14.4" hidden="1" x14ac:dyDescent="0.25">
      <c r="A799" s="27"/>
      <c r="B799" s="27"/>
      <c r="C799" s="27" t="s">
        <v>890</v>
      </c>
      <c r="D799" s="29" t="s">
        <v>891</v>
      </c>
      <c r="E799" s="28">
        <f>Source!BZ605</f>
        <v>109</v>
      </c>
      <c r="F799" s="31"/>
      <c r="G799" s="30"/>
      <c r="H799" s="28"/>
      <c r="I799" s="31">
        <f>SUM(Q795:Q798)</f>
        <v>5.91</v>
      </c>
      <c r="J799" s="28">
        <f>Source!AT605</f>
        <v>109</v>
      </c>
      <c r="K799" s="31">
        <f>SUM(R795:R798)</f>
        <v>332.91</v>
      </c>
    </row>
    <row r="800" spans="1:29" ht="14.4" hidden="1" x14ac:dyDescent="0.25">
      <c r="A800" s="27"/>
      <c r="B800" s="27"/>
      <c r="C800" s="27" t="s">
        <v>892</v>
      </c>
      <c r="D800" s="29" t="s">
        <v>891</v>
      </c>
      <c r="E800" s="28">
        <f>Source!CA605</f>
        <v>61</v>
      </c>
      <c r="F800" s="31"/>
      <c r="G800" s="30"/>
      <c r="H800" s="28"/>
      <c r="I800" s="31">
        <f>SUM(S795:S799)</f>
        <v>3.31</v>
      </c>
      <c r="J800" s="28">
        <f>Source!AU605</f>
        <v>61</v>
      </c>
      <c r="K800" s="31">
        <f>SUM(T795:T799)</f>
        <v>186.31</v>
      </c>
    </row>
    <row r="801" spans="1:29" ht="14.4" hidden="1" x14ac:dyDescent="0.25">
      <c r="A801" s="33"/>
      <c r="B801" s="33"/>
      <c r="C801" s="33" t="s">
        <v>893</v>
      </c>
      <c r="D801" s="34" t="s">
        <v>894</v>
      </c>
      <c r="E801" s="35">
        <f>Source!AQ604</f>
        <v>14.63</v>
      </c>
      <c r="F801" s="36"/>
      <c r="G801" s="37" t="s">
        <v>903</v>
      </c>
      <c r="H801" s="35">
        <f>Source!AV605</f>
        <v>1.0669999999999999</v>
      </c>
      <c r="I801" s="36">
        <f>Source!U604</f>
        <v>0.430841796</v>
      </c>
      <c r="J801" s="35"/>
      <c r="K801" s="36"/>
    </row>
    <row r="802" spans="1:29" ht="13.8" hidden="1" x14ac:dyDescent="0.25">
      <c r="C802" s="38" t="s">
        <v>895</v>
      </c>
      <c r="H802" s="59">
        <f>I797+I799+I800+SUM(I798:I798)-SUMIF(AC798:AC798, 5, I798:I798)-SUMIF(AC798:AC798, 6, I798:I798)</f>
        <v>545.12</v>
      </c>
      <c r="I802" s="59"/>
      <c r="J802" s="59">
        <f>K797+K799+K800+SUM(K798:K798)-SUMIF(AC798:AC798, 5, K798:K798)-SUMIF(AC798:AC798, 6, K798:K798)</f>
        <v>1264.94</v>
      </c>
      <c r="K802" s="59"/>
    </row>
    <row r="803" spans="1:29" ht="13.8" hidden="1" x14ac:dyDescent="0.25">
      <c r="C803" s="38" t="s">
        <v>896</v>
      </c>
      <c r="H803" s="56">
        <f>SUMIF(AC798:AC798, 5, I798:I798)+SUMIF(AC798:AC798, 6, I798:I798)</f>
        <v>0</v>
      </c>
      <c r="I803" s="56"/>
      <c r="J803" s="56">
        <f>SUMIF(AC798:AC798, 5, K798:K798)+SUMIF(AC798:AC798, 6, K798:K798)</f>
        <v>0</v>
      </c>
      <c r="K803" s="56"/>
    </row>
    <row r="804" spans="1:29" ht="13.8" hidden="1" x14ac:dyDescent="0.25">
      <c r="C804" s="38" t="s">
        <v>897</v>
      </c>
      <c r="H804" s="56">
        <f>I797+I799+I800+SUM(I798:I798)</f>
        <v>545.12</v>
      </c>
      <c r="I804" s="56"/>
      <c r="J804" s="56">
        <f>K797+K799+K800+SUM(K798:K798)</f>
        <v>1264.94</v>
      </c>
      <c r="K804" s="56"/>
      <c r="O804" s="39">
        <f>I797+I799+I800+SUM(I798:I798)</f>
        <v>545.12</v>
      </c>
      <c r="P804" s="39">
        <f>K797+K799+K800+SUM(K798:K798)</f>
        <v>1264.94</v>
      </c>
    </row>
    <row r="805" spans="1:29" hidden="1" x14ac:dyDescent="0.25"/>
    <row r="806" spans="1:29" ht="28.8" hidden="1" x14ac:dyDescent="0.25">
      <c r="A806" s="27">
        <v>60</v>
      </c>
      <c r="B806" s="27" t="str">
        <f>Source!F608</f>
        <v>3.17-1-11</v>
      </c>
      <c r="C806" s="27" t="s">
        <v>579</v>
      </c>
      <c r="D806" s="29" t="str">
        <f>Source!H608</f>
        <v>1 комплект</v>
      </c>
      <c r="E806" s="28">
        <f>Source!I608</f>
        <v>2</v>
      </c>
      <c r="F806" s="31"/>
      <c r="G806" s="30"/>
      <c r="H806" s="28"/>
      <c r="I806" s="31"/>
      <c r="J806" s="28"/>
      <c r="K806" s="31"/>
      <c r="Q806">
        <f>Source!X608</f>
        <v>18.91</v>
      </c>
      <c r="R806">
        <f>Source!X609</f>
        <v>1065.67</v>
      </c>
      <c r="S806">
        <f>Source!Y608</f>
        <v>10.58</v>
      </c>
      <c r="T806">
        <f>Source!Y609</f>
        <v>596.38</v>
      </c>
      <c r="U806">
        <f>ROUND((175/100)*ROUND(Source!R608, 2), 2)</f>
        <v>0.74</v>
      </c>
      <c r="V806">
        <f>ROUND((0/100)*ROUND(Source!R609, 2), 2)</f>
        <v>0</v>
      </c>
      <c r="AC806">
        <v>0</v>
      </c>
    </row>
    <row r="807" spans="1:29" ht="14.4" hidden="1" x14ac:dyDescent="0.25">
      <c r="A807" s="27"/>
      <c r="B807" s="27"/>
      <c r="C807" s="27" t="s">
        <v>886</v>
      </c>
      <c r="D807" s="29"/>
      <c r="E807" s="28"/>
      <c r="F807" s="31">
        <f>Source!AO608</f>
        <v>5.75</v>
      </c>
      <c r="G807" s="30" t="s">
        <v>903</v>
      </c>
      <c r="H807" s="28">
        <f>Source!AV609</f>
        <v>1.0669999999999999</v>
      </c>
      <c r="I807" s="31">
        <f>Source!S608</f>
        <v>16.93</v>
      </c>
      <c r="J807" s="28">
        <f>IF(Source!BA609&lt;&gt; 0, Source!BA609, 1)</f>
        <v>56.35</v>
      </c>
      <c r="K807" s="31">
        <f>Source!S609</f>
        <v>954.01</v>
      </c>
    </row>
    <row r="808" spans="1:29" ht="14.4" hidden="1" x14ac:dyDescent="0.25">
      <c r="A808" s="27"/>
      <c r="B808" s="27"/>
      <c r="C808" s="27" t="s">
        <v>888</v>
      </c>
      <c r="D808" s="29"/>
      <c r="E808" s="28"/>
      <c r="F808" s="31">
        <f>Source!AM608</f>
        <v>0.83</v>
      </c>
      <c r="G808" s="30" t="s">
        <v>904</v>
      </c>
      <c r="H808" s="28">
        <f>Source!AV609</f>
        <v>1.0669999999999999</v>
      </c>
      <c r="I808" s="31">
        <f>Source!Q608</f>
        <v>2.66</v>
      </c>
      <c r="J808" s="28">
        <f>IF(Source!BB609&lt;&gt; 0, Source!BB609, 1)</f>
        <v>17.100000000000001</v>
      </c>
      <c r="K808" s="31">
        <f>Source!Q609</f>
        <v>45.49</v>
      </c>
    </row>
    <row r="809" spans="1:29" ht="14.4" hidden="1" x14ac:dyDescent="0.25">
      <c r="A809" s="27"/>
      <c r="B809" s="27"/>
      <c r="C809" s="27" t="s">
        <v>900</v>
      </c>
      <c r="D809" s="29"/>
      <c r="E809" s="28"/>
      <c r="F809" s="31">
        <f>Source!AN608</f>
        <v>0.13</v>
      </c>
      <c r="G809" s="30" t="s">
        <v>904</v>
      </c>
      <c r="H809" s="28">
        <f>Source!AV609</f>
        <v>1.0669999999999999</v>
      </c>
      <c r="I809" s="40">
        <f>Source!R608</f>
        <v>0.42</v>
      </c>
      <c r="J809" s="28">
        <f>IF(Source!BS609&lt;&gt; 0, Source!BS609, 1)</f>
        <v>56.35</v>
      </c>
      <c r="K809" s="40">
        <f>Source!R609</f>
        <v>23.67</v>
      </c>
    </row>
    <row r="810" spans="1:29" ht="14.4" hidden="1" x14ac:dyDescent="0.25">
      <c r="A810" s="27"/>
      <c r="B810" s="27"/>
      <c r="C810" s="27" t="s">
        <v>889</v>
      </c>
      <c r="D810" s="29"/>
      <c r="E810" s="28"/>
      <c r="F810" s="31">
        <f>Source!AL608</f>
        <v>1.9</v>
      </c>
      <c r="G810" s="30"/>
      <c r="H810" s="28">
        <f>Source!AW609</f>
        <v>1</v>
      </c>
      <c r="I810" s="31">
        <f>Source!P608</f>
        <v>3.8</v>
      </c>
      <c r="J810" s="28">
        <f>IF(Source!BC609&lt;&gt; 0, Source!BC609, 1)</f>
        <v>11.42</v>
      </c>
      <c r="K810" s="31">
        <f>Source!P609</f>
        <v>43.4</v>
      </c>
    </row>
    <row r="811" spans="1:29" ht="40.799999999999997" x14ac:dyDescent="0.25">
      <c r="A811" s="27" t="s">
        <v>580</v>
      </c>
      <c r="B811" s="27" t="str">
        <f>Source!F610</f>
        <v>КА. п. 10</v>
      </c>
      <c r="C811" s="27" t="s">
        <v>911</v>
      </c>
      <c r="D811" s="29" t="str">
        <f>Source!H610</f>
        <v>шт.</v>
      </c>
      <c r="E811" s="28">
        <f>Source!I610</f>
        <v>2</v>
      </c>
      <c r="F811" s="31">
        <f>Source!AK610</f>
        <v>401.46</v>
      </c>
      <c r="G811" s="41" t="s">
        <v>3</v>
      </c>
      <c r="H811" s="28">
        <f>Source!AW611</f>
        <v>1</v>
      </c>
      <c r="I811" s="31">
        <f>Source!O610</f>
        <v>802.92</v>
      </c>
      <c r="J811" s="28">
        <f>IF(Source!BC611&lt;&gt; 0, Source!BC611, 1)</f>
        <v>9.84</v>
      </c>
      <c r="K811" s="31">
        <f>Source!O611</f>
        <v>7900.73</v>
      </c>
      <c r="Q811">
        <f>Source!X610</f>
        <v>0</v>
      </c>
      <c r="R811">
        <f>Source!X611</f>
        <v>0</v>
      </c>
      <c r="S811">
        <f>Source!Y610</f>
        <v>0</v>
      </c>
      <c r="T811">
        <f>Source!Y611</f>
        <v>0</v>
      </c>
      <c r="U811">
        <f>ROUND((175/100)*ROUND(Source!R610, 2), 2)</f>
        <v>0</v>
      </c>
      <c r="V811">
        <f>ROUND((0/100)*ROUND(Source!R611, 2), 2)</f>
        <v>0</v>
      </c>
      <c r="AC811">
        <v>3</v>
      </c>
    </row>
    <row r="812" spans="1:29" ht="14.4" hidden="1" x14ac:dyDescent="0.25">
      <c r="A812" s="27"/>
      <c r="B812" s="27"/>
      <c r="C812" s="27" t="s">
        <v>890</v>
      </c>
      <c r="D812" s="29" t="s">
        <v>891</v>
      </c>
      <c r="E812" s="28">
        <f>Source!BZ609</f>
        <v>109</v>
      </c>
      <c r="F812" s="31"/>
      <c r="G812" s="30"/>
      <c r="H812" s="28"/>
      <c r="I812" s="31">
        <f>SUM(Q806:Q811)</f>
        <v>18.91</v>
      </c>
      <c r="J812" s="28">
        <f>Source!AT609</f>
        <v>109</v>
      </c>
      <c r="K812" s="31">
        <f>SUM(R806:R811)</f>
        <v>1065.67</v>
      </c>
    </row>
    <row r="813" spans="1:29" ht="14.4" hidden="1" x14ac:dyDescent="0.25">
      <c r="A813" s="27"/>
      <c r="B813" s="27"/>
      <c r="C813" s="27" t="s">
        <v>892</v>
      </c>
      <c r="D813" s="29" t="s">
        <v>891</v>
      </c>
      <c r="E813" s="28">
        <f>Source!CA609</f>
        <v>61</v>
      </c>
      <c r="F813" s="31"/>
      <c r="G813" s="30"/>
      <c r="H813" s="28"/>
      <c r="I813" s="31">
        <f>SUM(S806:S812)</f>
        <v>10.58</v>
      </c>
      <c r="J813" s="28">
        <f>Source!AU609</f>
        <v>61</v>
      </c>
      <c r="K813" s="31">
        <f>SUM(T806:T812)</f>
        <v>596.38</v>
      </c>
    </row>
    <row r="814" spans="1:29" ht="14.4" hidden="1" x14ac:dyDescent="0.25">
      <c r="A814" s="33"/>
      <c r="B814" s="33"/>
      <c r="C814" s="33" t="s">
        <v>893</v>
      </c>
      <c r="D814" s="34" t="s">
        <v>894</v>
      </c>
      <c r="E814" s="35">
        <f>Source!AQ608</f>
        <v>0.46</v>
      </c>
      <c r="F814" s="36"/>
      <c r="G814" s="37" t="s">
        <v>903</v>
      </c>
      <c r="H814" s="35">
        <f>Source!AV609</f>
        <v>1.0669999999999999</v>
      </c>
      <c r="I814" s="36">
        <f>Source!U608</f>
        <v>1.3546632000000001</v>
      </c>
      <c r="J814" s="35"/>
      <c r="K814" s="36"/>
    </row>
    <row r="815" spans="1:29" ht="13.8" hidden="1" x14ac:dyDescent="0.25">
      <c r="C815" s="38" t="s">
        <v>895</v>
      </c>
      <c r="H815" s="59">
        <f>I807+I808+I810+I812+I813+SUM(I811:I811)-SUMIF(AC811:AC811, 5, I811:I811)-SUMIF(AC811:AC811, 6, I811:I811)</f>
        <v>855.8</v>
      </c>
      <c r="I815" s="59"/>
      <c r="J815" s="59">
        <f>K807+K808+K810+K812+K813+SUM(K811:K811)-SUMIF(AC811:AC811, 5, K811:K811)-SUMIF(AC811:AC811, 6, K811:K811)</f>
        <v>10605.68</v>
      </c>
      <c r="K815" s="59"/>
    </row>
    <row r="816" spans="1:29" ht="13.8" hidden="1" x14ac:dyDescent="0.25">
      <c r="C816" s="38" t="s">
        <v>896</v>
      </c>
      <c r="H816" s="56">
        <f>SUMIF(AC811:AC811, 5, I811:I811)+SUMIF(AC811:AC811, 6, I811:I811)</f>
        <v>0</v>
      </c>
      <c r="I816" s="56"/>
      <c r="J816" s="56">
        <f>SUMIF(AC811:AC811, 5, K811:K811)+SUMIF(AC811:AC811, 6, K811:K811)</f>
        <v>0</v>
      </c>
      <c r="K816" s="56"/>
    </row>
    <row r="817" spans="1:16" ht="13.8" hidden="1" x14ac:dyDescent="0.25">
      <c r="C817" s="38" t="s">
        <v>897</v>
      </c>
      <c r="H817" s="56">
        <f>I807+I808+I810+I812+I813+SUM(I811:I811)</f>
        <v>855.8</v>
      </c>
      <c r="I817" s="56"/>
      <c r="J817" s="56">
        <f>K807+K808+K810+K812+K813+SUM(K811:K811)</f>
        <v>10605.68</v>
      </c>
      <c r="K817" s="56"/>
      <c r="O817" s="39">
        <f>I807+I808+I810+I812+I813+SUM(I811:I811)</f>
        <v>855.8</v>
      </c>
      <c r="P817" s="39">
        <f>K807+K808+K810+K812+K813+SUM(K811:K811)</f>
        <v>10605.68</v>
      </c>
    </row>
    <row r="818" spans="1:16" hidden="1" x14ac:dyDescent="0.25"/>
    <row r="819" spans="1:16" hidden="1" x14ac:dyDescent="0.25"/>
    <row r="820" spans="1:16" ht="13.8" hidden="1" x14ac:dyDescent="0.25">
      <c r="A820" s="58" t="str">
        <f>CONCATENATE("Итого по разделу: ",IF(Source!G613&lt;&gt;"Новый раздел", Source!G613, ""))</f>
        <v>Итого по разделу: Внутренний водосток К 2.</v>
      </c>
      <c r="B820" s="58"/>
      <c r="C820" s="58"/>
      <c r="D820" s="58"/>
      <c r="E820" s="58"/>
      <c r="F820" s="58"/>
      <c r="G820" s="58"/>
      <c r="H820" s="56">
        <f>SUM(O700:O819)</f>
        <v>23808.159999999996</v>
      </c>
      <c r="I820" s="57"/>
      <c r="J820" s="56">
        <f>SUM(P700:P819)</f>
        <v>344431.06</v>
      </c>
      <c r="K820" s="57"/>
    </row>
    <row r="821" spans="1:16" hidden="1" x14ac:dyDescent="0.25">
      <c r="A821" t="s">
        <v>901</v>
      </c>
      <c r="I821">
        <f>SUM(W700:W820)</f>
        <v>0</v>
      </c>
      <c r="J821">
        <f>SUM(X700:X820)</f>
        <v>0</v>
      </c>
    </row>
    <row r="822" spans="1:16" hidden="1" x14ac:dyDescent="0.25">
      <c r="A822" t="s">
        <v>902</v>
      </c>
      <c r="I822">
        <f>SUM(Y700:Y821)</f>
        <v>0</v>
      </c>
      <c r="J822">
        <f>SUM(Z700:Z821)</f>
        <v>0</v>
      </c>
    </row>
    <row r="823" spans="1:16" hidden="1" x14ac:dyDescent="0.25"/>
    <row r="824" spans="1:16" ht="13.8" hidden="1" x14ac:dyDescent="0.25">
      <c r="A824" s="58" t="str">
        <f>CONCATENATE("Итого по локальной смете: ",IF(Source!G643&lt;&gt;"Новая локальная смета", Source!G643, ""))</f>
        <v>Итого по локальной смете: Система водоотведения.</v>
      </c>
      <c r="B824" s="58"/>
      <c r="C824" s="58"/>
      <c r="D824" s="58"/>
      <c r="E824" s="58"/>
      <c r="F824" s="58"/>
      <c r="G824" s="58"/>
      <c r="H824" s="56">
        <f>SUM(O29:O823)</f>
        <v>790070.82000000018</v>
      </c>
      <c r="I824" s="57"/>
      <c r="J824" s="56">
        <f>SUM(P29:P823)</f>
        <v>7149295.1699999999</v>
      </c>
      <c r="K824" s="57"/>
    </row>
    <row r="825" spans="1:16" hidden="1" x14ac:dyDescent="0.25">
      <c r="A825" t="s">
        <v>901</v>
      </c>
      <c r="I825">
        <f>SUM(W29:W824)</f>
        <v>0</v>
      </c>
      <c r="J825">
        <f>SUM(X29:X824)</f>
        <v>0</v>
      </c>
    </row>
    <row r="826" spans="1:16" hidden="1" x14ac:dyDescent="0.25">
      <c r="A826" t="s">
        <v>902</v>
      </c>
      <c r="I826">
        <f>SUM(Y29:Y825)</f>
        <v>0</v>
      </c>
      <c r="J826">
        <f>SUM(Z29:Z825)</f>
        <v>0</v>
      </c>
    </row>
    <row r="827" spans="1:16" ht="13.8" hidden="1" x14ac:dyDescent="0.25">
      <c r="C827" s="54" t="str">
        <f>Source!H672</f>
        <v>Итого</v>
      </c>
      <c r="D827" s="54"/>
      <c r="E827" s="54"/>
      <c r="F827" s="54"/>
      <c r="G827" s="54"/>
      <c r="H827" s="55">
        <f>Source!F672</f>
        <v>790070.82</v>
      </c>
      <c r="I827" s="55"/>
      <c r="J827" s="55">
        <f>Source!P672</f>
        <v>7149295.1699999999</v>
      </c>
      <c r="K827" s="55"/>
    </row>
    <row r="828" spans="1:16" ht="13.8" hidden="1" x14ac:dyDescent="0.25">
      <c r="C828" s="54" t="str">
        <f>Source!H673</f>
        <v>НДС 20%</v>
      </c>
      <c r="D828" s="54"/>
      <c r="E828" s="54"/>
      <c r="F828" s="54"/>
      <c r="G828" s="54"/>
      <c r="H828" s="55">
        <f>Source!F673</f>
        <v>158014.16</v>
      </c>
      <c r="I828" s="55"/>
      <c r="J828" s="55">
        <f>Source!P673</f>
        <v>1429859.03</v>
      </c>
      <c r="K828" s="55"/>
    </row>
    <row r="829" spans="1:16" ht="13.8" hidden="1" x14ac:dyDescent="0.25">
      <c r="C829" s="54" t="str">
        <f>Source!H674</f>
        <v>Всего</v>
      </c>
      <c r="D829" s="54"/>
      <c r="E829" s="54"/>
      <c r="F829" s="54"/>
      <c r="G829" s="54"/>
      <c r="H829" s="55">
        <f>Source!F674</f>
        <v>948084.98</v>
      </c>
      <c r="I829" s="55"/>
      <c r="J829" s="55">
        <f>Source!P674</f>
        <v>8579154.1999999993</v>
      </c>
      <c r="K829" s="55"/>
    </row>
    <row r="830" spans="1:16" hidden="1" x14ac:dyDescent="0.25"/>
    <row r="831" spans="1:16" ht="13.8" hidden="1" x14ac:dyDescent="0.25">
      <c r="A831" s="58" t="str">
        <f>CONCATENATE("Итого по смете: ",IF(Source!G676&lt;&gt;"Новый объект", Source!G676, ""))</f>
        <v xml:space="preserve">Итого по смете: </v>
      </c>
      <c r="B831" s="58"/>
      <c r="C831" s="58"/>
      <c r="D831" s="58"/>
      <c r="E831" s="58"/>
      <c r="F831" s="58"/>
      <c r="G831" s="58"/>
      <c r="H831" s="56">
        <f>SUM(O1:O830)</f>
        <v>790070.82000000018</v>
      </c>
      <c r="I831" s="57"/>
      <c r="J831" s="56">
        <f>SUM(P1:P830)</f>
        <v>7149295.1699999999</v>
      </c>
      <c r="K831" s="57"/>
    </row>
    <row r="832" spans="1:16" hidden="1" x14ac:dyDescent="0.25">
      <c r="A832" t="s">
        <v>901</v>
      </c>
      <c r="I832">
        <f>SUM(W1:W831)</f>
        <v>0</v>
      </c>
      <c r="J832">
        <f>SUM(X1:X831)</f>
        <v>0</v>
      </c>
    </row>
    <row r="833" spans="1:11" hidden="1" x14ac:dyDescent="0.25">
      <c r="A833" t="s">
        <v>902</v>
      </c>
      <c r="I833">
        <f>SUM(Y1:Y832)</f>
        <v>0</v>
      </c>
      <c r="J833">
        <f>SUM(Z1:Z832)</f>
        <v>0</v>
      </c>
    </row>
    <row r="834" spans="1:11" hidden="1" x14ac:dyDescent="0.25"/>
    <row r="835" spans="1:11" hidden="1" x14ac:dyDescent="0.25"/>
    <row r="836" spans="1:11" ht="13.8" hidden="1" x14ac:dyDescent="0.25">
      <c r="A836" s="51" t="s">
        <v>913</v>
      </c>
      <c r="B836" s="51"/>
      <c r="C836" s="50" t="str">
        <f>IF(Source!AC12&lt;&gt;"", Source!AC12," ")</f>
        <v xml:space="preserve"> </v>
      </c>
      <c r="D836" s="50"/>
      <c r="E836" s="50"/>
      <c r="F836" s="50"/>
      <c r="G836" s="50"/>
      <c r="H836" s="52" t="str">
        <f>IF(Source!AB12&lt;&gt;"", Source!AB12," ")</f>
        <v xml:space="preserve"> </v>
      </c>
      <c r="I836" s="52"/>
      <c r="J836" s="52"/>
      <c r="K836" s="52"/>
    </row>
    <row r="837" spans="1:11" ht="13.8" hidden="1" x14ac:dyDescent="0.25">
      <c r="A837" s="16"/>
      <c r="B837" s="16"/>
      <c r="C837" s="53" t="s">
        <v>914</v>
      </c>
      <c r="D837" s="53"/>
      <c r="E837" s="53"/>
      <c r="F837" s="53"/>
      <c r="G837" s="53"/>
      <c r="H837" s="16"/>
      <c r="I837" s="16"/>
      <c r="J837" s="16"/>
      <c r="K837" s="16"/>
    </row>
    <row r="838" spans="1:11" ht="13.8" hidden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spans="1:11" ht="13.8" hidden="1" x14ac:dyDescent="0.25">
      <c r="A839" s="51" t="s">
        <v>915</v>
      </c>
      <c r="B839" s="51"/>
      <c r="C839" s="50" t="str">
        <f>IF(Source!AE12&lt;&gt;"", Source!AE12," ")</f>
        <v xml:space="preserve"> </v>
      </c>
      <c r="D839" s="50"/>
      <c r="E839" s="50"/>
      <c r="F839" s="50"/>
      <c r="G839" s="50"/>
      <c r="H839" s="52" t="str">
        <f>IF(Source!AD12&lt;&gt;"", Source!AD12," ")</f>
        <v xml:space="preserve"> </v>
      </c>
      <c r="I839" s="52"/>
      <c r="J839" s="52"/>
      <c r="K839" s="52"/>
    </row>
    <row r="840" spans="1:11" ht="13.8" hidden="1" x14ac:dyDescent="0.25">
      <c r="A840" s="16"/>
      <c r="B840" s="16"/>
      <c r="C840" s="53" t="s">
        <v>914</v>
      </c>
      <c r="D840" s="53"/>
      <c r="E840" s="53"/>
      <c r="F840" s="53"/>
      <c r="G840" s="53"/>
      <c r="H840" s="16"/>
      <c r="I840" s="16"/>
      <c r="J840" s="16"/>
      <c r="K840" s="16"/>
    </row>
  </sheetData>
  <autoFilter ref="A26:AU840">
    <filterColumn colId="9">
      <filters>
        <filter val="9,84"/>
      </filters>
    </filterColumn>
  </autoFilter>
  <mergeCells count="403"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52:I52"/>
    <mergeCell ref="J52:K52"/>
    <mergeCell ref="H53:I53"/>
    <mergeCell ref="J53:K53"/>
    <mergeCell ref="H54:I54"/>
    <mergeCell ref="J54:K54"/>
    <mergeCell ref="A31:K31"/>
    <mergeCell ref="H40:I40"/>
    <mergeCell ref="J40:K40"/>
    <mergeCell ref="H41:I41"/>
    <mergeCell ref="J41:K41"/>
    <mergeCell ref="H42:I42"/>
    <mergeCell ref="J42:K42"/>
    <mergeCell ref="H76:I76"/>
    <mergeCell ref="J76:K76"/>
    <mergeCell ref="H77:I77"/>
    <mergeCell ref="J77:K77"/>
    <mergeCell ref="H78:I78"/>
    <mergeCell ref="J78:K78"/>
    <mergeCell ref="H64:I64"/>
    <mergeCell ref="J64:K64"/>
    <mergeCell ref="H65:I65"/>
    <mergeCell ref="J65:K65"/>
    <mergeCell ref="H66:I66"/>
    <mergeCell ref="J66:K66"/>
    <mergeCell ref="H98:I98"/>
    <mergeCell ref="J98:K98"/>
    <mergeCell ref="H99:I99"/>
    <mergeCell ref="J99:K99"/>
    <mergeCell ref="H100:I100"/>
    <mergeCell ref="J100:K100"/>
    <mergeCell ref="H88:I88"/>
    <mergeCell ref="J88:K88"/>
    <mergeCell ref="H89:I89"/>
    <mergeCell ref="J89:K89"/>
    <mergeCell ref="H90:I90"/>
    <mergeCell ref="J90:K90"/>
    <mergeCell ref="H118:I118"/>
    <mergeCell ref="J118:K118"/>
    <mergeCell ref="H119:I119"/>
    <mergeCell ref="J119:K119"/>
    <mergeCell ref="H120:I120"/>
    <mergeCell ref="J120:K120"/>
    <mergeCell ref="H108:I108"/>
    <mergeCell ref="J108:K108"/>
    <mergeCell ref="H109:I109"/>
    <mergeCell ref="J109:K109"/>
    <mergeCell ref="H110:I110"/>
    <mergeCell ref="J110:K110"/>
    <mergeCell ref="H138:I138"/>
    <mergeCell ref="J138:K138"/>
    <mergeCell ref="H139:I139"/>
    <mergeCell ref="J139:K139"/>
    <mergeCell ref="H140:I140"/>
    <mergeCell ref="J140:K140"/>
    <mergeCell ref="H128:I128"/>
    <mergeCell ref="J128:K128"/>
    <mergeCell ref="H129:I129"/>
    <mergeCell ref="J129:K129"/>
    <mergeCell ref="H130:I130"/>
    <mergeCell ref="J130:K130"/>
    <mergeCell ref="H159:I159"/>
    <mergeCell ref="J159:K159"/>
    <mergeCell ref="H160:I160"/>
    <mergeCell ref="J160:K160"/>
    <mergeCell ref="H172:I172"/>
    <mergeCell ref="J172:K172"/>
    <mergeCell ref="J143:K143"/>
    <mergeCell ref="H143:I143"/>
    <mergeCell ref="A143:G143"/>
    <mergeCell ref="A147:K147"/>
    <mergeCell ref="H158:I158"/>
    <mergeCell ref="J158:K158"/>
    <mergeCell ref="H185:I185"/>
    <mergeCell ref="J185:K185"/>
    <mergeCell ref="H186:I186"/>
    <mergeCell ref="J186:K186"/>
    <mergeCell ref="J189:K189"/>
    <mergeCell ref="H189:I189"/>
    <mergeCell ref="H173:I173"/>
    <mergeCell ref="J173:K173"/>
    <mergeCell ref="H174:I174"/>
    <mergeCell ref="J174:K174"/>
    <mergeCell ref="H184:I184"/>
    <mergeCell ref="J184:K184"/>
    <mergeCell ref="H204:I204"/>
    <mergeCell ref="J204:K204"/>
    <mergeCell ref="H220:I220"/>
    <mergeCell ref="J220:K220"/>
    <mergeCell ref="H221:I221"/>
    <mergeCell ref="J221:K221"/>
    <mergeCell ref="A189:G189"/>
    <mergeCell ref="A193:K193"/>
    <mergeCell ref="H202:I202"/>
    <mergeCell ref="J202:K202"/>
    <mergeCell ref="H203:I203"/>
    <mergeCell ref="J203:K203"/>
    <mergeCell ref="H235:I235"/>
    <mergeCell ref="J235:K235"/>
    <mergeCell ref="J238:K238"/>
    <mergeCell ref="H238:I238"/>
    <mergeCell ref="A238:G238"/>
    <mergeCell ref="A242:K242"/>
    <mergeCell ref="H222:I222"/>
    <mergeCell ref="J222:K222"/>
    <mergeCell ref="H233:I233"/>
    <mergeCell ref="J233:K233"/>
    <mergeCell ref="H234:I234"/>
    <mergeCell ref="J234:K234"/>
    <mergeCell ref="H266:I266"/>
    <mergeCell ref="J266:K266"/>
    <mergeCell ref="H267:I267"/>
    <mergeCell ref="J267:K267"/>
    <mergeCell ref="H268:I268"/>
    <mergeCell ref="J268:K268"/>
    <mergeCell ref="H255:I255"/>
    <mergeCell ref="J255:K255"/>
    <mergeCell ref="H256:I256"/>
    <mergeCell ref="J256:K256"/>
    <mergeCell ref="H257:I257"/>
    <mergeCell ref="J257:K257"/>
    <mergeCell ref="H294:I294"/>
    <mergeCell ref="J294:K294"/>
    <mergeCell ref="H295:I295"/>
    <mergeCell ref="J295:K295"/>
    <mergeCell ref="H296:I296"/>
    <mergeCell ref="J296:K296"/>
    <mergeCell ref="H279:I279"/>
    <mergeCell ref="J279:K279"/>
    <mergeCell ref="H280:I280"/>
    <mergeCell ref="J280:K280"/>
    <mergeCell ref="H281:I281"/>
    <mergeCell ref="J281:K281"/>
    <mergeCell ref="H315:I315"/>
    <mergeCell ref="J315:K315"/>
    <mergeCell ref="H316:I316"/>
    <mergeCell ref="J316:K316"/>
    <mergeCell ref="H328:I328"/>
    <mergeCell ref="J328:K328"/>
    <mergeCell ref="J299:K299"/>
    <mergeCell ref="H299:I299"/>
    <mergeCell ref="A299:G299"/>
    <mergeCell ref="A303:K303"/>
    <mergeCell ref="H314:I314"/>
    <mergeCell ref="J314:K314"/>
    <mergeCell ref="H340:I340"/>
    <mergeCell ref="J340:K340"/>
    <mergeCell ref="H341:I341"/>
    <mergeCell ref="J341:K341"/>
    <mergeCell ref="J344:K344"/>
    <mergeCell ref="H344:I344"/>
    <mergeCell ref="H329:I329"/>
    <mergeCell ref="J329:K329"/>
    <mergeCell ref="H330:I330"/>
    <mergeCell ref="J330:K330"/>
    <mergeCell ref="H339:I339"/>
    <mergeCell ref="J339:K339"/>
    <mergeCell ref="H361:I361"/>
    <mergeCell ref="J361:K361"/>
    <mergeCell ref="H383:I383"/>
    <mergeCell ref="J383:K383"/>
    <mergeCell ref="H384:I384"/>
    <mergeCell ref="J384:K384"/>
    <mergeCell ref="A344:G344"/>
    <mergeCell ref="A348:K348"/>
    <mergeCell ref="H359:I359"/>
    <mergeCell ref="J359:K359"/>
    <mergeCell ref="H360:I360"/>
    <mergeCell ref="J360:K360"/>
    <mergeCell ref="A421:G421"/>
    <mergeCell ref="A425:K425"/>
    <mergeCell ref="H406:I406"/>
    <mergeCell ref="J406:K406"/>
    <mergeCell ref="H416:I416"/>
    <mergeCell ref="J416:K416"/>
    <mergeCell ref="H417:I417"/>
    <mergeCell ref="J417:K417"/>
    <mergeCell ref="H385:I385"/>
    <mergeCell ref="J385:K385"/>
    <mergeCell ref="H404:I404"/>
    <mergeCell ref="J404:K404"/>
    <mergeCell ref="H405:I405"/>
    <mergeCell ref="J405:K405"/>
    <mergeCell ref="H442:I442"/>
    <mergeCell ref="J442:K442"/>
    <mergeCell ref="H443:I443"/>
    <mergeCell ref="J443:K443"/>
    <mergeCell ref="H444:I444"/>
    <mergeCell ref="J444:K444"/>
    <mergeCell ref="H418:I418"/>
    <mergeCell ref="J418:K418"/>
    <mergeCell ref="J421:K421"/>
    <mergeCell ref="H421:I421"/>
    <mergeCell ref="J468:K468"/>
    <mergeCell ref="H468:I468"/>
    <mergeCell ref="A468:G468"/>
    <mergeCell ref="A472:K472"/>
    <mergeCell ref="H482:I482"/>
    <mergeCell ref="J482:K482"/>
    <mergeCell ref="H463:I463"/>
    <mergeCell ref="J463:K463"/>
    <mergeCell ref="H464:I464"/>
    <mergeCell ref="J464:K464"/>
    <mergeCell ref="H465:I465"/>
    <mergeCell ref="J465:K465"/>
    <mergeCell ref="H496:I496"/>
    <mergeCell ref="J496:K496"/>
    <mergeCell ref="H497:I497"/>
    <mergeCell ref="J497:K497"/>
    <mergeCell ref="H508:I508"/>
    <mergeCell ref="J508:K508"/>
    <mergeCell ref="H483:I483"/>
    <mergeCell ref="J483:K483"/>
    <mergeCell ref="H484:I484"/>
    <mergeCell ref="J484:K484"/>
    <mergeCell ref="H495:I495"/>
    <mergeCell ref="J495:K495"/>
    <mergeCell ref="H522:I522"/>
    <mergeCell ref="J522:K522"/>
    <mergeCell ref="H523:I523"/>
    <mergeCell ref="J523:K523"/>
    <mergeCell ref="H526:I526"/>
    <mergeCell ref="J526:K526"/>
    <mergeCell ref="H509:I509"/>
    <mergeCell ref="J509:K509"/>
    <mergeCell ref="H510:I510"/>
    <mergeCell ref="J510:K510"/>
    <mergeCell ref="H521:I521"/>
    <mergeCell ref="J521:K521"/>
    <mergeCell ref="H542:I542"/>
    <mergeCell ref="J542:K542"/>
    <mergeCell ref="H554:I554"/>
    <mergeCell ref="J554:K554"/>
    <mergeCell ref="H555:I555"/>
    <mergeCell ref="J555:K555"/>
    <mergeCell ref="H529:I529"/>
    <mergeCell ref="J529:K529"/>
    <mergeCell ref="H540:I540"/>
    <mergeCell ref="J540:K540"/>
    <mergeCell ref="H541:I541"/>
    <mergeCell ref="J541:K541"/>
    <mergeCell ref="H571:I571"/>
    <mergeCell ref="J571:K571"/>
    <mergeCell ref="H584:I584"/>
    <mergeCell ref="J584:K584"/>
    <mergeCell ref="H585:I585"/>
    <mergeCell ref="J585:K585"/>
    <mergeCell ref="H556:I556"/>
    <mergeCell ref="J556:K556"/>
    <mergeCell ref="H569:I569"/>
    <mergeCell ref="J569:K569"/>
    <mergeCell ref="H570:I570"/>
    <mergeCell ref="J570:K570"/>
    <mergeCell ref="H601:I601"/>
    <mergeCell ref="J601:K601"/>
    <mergeCell ref="H614:I614"/>
    <mergeCell ref="J614:K614"/>
    <mergeCell ref="H615:I615"/>
    <mergeCell ref="J615:K615"/>
    <mergeCell ref="H586:I586"/>
    <mergeCell ref="J586:K586"/>
    <mergeCell ref="H599:I599"/>
    <mergeCell ref="J599:K599"/>
    <mergeCell ref="H600:I600"/>
    <mergeCell ref="J600:K600"/>
    <mergeCell ref="H633:I633"/>
    <mergeCell ref="J633:K633"/>
    <mergeCell ref="H644:I644"/>
    <mergeCell ref="J644:K644"/>
    <mergeCell ref="H645:I645"/>
    <mergeCell ref="J645:K645"/>
    <mergeCell ref="H616:I616"/>
    <mergeCell ref="J616:K616"/>
    <mergeCell ref="H631:I631"/>
    <mergeCell ref="J631:K631"/>
    <mergeCell ref="H632:I632"/>
    <mergeCell ref="J632:K632"/>
    <mergeCell ref="H659:I659"/>
    <mergeCell ref="J659:K659"/>
    <mergeCell ref="H670:I670"/>
    <mergeCell ref="J670:K670"/>
    <mergeCell ref="H671:I671"/>
    <mergeCell ref="J671:K671"/>
    <mergeCell ref="H646:I646"/>
    <mergeCell ref="J646:K646"/>
    <mergeCell ref="H657:I657"/>
    <mergeCell ref="J657:K657"/>
    <mergeCell ref="H658:I658"/>
    <mergeCell ref="J658:K658"/>
    <mergeCell ref="H691:I691"/>
    <mergeCell ref="J691:K691"/>
    <mergeCell ref="H692:I692"/>
    <mergeCell ref="J692:K692"/>
    <mergeCell ref="H693:I693"/>
    <mergeCell ref="J693:K693"/>
    <mergeCell ref="H672:I672"/>
    <mergeCell ref="J672:K672"/>
    <mergeCell ref="H675:I675"/>
    <mergeCell ref="J675:K675"/>
    <mergeCell ref="H678:I678"/>
    <mergeCell ref="J678:K678"/>
    <mergeCell ref="H712:I712"/>
    <mergeCell ref="J712:K712"/>
    <mergeCell ref="H713:I713"/>
    <mergeCell ref="J713:K713"/>
    <mergeCell ref="H726:I726"/>
    <mergeCell ref="J726:K726"/>
    <mergeCell ref="J696:K696"/>
    <mergeCell ref="H696:I696"/>
    <mergeCell ref="A696:G696"/>
    <mergeCell ref="A700:K700"/>
    <mergeCell ref="H711:I711"/>
    <mergeCell ref="J711:K711"/>
    <mergeCell ref="H742:I742"/>
    <mergeCell ref="J742:K742"/>
    <mergeCell ref="H743:I743"/>
    <mergeCell ref="J743:K743"/>
    <mergeCell ref="H752:I752"/>
    <mergeCell ref="J752:K752"/>
    <mergeCell ref="H727:I727"/>
    <mergeCell ref="J727:K727"/>
    <mergeCell ref="H728:I728"/>
    <mergeCell ref="J728:K728"/>
    <mergeCell ref="H741:I741"/>
    <mergeCell ref="J741:K741"/>
    <mergeCell ref="H767:I767"/>
    <mergeCell ref="J767:K767"/>
    <mergeCell ref="H768:I768"/>
    <mergeCell ref="J768:K768"/>
    <mergeCell ref="H772:I772"/>
    <mergeCell ref="J772:K772"/>
    <mergeCell ref="H753:I753"/>
    <mergeCell ref="J753:K753"/>
    <mergeCell ref="H754:I754"/>
    <mergeCell ref="J754:K754"/>
    <mergeCell ref="H766:I766"/>
    <mergeCell ref="J766:K766"/>
    <mergeCell ref="H791:I791"/>
    <mergeCell ref="J791:K791"/>
    <mergeCell ref="H792:I792"/>
    <mergeCell ref="J792:K792"/>
    <mergeCell ref="H793:I793"/>
    <mergeCell ref="J793:K793"/>
    <mergeCell ref="H775:I775"/>
    <mergeCell ref="J775:K775"/>
    <mergeCell ref="H779:I779"/>
    <mergeCell ref="J779:K779"/>
    <mergeCell ref="H782:I782"/>
    <mergeCell ref="J782:K782"/>
    <mergeCell ref="H815:I815"/>
    <mergeCell ref="J815:K815"/>
    <mergeCell ref="H816:I816"/>
    <mergeCell ref="J816:K816"/>
    <mergeCell ref="H817:I817"/>
    <mergeCell ref="J817:K817"/>
    <mergeCell ref="H802:I802"/>
    <mergeCell ref="J802:K802"/>
    <mergeCell ref="H803:I803"/>
    <mergeCell ref="J803:K803"/>
    <mergeCell ref="H804:I804"/>
    <mergeCell ref="J804:K804"/>
    <mergeCell ref="C827:G827"/>
    <mergeCell ref="H827:I827"/>
    <mergeCell ref="J827:K827"/>
    <mergeCell ref="C828:G828"/>
    <mergeCell ref="H828:I828"/>
    <mergeCell ref="J828:K828"/>
    <mergeCell ref="J820:K820"/>
    <mergeCell ref="H820:I820"/>
    <mergeCell ref="A820:G820"/>
    <mergeCell ref="J824:K824"/>
    <mergeCell ref="H824:I824"/>
    <mergeCell ref="A824:G824"/>
    <mergeCell ref="A836:B836"/>
    <mergeCell ref="H836:K836"/>
    <mergeCell ref="C837:G837"/>
    <mergeCell ref="A839:B839"/>
    <mergeCell ref="H839:K839"/>
    <mergeCell ref="C840:G840"/>
    <mergeCell ref="C829:G829"/>
    <mergeCell ref="H829:I829"/>
    <mergeCell ref="J829:K829"/>
    <mergeCell ref="J831:K831"/>
    <mergeCell ref="H831:I831"/>
    <mergeCell ref="A831:G83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725"/>
  <sheetViews>
    <sheetView workbookViewId="0">
      <selection activeCell="A721" sqref="A721:AX721"/>
    </sheetView>
  </sheetViews>
  <sheetFormatPr defaultColWidth="9.21875" defaultRowHeight="13.2" x14ac:dyDescent="0.25"/>
  <cols>
    <col min="1" max="256" width="9.21875" style="3" customWidth="1"/>
    <col min="257" max="16384" width="9.21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5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5">
      <c r="A12" s="10">
        <v>1</v>
      </c>
      <c r="B12" s="10">
        <v>717</v>
      </c>
      <c r="C12" s="10">
        <v>0</v>
      </c>
      <c r="D12" s="10">
        <f>ROW(A676)</f>
        <v>676</v>
      </c>
      <c r="E12" s="10">
        <v>0</v>
      </c>
      <c r="F12" s="10" t="s">
        <v>6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5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5">
      <c r="A18" s="11">
        <v>52</v>
      </c>
      <c r="B18" s="11">
        <f t="shared" ref="B18:G18" si="0">B676</f>
        <v>717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Новый объект строительства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O676</f>
        <v>748838.28</v>
      </c>
      <c r="P18" s="11">
        <f t="shared" si="1"/>
        <v>722350.83</v>
      </c>
      <c r="Q18" s="11">
        <f t="shared" si="1"/>
        <v>1237.2</v>
      </c>
      <c r="R18" s="11">
        <f t="shared" si="1"/>
        <v>155.80000000000001</v>
      </c>
      <c r="S18" s="11">
        <f t="shared" si="1"/>
        <v>25250.25</v>
      </c>
      <c r="T18" s="11">
        <f t="shared" si="1"/>
        <v>0</v>
      </c>
      <c r="U18" s="11">
        <f t="shared" si="1"/>
        <v>2029.92665844</v>
      </c>
      <c r="V18" s="11">
        <f t="shared" si="1"/>
        <v>0</v>
      </c>
      <c r="W18" s="11">
        <f t="shared" si="1"/>
        <v>0</v>
      </c>
      <c r="X18" s="11">
        <f t="shared" si="1"/>
        <v>26588.23</v>
      </c>
      <c r="Y18" s="11">
        <f t="shared" si="1"/>
        <v>14644.31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8473.83</v>
      </c>
      <c r="AQ18" s="11">
        <f t="shared" si="1"/>
        <v>0</v>
      </c>
      <c r="AR18" s="11">
        <f t="shared" si="1"/>
        <v>790070.82</v>
      </c>
      <c r="AS18" s="11">
        <f t="shared" si="1"/>
        <v>781596.99</v>
      </c>
      <c r="AT18" s="11">
        <f t="shared" si="1"/>
        <v>0</v>
      </c>
      <c r="AU18" s="11">
        <f t="shared" ref="AU18:BZ18" si="2">AU676</f>
        <v>0</v>
      </c>
      <c r="AV18" s="11">
        <f t="shared" si="2"/>
        <v>722350.83</v>
      </c>
      <c r="AW18" s="11">
        <f t="shared" si="2"/>
        <v>713877</v>
      </c>
      <c r="AX18" s="11">
        <f t="shared" si="2"/>
        <v>0</v>
      </c>
      <c r="AY18" s="11">
        <f t="shared" si="2"/>
        <v>713877</v>
      </c>
      <c r="AZ18" s="11">
        <f t="shared" si="2"/>
        <v>8473.83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CA676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DG676</f>
        <v>4825839.9800000004</v>
      </c>
      <c r="DH18" s="12">
        <f t="shared" si="4"/>
        <v>3382989.48</v>
      </c>
      <c r="DI18" s="12">
        <f t="shared" si="4"/>
        <v>19998.900000000001</v>
      </c>
      <c r="DJ18" s="12">
        <f t="shared" si="4"/>
        <v>8779.36</v>
      </c>
      <c r="DK18" s="12">
        <f t="shared" si="4"/>
        <v>1422851.6</v>
      </c>
      <c r="DL18" s="12">
        <f t="shared" si="4"/>
        <v>0</v>
      </c>
      <c r="DM18" s="12">
        <f t="shared" si="4"/>
        <v>2029.92665844</v>
      </c>
      <c r="DN18" s="12">
        <f t="shared" si="4"/>
        <v>0</v>
      </c>
      <c r="DO18" s="12">
        <f t="shared" si="4"/>
        <v>0</v>
      </c>
      <c r="DP18" s="12">
        <f t="shared" si="4"/>
        <v>1498247.4</v>
      </c>
      <c r="DQ18" s="12">
        <f t="shared" si="4"/>
        <v>825207.79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126005.85</v>
      </c>
      <c r="EI18" s="12">
        <f t="shared" si="4"/>
        <v>0</v>
      </c>
      <c r="EJ18" s="12">
        <f t="shared" si="4"/>
        <v>7149295.1699999999</v>
      </c>
      <c r="EK18" s="12">
        <f t="shared" si="4"/>
        <v>7023289.3200000003</v>
      </c>
      <c r="EL18" s="12">
        <f t="shared" si="4"/>
        <v>0</v>
      </c>
      <c r="EM18" s="12">
        <f t="shared" ref="EM18:FR18" si="5">EM676</f>
        <v>0</v>
      </c>
      <c r="EN18" s="12">
        <f t="shared" si="5"/>
        <v>3382989.48</v>
      </c>
      <c r="EO18" s="12">
        <f t="shared" si="5"/>
        <v>3256983.63</v>
      </c>
      <c r="EP18" s="12">
        <f t="shared" si="5"/>
        <v>0</v>
      </c>
      <c r="EQ18" s="12">
        <f t="shared" si="5"/>
        <v>3256983.63</v>
      </c>
      <c r="ER18" s="12">
        <f t="shared" si="5"/>
        <v>126005.85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FS676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5">
      <c r="A20" s="10">
        <v>3</v>
      </c>
      <c r="B20" s="10">
        <v>1</v>
      </c>
      <c r="C20" s="10"/>
      <c r="D20" s="10">
        <f>ROW(A643)</f>
        <v>643</v>
      </c>
      <c r="E20" s="10"/>
      <c r="F20" s="10" t="s">
        <v>16</v>
      </c>
      <c r="G20" s="10" t="s">
        <v>17</v>
      </c>
      <c r="H20" s="10" t="s">
        <v>3</v>
      </c>
      <c r="I20" s="10">
        <v>0</v>
      </c>
      <c r="J20" s="10" t="s">
        <v>18</v>
      </c>
      <c r="K20" s="10">
        <v>-1</v>
      </c>
      <c r="L20" s="10" t="s">
        <v>16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5">
      <c r="A22" s="11">
        <v>52</v>
      </c>
      <c r="B22" s="11">
        <f t="shared" ref="B22:G22" si="7">B643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02-01-05</v>
      </c>
      <c r="G22" s="11" t="str">
        <f t="shared" si="7"/>
        <v>Система водоотведения.</v>
      </c>
      <c r="H22" s="11"/>
      <c r="I22" s="11"/>
      <c r="J22" s="11"/>
      <c r="K22" s="11"/>
      <c r="L22" s="11"/>
      <c r="M22" s="11"/>
      <c r="N22" s="11"/>
      <c r="O22" s="11">
        <f t="shared" ref="O22:AT22" si="8">O643</f>
        <v>748838.28</v>
      </c>
      <c r="P22" s="11">
        <f t="shared" si="8"/>
        <v>722350.83</v>
      </c>
      <c r="Q22" s="11">
        <f t="shared" si="8"/>
        <v>1237.2</v>
      </c>
      <c r="R22" s="11">
        <f t="shared" si="8"/>
        <v>155.80000000000001</v>
      </c>
      <c r="S22" s="11">
        <f t="shared" si="8"/>
        <v>25250.25</v>
      </c>
      <c r="T22" s="11">
        <f t="shared" si="8"/>
        <v>0</v>
      </c>
      <c r="U22" s="11">
        <f t="shared" si="8"/>
        <v>2029.92665844</v>
      </c>
      <c r="V22" s="11">
        <f t="shared" si="8"/>
        <v>0</v>
      </c>
      <c r="W22" s="11">
        <f t="shared" si="8"/>
        <v>0</v>
      </c>
      <c r="X22" s="11">
        <f t="shared" si="8"/>
        <v>26588.23</v>
      </c>
      <c r="Y22" s="11">
        <f t="shared" si="8"/>
        <v>14644.31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8473.83</v>
      </c>
      <c r="AQ22" s="11">
        <f t="shared" si="8"/>
        <v>0</v>
      </c>
      <c r="AR22" s="11">
        <f t="shared" si="8"/>
        <v>790070.82</v>
      </c>
      <c r="AS22" s="11">
        <f t="shared" si="8"/>
        <v>781596.99</v>
      </c>
      <c r="AT22" s="11">
        <f t="shared" si="8"/>
        <v>0</v>
      </c>
      <c r="AU22" s="11">
        <f t="shared" ref="AU22:BZ22" si="9">AU643</f>
        <v>0</v>
      </c>
      <c r="AV22" s="11">
        <f t="shared" si="9"/>
        <v>722350.83</v>
      </c>
      <c r="AW22" s="11">
        <f t="shared" si="9"/>
        <v>713877</v>
      </c>
      <c r="AX22" s="11">
        <f t="shared" si="9"/>
        <v>0</v>
      </c>
      <c r="AY22" s="11">
        <f t="shared" si="9"/>
        <v>713877</v>
      </c>
      <c r="AZ22" s="11">
        <f t="shared" si="9"/>
        <v>8473.83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CA643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DG643</f>
        <v>4825839.9800000004</v>
      </c>
      <c r="DH22" s="12">
        <f t="shared" si="11"/>
        <v>3382989.48</v>
      </c>
      <c r="DI22" s="12">
        <f t="shared" si="11"/>
        <v>19998.900000000001</v>
      </c>
      <c r="DJ22" s="12">
        <f t="shared" si="11"/>
        <v>8779.36</v>
      </c>
      <c r="DK22" s="12">
        <f t="shared" si="11"/>
        <v>1422851.6</v>
      </c>
      <c r="DL22" s="12">
        <f t="shared" si="11"/>
        <v>0</v>
      </c>
      <c r="DM22" s="12">
        <f t="shared" si="11"/>
        <v>2029.92665844</v>
      </c>
      <c r="DN22" s="12">
        <f t="shared" si="11"/>
        <v>0</v>
      </c>
      <c r="DO22" s="12">
        <f t="shared" si="11"/>
        <v>0</v>
      </c>
      <c r="DP22" s="12">
        <f t="shared" si="11"/>
        <v>1498247.4</v>
      </c>
      <c r="DQ22" s="12">
        <f t="shared" si="11"/>
        <v>825207.79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126005.85</v>
      </c>
      <c r="EI22" s="12">
        <f t="shared" si="11"/>
        <v>0</v>
      </c>
      <c r="EJ22" s="12">
        <f t="shared" si="11"/>
        <v>7149295.1699999999</v>
      </c>
      <c r="EK22" s="12">
        <f t="shared" si="11"/>
        <v>7023289.3200000003</v>
      </c>
      <c r="EL22" s="12">
        <f t="shared" si="11"/>
        <v>0</v>
      </c>
      <c r="EM22" s="12">
        <f t="shared" ref="EM22:FR22" si="12">EM643</f>
        <v>0</v>
      </c>
      <c r="EN22" s="12">
        <f t="shared" si="12"/>
        <v>3382989.48</v>
      </c>
      <c r="EO22" s="12">
        <f t="shared" si="12"/>
        <v>3256983.63</v>
      </c>
      <c r="EP22" s="12">
        <f t="shared" si="12"/>
        <v>0</v>
      </c>
      <c r="EQ22" s="12">
        <f t="shared" si="12"/>
        <v>3256983.63</v>
      </c>
      <c r="ER22" s="12">
        <f t="shared" si="12"/>
        <v>126005.85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FS643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5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19</v>
      </c>
      <c r="G24" s="10" t="s">
        <v>20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5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работы.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6485.62</v>
      </c>
      <c r="P26" s="11">
        <f t="shared" si="15"/>
        <v>29.07</v>
      </c>
      <c r="Q26" s="11">
        <f t="shared" si="15"/>
        <v>35.06</v>
      </c>
      <c r="R26" s="11">
        <f t="shared" si="15"/>
        <v>4.59</v>
      </c>
      <c r="S26" s="11">
        <f t="shared" si="15"/>
        <v>6421.49</v>
      </c>
      <c r="T26" s="11">
        <f t="shared" si="15"/>
        <v>0</v>
      </c>
      <c r="U26" s="11">
        <f t="shared" si="15"/>
        <v>537.80136615599997</v>
      </c>
      <c r="V26" s="11">
        <f t="shared" si="15"/>
        <v>0</v>
      </c>
      <c r="W26" s="11">
        <f t="shared" si="15"/>
        <v>0</v>
      </c>
      <c r="X26" s="11">
        <f t="shared" si="15"/>
        <v>5900.07</v>
      </c>
      <c r="Y26" s="11">
        <f t="shared" si="15"/>
        <v>3066.53</v>
      </c>
      <c r="Z26" s="11">
        <f t="shared" si="15"/>
        <v>0</v>
      </c>
      <c r="AA26" s="11">
        <f t="shared" si="15"/>
        <v>0</v>
      </c>
      <c r="AB26" s="11">
        <f t="shared" si="15"/>
        <v>6485.62</v>
      </c>
      <c r="AC26" s="11">
        <f t="shared" si="15"/>
        <v>29.07</v>
      </c>
      <c r="AD26" s="11">
        <f t="shared" si="15"/>
        <v>35.06</v>
      </c>
      <c r="AE26" s="11">
        <f t="shared" si="15"/>
        <v>4.59</v>
      </c>
      <c r="AF26" s="11">
        <f t="shared" si="15"/>
        <v>6421.49</v>
      </c>
      <c r="AG26" s="11">
        <f t="shared" si="15"/>
        <v>0</v>
      </c>
      <c r="AH26" s="11">
        <f t="shared" si="15"/>
        <v>537.80136615599997</v>
      </c>
      <c r="AI26" s="11">
        <f t="shared" si="15"/>
        <v>0</v>
      </c>
      <c r="AJ26" s="11">
        <f t="shared" si="15"/>
        <v>0</v>
      </c>
      <c r="AK26" s="11">
        <f t="shared" si="15"/>
        <v>5900.07</v>
      </c>
      <c r="AL26" s="11">
        <f t="shared" si="15"/>
        <v>3066.53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15452.22</v>
      </c>
      <c r="AS26" s="11">
        <f t="shared" si="15"/>
        <v>15452.22</v>
      </c>
      <c r="AT26" s="11">
        <f t="shared" si="15"/>
        <v>0</v>
      </c>
      <c r="AU26" s="11">
        <f t="shared" ref="AU26:BZ26" si="16">AU49</f>
        <v>0</v>
      </c>
      <c r="AV26" s="11">
        <f t="shared" si="16"/>
        <v>29.07</v>
      </c>
      <c r="AW26" s="11">
        <f t="shared" si="16"/>
        <v>29.07</v>
      </c>
      <c r="AX26" s="11">
        <f t="shared" si="16"/>
        <v>0</v>
      </c>
      <c r="AY26" s="11">
        <f t="shared" si="16"/>
        <v>29.07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15452.22</v>
      </c>
      <c r="CB26" s="11">
        <f t="shared" si="17"/>
        <v>15452.22</v>
      </c>
      <c r="CC26" s="11">
        <f t="shared" si="17"/>
        <v>0</v>
      </c>
      <c r="CD26" s="11">
        <f t="shared" si="17"/>
        <v>0</v>
      </c>
      <c r="CE26" s="11">
        <f t="shared" si="17"/>
        <v>29.07</v>
      </c>
      <c r="CF26" s="11">
        <f t="shared" si="17"/>
        <v>29.07</v>
      </c>
      <c r="CG26" s="11">
        <f t="shared" si="17"/>
        <v>0</v>
      </c>
      <c r="CH26" s="11">
        <f t="shared" si="17"/>
        <v>29.07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362868.51</v>
      </c>
      <c r="DH26" s="12">
        <f t="shared" si="18"/>
        <v>451.46</v>
      </c>
      <c r="DI26" s="12">
        <f t="shared" si="18"/>
        <v>566.09</v>
      </c>
      <c r="DJ26" s="12">
        <f t="shared" si="18"/>
        <v>258.64999999999998</v>
      </c>
      <c r="DK26" s="12">
        <f t="shared" si="18"/>
        <v>361850.96</v>
      </c>
      <c r="DL26" s="12">
        <f t="shared" si="18"/>
        <v>0</v>
      </c>
      <c r="DM26" s="12">
        <f t="shared" si="18"/>
        <v>537.80136615599997</v>
      </c>
      <c r="DN26" s="12">
        <f t="shared" si="18"/>
        <v>0</v>
      </c>
      <c r="DO26" s="12">
        <f t="shared" si="18"/>
        <v>0</v>
      </c>
      <c r="DP26" s="12">
        <f t="shared" si="18"/>
        <v>332469.13</v>
      </c>
      <c r="DQ26" s="12">
        <f t="shared" si="18"/>
        <v>172799.77</v>
      </c>
      <c r="DR26" s="12">
        <f t="shared" si="18"/>
        <v>0</v>
      </c>
      <c r="DS26" s="12">
        <f t="shared" si="18"/>
        <v>0</v>
      </c>
      <c r="DT26" s="12">
        <f t="shared" si="18"/>
        <v>362868.51</v>
      </c>
      <c r="DU26" s="12">
        <f t="shared" si="18"/>
        <v>451.46</v>
      </c>
      <c r="DV26" s="12">
        <f t="shared" si="18"/>
        <v>566.09</v>
      </c>
      <c r="DW26" s="12">
        <f t="shared" si="18"/>
        <v>258.64999999999998</v>
      </c>
      <c r="DX26" s="12">
        <f t="shared" si="18"/>
        <v>361850.96</v>
      </c>
      <c r="DY26" s="12">
        <f t="shared" si="18"/>
        <v>0</v>
      </c>
      <c r="DZ26" s="12">
        <f t="shared" si="18"/>
        <v>537.80136615599997</v>
      </c>
      <c r="EA26" s="12">
        <f t="shared" si="18"/>
        <v>0</v>
      </c>
      <c r="EB26" s="12">
        <f t="shared" si="18"/>
        <v>0</v>
      </c>
      <c r="EC26" s="12">
        <f t="shared" si="18"/>
        <v>332469.13</v>
      </c>
      <c r="ED26" s="12">
        <f t="shared" si="18"/>
        <v>172799.77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868137.41</v>
      </c>
      <c r="EK26" s="12">
        <f t="shared" si="18"/>
        <v>868137.41</v>
      </c>
      <c r="EL26" s="12">
        <f t="shared" si="18"/>
        <v>0</v>
      </c>
      <c r="EM26" s="12">
        <f t="shared" ref="EM26:FR26" si="19">EM49</f>
        <v>0</v>
      </c>
      <c r="EN26" s="12">
        <f t="shared" si="19"/>
        <v>451.46</v>
      </c>
      <c r="EO26" s="12">
        <f t="shared" si="19"/>
        <v>451.46</v>
      </c>
      <c r="EP26" s="12">
        <f t="shared" si="19"/>
        <v>0</v>
      </c>
      <c r="EQ26" s="12">
        <f t="shared" si="19"/>
        <v>451.46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868137.41</v>
      </c>
      <c r="FT26" s="12">
        <f t="shared" si="20"/>
        <v>868137.41</v>
      </c>
      <c r="FU26" s="12">
        <f t="shared" si="20"/>
        <v>0</v>
      </c>
      <c r="FV26" s="12">
        <f t="shared" si="20"/>
        <v>0</v>
      </c>
      <c r="FW26" s="12">
        <f t="shared" si="20"/>
        <v>451.46</v>
      </c>
      <c r="FX26" s="12">
        <f t="shared" si="20"/>
        <v>451.46</v>
      </c>
      <c r="FY26" s="12">
        <f t="shared" si="20"/>
        <v>0</v>
      </c>
      <c r="FZ26" s="12">
        <f t="shared" si="20"/>
        <v>451.46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ROW(SmtRes!A5)</f>
        <v>5</v>
      </c>
      <c r="D28" s="2">
        <f>ROW(EtalonRes!A5)</f>
        <v>5</v>
      </c>
      <c r="E28" s="2" t="s">
        <v>21</v>
      </c>
      <c r="F28" s="2" t="s">
        <v>22</v>
      </c>
      <c r="G28" s="2" t="s">
        <v>23</v>
      </c>
      <c r="H28" s="2" t="s">
        <v>24</v>
      </c>
      <c r="I28" s="2">
        <f>ROUND((30+8)/100,9)</f>
        <v>0.38</v>
      </c>
      <c r="J28" s="2">
        <v>0</v>
      </c>
      <c r="K28" s="2">
        <f>ROUND((30+8)/100,9)</f>
        <v>0.38</v>
      </c>
      <c r="L28" s="2"/>
      <c r="M28" s="2"/>
      <c r="N28" s="2"/>
      <c r="O28" s="2">
        <f t="shared" ref="O28:O47" si="21">ROUND(CP28,2)</f>
        <v>254.81</v>
      </c>
      <c r="P28" s="2">
        <f t="shared" ref="P28:P47" si="22">ROUND((ROUND((AC28*AW28*I28),2)*BC28),2)</f>
        <v>17.54</v>
      </c>
      <c r="Q28" s="2">
        <f>(ROUND((ROUND((((ET28*1.2))*AV28*I28),2)*BB28),2)+ROUND((ROUND(((AE28-((EU28*1.2)))*AV28*I28),2)*BS28),2))</f>
        <v>0.6</v>
      </c>
      <c r="R28" s="2">
        <f>(ROUND((ROUND((((EU28*1.2))*AV28*I28),2)*BS28),2)+ROUND((ROUND(((AE28-((EU28*1.2)))*AV28*I28),2)*BS28),2))</f>
        <v>0</v>
      </c>
      <c r="S28" s="2">
        <f t="shared" ref="S28:S47" si="23">ROUND((ROUND((AF28*AV28*I28),2)*BA28),2)</f>
        <v>236.67</v>
      </c>
      <c r="T28" s="2">
        <f t="shared" ref="T28:T47" si="24">ROUND(CU28*I28,2)</f>
        <v>0</v>
      </c>
      <c r="U28" s="2">
        <f t="shared" ref="U28:U47" si="25">CV28*I28</f>
        <v>21.732704640000001</v>
      </c>
      <c r="V28" s="2">
        <f t="shared" ref="V28:V47" si="26">CW28*I28</f>
        <v>0</v>
      </c>
      <c r="W28" s="2">
        <f t="shared" ref="W28:W47" si="27">ROUND(CX28*I28,2)</f>
        <v>0</v>
      </c>
      <c r="X28" s="2">
        <f>(ROUND((((S28+ROUND((ROUND((((EU28*1.2))*AV28*I28),2)*BS28),2))*AT28)/100),2)+ROUND(((ROUND((ROUND(((AE28-((EU28*1.2)))*AV28*I28),2)*BS28),2)*AT28)/100),2))</f>
        <v>205.9</v>
      </c>
      <c r="Y28" s="2">
        <f>(ROUND((((S28+ROUND((ROUND((((EU28*1.2))*AV28*I28),2)*BS28),2))*AU28)/100),2)+ROUND(((ROUND((ROUND(((AE28-((EU28*1.2)))*AV28*I28),2)*BS28),2)*AU28)/100),2))</f>
        <v>104.13</v>
      </c>
      <c r="Z28" s="2"/>
      <c r="AA28" s="2">
        <v>86549534</v>
      </c>
      <c r="AB28" s="2">
        <f t="shared" ref="AB28:AB47" si="28">ROUND((AC28+AD28+AF28),6)</f>
        <v>642.524</v>
      </c>
      <c r="AC28" s="2">
        <f>ROUND(((ES28*1)),6)</f>
        <v>46.16</v>
      </c>
      <c r="AD28" s="2">
        <f>ROUND(((((ET28*1.2))-((EU28*1.2)))+AE28),6)</f>
        <v>1.512</v>
      </c>
      <c r="AE28" s="2">
        <f>ROUND(((EU28*1.2)),6)</f>
        <v>0</v>
      </c>
      <c r="AF28" s="2">
        <f>ROUND(((EV28*1.2)),6)</f>
        <v>594.85199999999998</v>
      </c>
      <c r="AG28" s="2">
        <f t="shared" ref="AG28:AG47" si="29">ROUND((AP28),6)</f>
        <v>0</v>
      </c>
      <c r="AH28" s="2">
        <f>((EW28*1.2))</f>
        <v>54.624000000000002</v>
      </c>
      <c r="AI28" s="2">
        <f>((EX28*1.2))</f>
        <v>0</v>
      </c>
      <c r="AJ28" s="2">
        <f t="shared" ref="AJ28:AJ47" si="30">(AS28)</f>
        <v>0</v>
      </c>
      <c r="AK28" s="2">
        <v>543.13</v>
      </c>
      <c r="AL28" s="2">
        <v>46.16</v>
      </c>
      <c r="AM28" s="2">
        <v>1.26</v>
      </c>
      <c r="AN28" s="2">
        <v>0</v>
      </c>
      <c r="AO28" s="2">
        <v>495.71</v>
      </c>
      <c r="AP28" s="2">
        <v>0</v>
      </c>
      <c r="AQ28" s="2">
        <v>45.52</v>
      </c>
      <c r="AR28" s="2">
        <v>0</v>
      </c>
      <c r="AS28" s="2">
        <v>0</v>
      </c>
      <c r="AT28" s="2">
        <v>87</v>
      </c>
      <c r="AU28" s="2">
        <v>44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25</v>
      </c>
      <c r="BK28" s="2"/>
      <c r="BL28" s="2"/>
      <c r="BM28" s="2">
        <v>102</v>
      </c>
      <c r="BN28" s="2">
        <v>0</v>
      </c>
      <c r="BO28" s="2" t="s">
        <v>22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87</v>
      </c>
      <c r="CA28" s="2">
        <v>44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854</v>
      </c>
      <c r="CO28" s="2">
        <v>0</v>
      </c>
      <c r="CP28" s="2">
        <f t="shared" ref="CP28:CP47" si="31">(P28+Q28+S28)</f>
        <v>254.81</v>
      </c>
      <c r="CQ28" s="2">
        <f t="shared" ref="CQ28:CQ47" si="32">ROUND((ROUND((AC28*AW28*1),2)*BC28),2)</f>
        <v>46.16</v>
      </c>
      <c r="CR28" s="2">
        <f>(ROUND((ROUND((((ET28*1.2))*AV28*1),2)*BB28),2)+ROUND((ROUND(((AE28-((EU28*1.2)))*AV28*1),2)*BS28),2))</f>
        <v>1.58</v>
      </c>
      <c r="CS28" s="2">
        <f>(ROUND((ROUND((((EU28*1.2))*AV28*1),2)*BS28),2)+ROUND((ROUND(((AE28-((EU28*1.2)))*AV28*1),2)*BS28),2))</f>
        <v>0</v>
      </c>
      <c r="CT28" s="2">
        <f t="shared" ref="CT28:CT47" si="33">ROUND((ROUND((AF28*AV28*1),2)*BA28),2)</f>
        <v>622.80999999999995</v>
      </c>
      <c r="CU28" s="2">
        <f t="shared" ref="CU28:CU47" si="34">AG28</f>
        <v>0</v>
      </c>
      <c r="CV28" s="2">
        <f t="shared" ref="CV28:CV47" si="35">(AH28*AV28)</f>
        <v>57.191327999999999</v>
      </c>
      <c r="CW28" s="2">
        <f t="shared" ref="CW28:CW47" si="36">AI28</f>
        <v>0</v>
      </c>
      <c r="CX28" s="2">
        <f t="shared" ref="CX28:CX47" si="37">AJ28</f>
        <v>0</v>
      </c>
      <c r="CY28" s="2">
        <f>(ROUND((((S28+ROUND((ROUND((((EU28*1.2))*AV28*1),2)*BS28),2))*AT28)/100),2)+ROUND(((ROUND((ROUND(((AE28-((EU28*1.2)))*AV28*1),2)*BS28),2)*AT28)/100),2))</f>
        <v>205.9</v>
      </c>
      <c r="CZ28" s="2">
        <f>(ROUND((((S28+ROUND((ROUND((((EU28*1.2))*AV28*1),2)*BS28),2))*AU28)/100),2)+ROUND(((ROUND((ROUND(((AE28-((EU28*1.2)))*AV28*1),2)*BS28),2)*AU28)/100),2))</f>
        <v>104.13</v>
      </c>
      <c r="DA28" s="2"/>
      <c r="DB28" s="2">
        <v>1</v>
      </c>
      <c r="DC28" s="2" t="s">
        <v>3</v>
      </c>
      <c r="DD28" s="2" t="s">
        <v>26</v>
      </c>
      <c r="DE28" s="2" t="s">
        <v>27</v>
      </c>
      <c r="DF28" s="2" t="s">
        <v>27</v>
      </c>
      <c r="DG28" s="2" t="s">
        <v>27</v>
      </c>
      <c r="DH28" s="2" t="s">
        <v>3</v>
      </c>
      <c r="DI28" s="2" t="s">
        <v>27</v>
      </c>
      <c r="DJ28" s="2" t="s">
        <v>27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24</v>
      </c>
      <c r="DW28" s="2" t="s">
        <v>24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85635475</v>
      </c>
      <c r="EF28" s="2">
        <v>60</v>
      </c>
      <c r="EG28" s="2" t="s">
        <v>28</v>
      </c>
      <c r="EH28" s="2">
        <v>0</v>
      </c>
      <c r="EI28" s="2" t="s">
        <v>3</v>
      </c>
      <c r="EJ28" s="2">
        <v>1</v>
      </c>
      <c r="EK28" s="2">
        <v>102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131072</v>
      </c>
      <c r="ER28" s="2">
        <v>543.13</v>
      </c>
      <c r="ES28" s="2">
        <v>46.16</v>
      </c>
      <c r="ET28" s="2">
        <v>1.26</v>
      </c>
      <c r="EU28" s="2">
        <v>0</v>
      </c>
      <c r="EV28" s="2">
        <v>495.71</v>
      </c>
      <c r="EW28" s="2">
        <v>45.52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87</v>
      </c>
      <c r="FY28" s="2">
        <v>44</v>
      </c>
      <c r="FZ28" s="2"/>
      <c r="GA28" s="2" t="s">
        <v>3</v>
      </c>
      <c r="GB28" s="2"/>
      <c r="GC28" s="2"/>
      <c r="GD28" s="2">
        <v>1</v>
      </c>
      <c r="GE28" s="2"/>
      <c r="GF28" s="2">
        <v>-1242219818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38">ROUND(IF(AND(BH28=3,BI28=3,FS28&lt;&gt;0),P28,0),2)</f>
        <v>0</v>
      </c>
      <c r="GM28" s="2">
        <f t="shared" ref="GM28:GM47" si="39">ROUND(O28+X28+Y28,2)+GX28</f>
        <v>564.84</v>
      </c>
      <c r="GN28" s="2">
        <f t="shared" ref="GN28:GN47" si="40">IF(OR(BI28=0,BI28=1),GM28-GX28,0)</f>
        <v>564.84</v>
      </c>
      <c r="GO28" s="2">
        <f t="shared" ref="GO28:GO47" si="41">IF(BI28=2,GM28-GX28,0)</f>
        <v>0</v>
      </c>
      <c r="GP28" s="2">
        <f t="shared" ref="GP28:GP47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43">ROUND((GT28),6)</f>
        <v>0</v>
      </c>
      <c r="GW28" s="2">
        <v>1</v>
      </c>
      <c r="GX28" s="2">
        <f t="shared" ref="GX28:GX47" si="44">ROUND(HC28*I28,2)</f>
        <v>0</v>
      </c>
      <c r="GY28" s="2"/>
      <c r="GZ28" s="2"/>
      <c r="HA28" s="2">
        <v>0</v>
      </c>
      <c r="HB28" s="2">
        <v>0</v>
      </c>
      <c r="HC28" s="2">
        <f t="shared" ref="HC28:HC47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ROW(SmtRes!A10)</f>
        <v>10</v>
      </c>
      <c r="D29" s="3">
        <f>ROW(EtalonRes!A10)</f>
        <v>10</v>
      </c>
      <c r="E29" s="3" t="s">
        <v>21</v>
      </c>
      <c r="F29" s="3" t="s">
        <v>22</v>
      </c>
      <c r="G29" s="3" t="s">
        <v>23</v>
      </c>
      <c r="H29" s="3" t="s">
        <v>24</v>
      </c>
      <c r="I29" s="3">
        <f>ROUND((30+8)/100,9)</f>
        <v>0.38</v>
      </c>
      <c r="J29" s="3">
        <v>0</v>
      </c>
      <c r="K29" s="3">
        <f>ROUND((30+8)/100,9)</f>
        <v>0.38</v>
      </c>
      <c r="O29" s="3">
        <f t="shared" si="21"/>
        <v>13614.32</v>
      </c>
      <c r="P29" s="3">
        <f t="shared" si="22"/>
        <v>272.39999999999998</v>
      </c>
      <c r="Q29" s="3">
        <f>(ROUND((ROUND((((ET29*1.2))*AV29*I29),2)*BB29),2)+ROUND((ROUND(((AE29-((EU29*1.2)))*AV29*I29),2)*BS29),2))</f>
        <v>5.57</v>
      </c>
      <c r="R29" s="3">
        <f>(ROUND((ROUND((((EU29*1.2))*AV29*I29),2)*BS29),2)+ROUND((ROUND(((AE29-((EU29*1.2)))*AV29*I29),2)*BS29),2))</f>
        <v>0</v>
      </c>
      <c r="S29" s="3">
        <f t="shared" si="23"/>
        <v>13336.35</v>
      </c>
      <c r="T29" s="3">
        <f t="shared" si="24"/>
        <v>0</v>
      </c>
      <c r="U29" s="3">
        <f t="shared" si="25"/>
        <v>21.732704640000001</v>
      </c>
      <c r="V29" s="3">
        <f t="shared" si="26"/>
        <v>0</v>
      </c>
      <c r="W29" s="3">
        <f t="shared" si="27"/>
        <v>0</v>
      </c>
      <c r="X29" s="3">
        <f>(ROUND((((S29+ROUND((ROUND((((EU29*1.2))*AV29*I29),2)*BS29),2))*AT29)/100),2)+ROUND(((ROUND((ROUND(((AE29-((EU29*1.2)))*AV29*I29),2)*BS29),2)*AT29)/100),2))</f>
        <v>11602.62</v>
      </c>
      <c r="Y29" s="3">
        <f>(ROUND((((S29+ROUND((ROUND((((EU29*1.2))*AV29*I29),2)*BS29),2))*AU29)/100),2)+ROUND(((ROUND((ROUND(((AE29-((EU29*1.2)))*AV29*I29),2)*BS29),2)*AU29)/100),2))</f>
        <v>5867.99</v>
      </c>
      <c r="AA29" s="3">
        <v>86549536</v>
      </c>
      <c r="AB29" s="3">
        <f t="shared" si="28"/>
        <v>642.524</v>
      </c>
      <c r="AC29" s="3">
        <f>ROUND(((ES29*1)),6)</f>
        <v>46.16</v>
      </c>
      <c r="AD29" s="3">
        <f>ROUND(((((ET29*1.2))-((EU29*1.2)))+AE29),6)</f>
        <v>1.512</v>
      </c>
      <c r="AE29" s="3">
        <f>ROUND(((EU29*1.2)),6)</f>
        <v>0</v>
      </c>
      <c r="AF29" s="3">
        <f>ROUND(((EV29*1.2)),6)</f>
        <v>594.85199999999998</v>
      </c>
      <c r="AG29" s="3">
        <f t="shared" si="29"/>
        <v>0</v>
      </c>
      <c r="AH29" s="3">
        <f>((EW29*1.2))</f>
        <v>54.624000000000002</v>
      </c>
      <c r="AI29" s="3">
        <f>((EX29*1.2))</f>
        <v>0</v>
      </c>
      <c r="AJ29" s="3">
        <f t="shared" si="30"/>
        <v>0</v>
      </c>
      <c r="AK29" s="3">
        <v>543.13</v>
      </c>
      <c r="AL29" s="3">
        <v>46.16</v>
      </c>
      <c r="AM29" s="3">
        <v>1.26</v>
      </c>
      <c r="AN29" s="3">
        <v>0</v>
      </c>
      <c r="AO29" s="3">
        <v>495.71</v>
      </c>
      <c r="AP29" s="3">
        <v>0</v>
      </c>
      <c r="AQ29" s="3">
        <v>45.52</v>
      </c>
      <c r="AR29" s="3">
        <v>0</v>
      </c>
      <c r="AS29" s="3">
        <v>0</v>
      </c>
      <c r="AT29" s="3">
        <v>87</v>
      </c>
      <c r="AU29" s="3">
        <v>44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9.2899999999999991</v>
      </c>
      <c r="BC29" s="3">
        <v>15.53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25</v>
      </c>
      <c r="BM29" s="3">
        <v>102</v>
      </c>
      <c r="BN29" s="3">
        <v>0</v>
      </c>
      <c r="BO29" s="3" t="s">
        <v>22</v>
      </c>
      <c r="BP29" s="3">
        <v>1</v>
      </c>
      <c r="BQ29" s="3">
        <v>60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87</v>
      </c>
      <c r="CA29" s="3">
        <v>44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854</v>
      </c>
      <c r="CO29" s="3">
        <v>0</v>
      </c>
      <c r="CP29" s="3">
        <f t="shared" si="31"/>
        <v>13614.32</v>
      </c>
      <c r="CQ29" s="3">
        <f t="shared" si="32"/>
        <v>716.86</v>
      </c>
      <c r="CR29" s="3">
        <f>(ROUND((ROUND((((ET29*1.2))*AV29*1),2)*BB29),2)+ROUND((ROUND(((AE29-((EU29*1.2)))*AV29*1),2)*BS29),2))</f>
        <v>14.68</v>
      </c>
      <c r="CS29" s="3">
        <f>(ROUND((ROUND((((EU29*1.2))*AV29*1),2)*BS29),2)+ROUND((ROUND(((AE29-((EU29*1.2)))*AV29*1),2)*BS29),2))</f>
        <v>0</v>
      </c>
      <c r="CT29" s="3">
        <f t="shared" si="33"/>
        <v>35095.339999999997</v>
      </c>
      <c r="CU29" s="3">
        <f t="shared" si="34"/>
        <v>0</v>
      </c>
      <c r="CV29" s="3">
        <f t="shared" si="35"/>
        <v>57.191327999999999</v>
      </c>
      <c r="CW29" s="3">
        <f t="shared" si="36"/>
        <v>0</v>
      </c>
      <c r="CX29" s="3">
        <f t="shared" si="37"/>
        <v>0</v>
      </c>
      <c r="CY29" s="3">
        <f>(ROUND((((S29+ROUND((ROUND((((EU29*1.2))*AV29*1),2)*BS29),2))*AT29)/100),2)+ROUND(((ROUND((ROUND(((AE29-((EU29*1.2)))*AV29*1),2)*BS29),2)*AT29)/100),2))</f>
        <v>11602.62</v>
      </c>
      <c r="CZ29" s="3">
        <f>(ROUND((((S29+ROUND((ROUND((((EU29*1.2))*AV29*1),2)*BS29),2))*AU29)/100),2)+ROUND(((ROUND((ROUND(((AE29-((EU29*1.2)))*AV29*1),2)*BS29),2)*AU29)/100),2))</f>
        <v>5867.99</v>
      </c>
      <c r="DB29" s="3">
        <v>2</v>
      </c>
      <c r="DC29" s="3" t="s">
        <v>3</v>
      </c>
      <c r="DD29" s="3" t="s">
        <v>26</v>
      </c>
      <c r="DE29" s="3" t="s">
        <v>27</v>
      </c>
      <c r="DF29" s="3" t="s">
        <v>27</v>
      </c>
      <c r="DG29" s="3" t="s">
        <v>27</v>
      </c>
      <c r="DH29" s="3" t="s">
        <v>3</v>
      </c>
      <c r="DI29" s="3" t="s">
        <v>27</v>
      </c>
      <c r="DJ29" s="3" t="s">
        <v>27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1003</v>
      </c>
      <c r="DV29" s="3" t="s">
        <v>24</v>
      </c>
      <c r="DW29" s="3" t="s">
        <v>24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85635475</v>
      </c>
      <c r="EF29" s="3">
        <v>60</v>
      </c>
      <c r="EG29" s="3" t="s">
        <v>28</v>
      </c>
      <c r="EH29" s="3">
        <v>0</v>
      </c>
      <c r="EI29" s="3" t="s">
        <v>3</v>
      </c>
      <c r="EJ29" s="3">
        <v>1</v>
      </c>
      <c r="EK29" s="3">
        <v>102</v>
      </c>
      <c r="EL29" s="3" t="s">
        <v>29</v>
      </c>
      <c r="EM29" s="3" t="s">
        <v>30</v>
      </c>
      <c r="EO29" s="3" t="s">
        <v>31</v>
      </c>
      <c r="EQ29" s="3">
        <v>131072</v>
      </c>
      <c r="ER29" s="3">
        <v>543.13</v>
      </c>
      <c r="ES29" s="3">
        <v>46.16</v>
      </c>
      <c r="ET29" s="3">
        <v>1.26</v>
      </c>
      <c r="EU29" s="3">
        <v>0</v>
      </c>
      <c r="EV29" s="3">
        <v>495.71</v>
      </c>
      <c r="EW29" s="3">
        <v>45.52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87</v>
      </c>
      <c r="FY29" s="3">
        <v>44</v>
      </c>
      <c r="GA29" s="3" t="s">
        <v>3</v>
      </c>
      <c r="GD29" s="3">
        <v>1</v>
      </c>
      <c r="GF29" s="3">
        <v>-1242219818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31084.93</v>
      </c>
      <c r="GN29" s="3">
        <f t="shared" si="40"/>
        <v>31084.93</v>
      </c>
      <c r="GO29" s="3">
        <f t="shared" si="41"/>
        <v>0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ROW(SmtRes!A15)</f>
        <v>15</v>
      </c>
      <c r="D30" s="2">
        <f>ROW(EtalonRes!A15)</f>
        <v>15</v>
      </c>
      <c r="E30" s="2" t="s">
        <v>32</v>
      </c>
      <c r="F30" s="2" t="s">
        <v>33</v>
      </c>
      <c r="G30" s="2" t="s">
        <v>34</v>
      </c>
      <c r="H30" s="2" t="s">
        <v>24</v>
      </c>
      <c r="I30" s="2">
        <f>ROUND(15/100,9)</f>
        <v>0.15</v>
      </c>
      <c r="J30" s="2">
        <v>0</v>
      </c>
      <c r="K30" s="2">
        <f>ROUND(15/100,9)</f>
        <v>0.15</v>
      </c>
      <c r="L30" s="2"/>
      <c r="M30" s="2"/>
      <c r="N30" s="2"/>
      <c r="O30" s="2">
        <f t="shared" si="21"/>
        <v>138.44999999999999</v>
      </c>
      <c r="P30" s="2">
        <f t="shared" si="22"/>
        <v>11.53</v>
      </c>
      <c r="Q30" s="2">
        <f>(ROUND((ROUND(((((ET30*1)*1.2))*AV30*I30),2)*BB30),2)+ROUND((ROUND(((AE30-(((EU30*1)*1.2)))*AV30*I30),2)*BS30),2))</f>
        <v>0.34</v>
      </c>
      <c r="R30" s="2">
        <f>(ROUND((ROUND(((((EU30*1)*1.2))*AV30*I30),2)*BS30),2)+ROUND((ROUND(((AE30-(((EU30*1)*1.2)))*AV30*I30),2)*BS30),2))</f>
        <v>0</v>
      </c>
      <c r="S30" s="2">
        <f t="shared" si="23"/>
        <v>126.58</v>
      </c>
      <c r="T30" s="2">
        <f t="shared" si="24"/>
        <v>0</v>
      </c>
      <c r="U30" s="2">
        <f t="shared" si="25"/>
        <v>11.517657516</v>
      </c>
      <c r="V30" s="2">
        <f t="shared" si="26"/>
        <v>0</v>
      </c>
      <c r="W30" s="2">
        <f t="shared" si="27"/>
        <v>0</v>
      </c>
      <c r="X30" s="2">
        <f>(ROUND((((S30+ROUND((ROUND(((((EU30*1)*1.2))*AV30*I30),2)*BS30),2))*AT30)/100),2)+ROUND(((ROUND((ROUND(((AE30-(((EU30*1)*1.2)))*AV30*I30),2)*BS30),2)*AT30)/100),2))</f>
        <v>110.12</v>
      </c>
      <c r="Y30" s="2">
        <f>(ROUND((((S30+ROUND((ROUND(((((EU30*1)*1.2))*AV30*I30),2)*BS30),2))*AU30)/100),2)+ROUND(((ROUND((ROUND(((AE30-(((EU30*1)*1.2)))*AV30*I30),2)*BS30),2)*AU30)/100),2))</f>
        <v>55.7</v>
      </c>
      <c r="Z30" s="2"/>
      <c r="AA30" s="2">
        <v>86549534</v>
      </c>
      <c r="AB30" s="2">
        <f t="shared" si="28"/>
        <v>884.99872000000005</v>
      </c>
      <c r="AC30" s="2">
        <f>ROUND((((ES30*1)*1)),6)</f>
        <v>76.84</v>
      </c>
      <c r="AD30" s="2">
        <f>ROUND((((((ET30*1)*1.2))-(((EU30*1)*1.2)))+AE30),6)</f>
        <v>2.1840000000000002</v>
      </c>
      <c r="AE30" s="2">
        <f>ROUND((((EU30*1)*1.2)),6)</f>
        <v>0</v>
      </c>
      <c r="AF30" s="2">
        <f>ROUND((((EV30*0.82)*1.2)),6)</f>
        <v>805.97472000000005</v>
      </c>
      <c r="AG30" s="2">
        <f t="shared" si="29"/>
        <v>0</v>
      </c>
      <c r="AH30" s="2">
        <f>(((EW30*0.82)*1.2))</f>
        <v>73.337519999999998</v>
      </c>
      <c r="AI30" s="2">
        <f>(((EX30*1)*1.2))</f>
        <v>0</v>
      </c>
      <c r="AJ30" s="2">
        <f t="shared" si="30"/>
        <v>0</v>
      </c>
      <c r="AK30" s="2">
        <v>897.74</v>
      </c>
      <c r="AL30" s="2">
        <v>76.84</v>
      </c>
      <c r="AM30" s="2">
        <v>1.82</v>
      </c>
      <c r="AN30" s="2">
        <v>0</v>
      </c>
      <c r="AO30" s="2">
        <v>819.08</v>
      </c>
      <c r="AP30" s="2">
        <v>0</v>
      </c>
      <c r="AQ30" s="2">
        <v>74.53</v>
      </c>
      <c r="AR30" s="2">
        <v>0</v>
      </c>
      <c r="AS30" s="2">
        <v>0</v>
      </c>
      <c r="AT30" s="2">
        <v>87</v>
      </c>
      <c r="AU30" s="2">
        <v>44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35</v>
      </c>
      <c r="BK30" s="2"/>
      <c r="BL30" s="2"/>
      <c r="BM30" s="2">
        <v>102</v>
      </c>
      <c r="BN30" s="2">
        <v>0</v>
      </c>
      <c r="BO30" s="2" t="s">
        <v>33</v>
      </c>
      <c r="BP30" s="2">
        <v>1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87</v>
      </c>
      <c r="CA30" s="2">
        <v>44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855</v>
      </c>
      <c r="CO30" s="2">
        <v>0</v>
      </c>
      <c r="CP30" s="2">
        <f t="shared" si="31"/>
        <v>138.44999999999999</v>
      </c>
      <c r="CQ30" s="2">
        <f t="shared" si="32"/>
        <v>76.84</v>
      </c>
      <c r="CR30" s="2">
        <f>(ROUND((ROUND(((((ET30*1)*1.2))*AV30*1),2)*BB30),2)+ROUND((ROUND(((AE30-(((EU30*1)*1.2)))*AV30*1),2)*BS30),2))</f>
        <v>2.29</v>
      </c>
      <c r="CS30" s="2">
        <f>(ROUND((ROUND(((((EU30*1)*1.2))*AV30*1),2)*BS30),2)+ROUND((ROUND(((AE30-(((EU30*1)*1.2)))*AV30*1),2)*BS30),2))</f>
        <v>0</v>
      </c>
      <c r="CT30" s="2">
        <f t="shared" si="33"/>
        <v>843.86</v>
      </c>
      <c r="CU30" s="2">
        <f t="shared" si="34"/>
        <v>0</v>
      </c>
      <c r="CV30" s="2">
        <f t="shared" si="35"/>
        <v>76.784383439999999</v>
      </c>
      <c r="CW30" s="2">
        <f t="shared" si="36"/>
        <v>0</v>
      </c>
      <c r="CX30" s="2">
        <f t="shared" si="37"/>
        <v>0</v>
      </c>
      <c r="CY30" s="2">
        <f>(ROUND((((S30+ROUND((ROUND(((((EU30*1)*1.2))*AV30*1),2)*BS30),2))*AT30)/100),2)+ROUND(((ROUND((ROUND(((AE30-(((EU30*1)*1.2)))*AV30*1),2)*BS30),2)*AT30)/100),2))</f>
        <v>110.12</v>
      </c>
      <c r="CZ30" s="2">
        <f>(ROUND((((S30+ROUND((ROUND(((((EU30*1)*1.2))*AV30*1),2)*BS30),2))*AU30)/100),2)+ROUND(((ROUND((ROUND(((AE30-(((EU30*1)*1.2)))*AV30*1),2)*BS30),2)*AU30)/100),2))</f>
        <v>55.7</v>
      </c>
      <c r="DA30" s="2"/>
      <c r="DB30" s="2">
        <v>3</v>
      </c>
      <c r="DC30" s="2" t="s">
        <v>3</v>
      </c>
      <c r="DD30" s="2" t="s">
        <v>36</v>
      </c>
      <c r="DE30" s="2" t="s">
        <v>37</v>
      </c>
      <c r="DF30" s="2" t="s">
        <v>37</v>
      </c>
      <c r="DG30" s="2" t="s">
        <v>38</v>
      </c>
      <c r="DH30" s="2" t="s">
        <v>3</v>
      </c>
      <c r="DI30" s="2" t="s">
        <v>38</v>
      </c>
      <c r="DJ30" s="2" t="s">
        <v>37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24</v>
      </c>
      <c r="DW30" s="2" t="s">
        <v>24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85635475</v>
      </c>
      <c r="EF30" s="2">
        <v>60</v>
      </c>
      <c r="EG30" s="2" t="s">
        <v>28</v>
      </c>
      <c r="EH30" s="2">
        <v>0</v>
      </c>
      <c r="EI30" s="2" t="s">
        <v>3</v>
      </c>
      <c r="EJ30" s="2">
        <v>1</v>
      </c>
      <c r="EK30" s="2">
        <v>102</v>
      </c>
      <c r="EL30" s="2" t="s">
        <v>29</v>
      </c>
      <c r="EM30" s="2" t="s">
        <v>30</v>
      </c>
      <c r="EN30" s="2"/>
      <c r="EO30" s="2" t="s">
        <v>39</v>
      </c>
      <c r="EP30" s="2"/>
      <c r="EQ30" s="2">
        <v>131072</v>
      </c>
      <c r="ER30" s="2">
        <v>897.74</v>
      </c>
      <c r="ES30" s="2">
        <v>76.84</v>
      </c>
      <c r="ET30" s="2">
        <v>1.82</v>
      </c>
      <c r="EU30" s="2">
        <v>0</v>
      </c>
      <c r="EV30" s="2">
        <v>819.08</v>
      </c>
      <c r="EW30" s="2">
        <v>74.53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87</v>
      </c>
      <c r="FY30" s="2">
        <v>44</v>
      </c>
      <c r="FZ30" s="2"/>
      <c r="GA30" s="2" t="s">
        <v>3</v>
      </c>
      <c r="GB30" s="2"/>
      <c r="GC30" s="2"/>
      <c r="GD30" s="2">
        <v>1</v>
      </c>
      <c r="GE30" s="2"/>
      <c r="GF30" s="2">
        <v>1211388190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8"/>
        <v>0</v>
      </c>
      <c r="GM30" s="2">
        <f t="shared" si="39"/>
        <v>304.27</v>
      </c>
      <c r="GN30" s="2">
        <f t="shared" si="40"/>
        <v>304.27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ROW(SmtRes!A20)</f>
        <v>20</v>
      </c>
      <c r="D31" s="3">
        <f>ROW(EtalonRes!A20)</f>
        <v>20</v>
      </c>
      <c r="E31" s="3" t="s">
        <v>32</v>
      </c>
      <c r="F31" s="3" t="s">
        <v>33</v>
      </c>
      <c r="G31" s="3" t="s">
        <v>34</v>
      </c>
      <c r="H31" s="3" t="s">
        <v>24</v>
      </c>
      <c r="I31" s="3">
        <f>ROUND(15/100,9)</f>
        <v>0.15</v>
      </c>
      <c r="J31" s="3">
        <v>0</v>
      </c>
      <c r="K31" s="3">
        <f>ROUND(15/100,9)</f>
        <v>0.15</v>
      </c>
      <c r="O31" s="3">
        <f t="shared" si="21"/>
        <v>7315</v>
      </c>
      <c r="P31" s="3">
        <f t="shared" si="22"/>
        <v>179.06</v>
      </c>
      <c r="Q31" s="3">
        <f>(ROUND((ROUND(((((ET31*1)*1.2))*AV31*I31),2)*BB31),2)+ROUND((ROUND(((AE31-(((EU31*1)*1.2)))*AV31*I31),2)*BS31),2))</f>
        <v>3.16</v>
      </c>
      <c r="R31" s="3">
        <f>(ROUND((ROUND(((((EU31*1)*1.2))*AV31*I31),2)*BS31),2)+ROUND((ROUND(((AE31-(((EU31*1)*1.2)))*AV31*I31),2)*BS31),2))</f>
        <v>0</v>
      </c>
      <c r="S31" s="3">
        <f t="shared" si="23"/>
        <v>7132.78</v>
      </c>
      <c r="T31" s="3">
        <f t="shared" si="24"/>
        <v>0</v>
      </c>
      <c r="U31" s="3">
        <f t="shared" si="25"/>
        <v>11.517657516</v>
      </c>
      <c r="V31" s="3">
        <f t="shared" si="26"/>
        <v>0</v>
      </c>
      <c r="W31" s="3">
        <f t="shared" si="27"/>
        <v>0</v>
      </c>
      <c r="X31" s="3">
        <f>(ROUND((((S31+ROUND((ROUND(((((EU31*1)*1.2))*AV31*I31),2)*BS31),2))*AT31)/100),2)+ROUND(((ROUND((ROUND(((AE31-(((EU31*1)*1.2)))*AV31*I31),2)*BS31),2)*AT31)/100),2))</f>
        <v>6205.52</v>
      </c>
      <c r="Y31" s="3">
        <f>(ROUND((((S31+ROUND((ROUND(((((EU31*1)*1.2))*AV31*I31),2)*BS31),2))*AU31)/100),2)+ROUND(((ROUND((ROUND(((AE31-(((EU31*1)*1.2)))*AV31*I31),2)*BS31),2)*AU31)/100),2))</f>
        <v>3138.42</v>
      </c>
      <c r="AA31" s="3">
        <v>86549536</v>
      </c>
      <c r="AB31" s="3">
        <f t="shared" si="28"/>
        <v>884.99872000000005</v>
      </c>
      <c r="AC31" s="3">
        <f>ROUND((((ES31*1)*1)),6)</f>
        <v>76.84</v>
      </c>
      <c r="AD31" s="3">
        <f>ROUND((((((ET31*1)*1.2))-(((EU31*1)*1.2)))+AE31),6)</f>
        <v>2.1840000000000002</v>
      </c>
      <c r="AE31" s="3">
        <f>ROUND((((EU31*1)*1.2)),6)</f>
        <v>0</v>
      </c>
      <c r="AF31" s="3">
        <f>ROUND((((EV31*0.82)*1.2)),6)</f>
        <v>805.97472000000005</v>
      </c>
      <c r="AG31" s="3">
        <f t="shared" si="29"/>
        <v>0</v>
      </c>
      <c r="AH31" s="3">
        <f>(((EW31*0.82)*1.2))</f>
        <v>73.337519999999998</v>
      </c>
      <c r="AI31" s="3">
        <f>(((EX31*1)*1.2))</f>
        <v>0</v>
      </c>
      <c r="AJ31" s="3">
        <f t="shared" si="30"/>
        <v>0</v>
      </c>
      <c r="AK31" s="3">
        <v>897.74</v>
      </c>
      <c r="AL31" s="3">
        <v>76.84</v>
      </c>
      <c r="AM31" s="3">
        <v>1.82</v>
      </c>
      <c r="AN31" s="3">
        <v>0</v>
      </c>
      <c r="AO31" s="3">
        <v>819.08</v>
      </c>
      <c r="AP31" s="3">
        <v>0</v>
      </c>
      <c r="AQ31" s="3">
        <v>74.53</v>
      </c>
      <c r="AR31" s="3">
        <v>0</v>
      </c>
      <c r="AS31" s="3">
        <v>0</v>
      </c>
      <c r="AT31" s="3">
        <v>87</v>
      </c>
      <c r="AU31" s="3">
        <v>44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9.2899999999999991</v>
      </c>
      <c r="BC31" s="3">
        <v>15.53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1</v>
      </c>
      <c r="BJ31" s="3" t="s">
        <v>35</v>
      </c>
      <c r="BM31" s="3">
        <v>102</v>
      </c>
      <c r="BN31" s="3">
        <v>0</v>
      </c>
      <c r="BO31" s="3" t="s">
        <v>33</v>
      </c>
      <c r="BP31" s="3">
        <v>1</v>
      </c>
      <c r="BQ31" s="3">
        <v>60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87</v>
      </c>
      <c r="CA31" s="3">
        <v>44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855</v>
      </c>
      <c r="CO31" s="3">
        <v>0</v>
      </c>
      <c r="CP31" s="3">
        <f t="shared" si="31"/>
        <v>7315</v>
      </c>
      <c r="CQ31" s="3">
        <f t="shared" si="32"/>
        <v>1193.33</v>
      </c>
      <c r="CR31" s="3">
        <f>(ROUND((ROUND(((((ET31*1)*1.2))*AV31*1),2)*BB31),2)+ROUND((ROUND(((AE31-(((EU31*1)*1.2)))*AV31*1),2)*BS31),2))</f>
        <v>21.27</v>
      </c>
      <c r="CS31" s="3">
        <f>(ROUND((ROUND(((((EU31*1)*1.2))*AV31*1),2)*BS31),2)+ROUND((ROUND(((AE31-(((EU31*1)*1.2)))*AV31*1),2)*BS31),2))</f>
        <v>0</v>
      </c>
      <c r="CT31" s="3">
        <f t="shared" si="33"/>
        <v>47551.51</v>
      </c>
      <c r="CU31" s="3">
        <f t="shared" si="34"/>
        <v>0</v>
      </c>
      <c r="CV31" s="3">
        <f t="shared" si="35"/>
        <v>76.784383439999999</v>
      </c>
      <c r="CW31" s="3">
        <f t="shared" si="36"/>
        <v>0</v>
      </c>
      <c r="CX31" s="3">
        <f t="shared" si="37"/>
        <v>0</v>
      </c>
      <c r="CY31" s="3">
        <f>(ROUND((((S31+ROUND((ROUND(((((EU31*1)*1.2))*AV31*1),2)*BS31),2))*AT31)/100),2)+ROUND(((ROUND((ROUND(((AE31-(((EU31*1)*1.2)))*AV31*1),2)*BS31),2)*AT31)/100),2))</f>
        <v>6205.52</v>
      </c>
      <c r="CZ31" s="3">
        <f>(ROUND((((S31+ROUND((ROUND(((((EU31*1)*1.2))*AV31*1),2)*BS31),2))*AU31)/100),2)+ROUND(((ROUND((ROUND(((AE31-(((EU31*1)*1.2)))*AV31*1),2)*BS31),2)*AU31)/100),2))</f>
        <v>3138.42</v>
      </c>
      <c r="DB31" s="3">
        <v>5</v>
      </c>
      <c r="DC31" s="3" t="s">
        <v>3</v>
      </c>
      <c r="DD31" s="3" t="s">
        <v>36</v>
      </c>
      <c r="DE31" s="3" t="s">
        <v>37</v>
      </c>
      <c r="DF31" s="3" t="s">
        <v>37</v>
      </c>
      <c r="DG31" s="3" t="s">
        <v>38</v>
      </c>
      <c r="DH31" s="3" t="s">
        <v>3</v>
      </c>
      <c r="DI31" s="3" t="s">
        <v>38</v>
      </c>
      <c r="DJ31" s="3" t="s">
        <v>37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1003</v>
      </c>
      <c r="DV31" s="3" t="s">
        <v>24</v>
      </c>
      <c r="DW31" s="3" t="s">
        <v>24</v>
      </c>
      <c r="DX31" s="3">
        <v>100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85635475</v>
      </c>
      <c r="EF31" s="3">
        <v>60</v>
      </c>
      <c r="EG31" s="3" t="s">
        <v>28</v>
      </c>
      <c r="EH31" s="3">
        <v>0</v>
      </c>
      <c r="EI31" s="3" t="s">
        <v>3</v>
      </c>
      <c r="EJ31" s="3">
        <v>1</v>
      </c>
      <c r="EK31" s="3">
        <v>102</v>
      </c>
      <c r="EL31" s="3" t="s">
        <v>29</v>
      </c>
      <c r="EM31" s="3" t="s">
        <v>30</v>
      </c>
      <c r="EO31" s="3" t="s">
        <v>39</v>
      </c>
      <c r="EQ31" s="3">
        <v>131072</v>
      </c>
      <c r="ER31" s="3">
        <v>897.74</v>
      </c>
      <c r="ES31" s="3">
        <v>76.84</v>
      </c>
      <c r="ET31" s="3">
        <v>1.82</v>
      </c>
      <c r="EU31" s="3">
        <v>0</v>
      </c>
      <c r="EV31" s="3">
        <v>819.08</v>
      </c>
      <c r="EW31" s="3">
        <v>74.53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87</v>
      </c>
      <c r="FY31" s="3">
        <v>44</v>
      </c>
      <c r="GA31" s="3" t="s">
        <v>3</v>
      </c>
      <c r="GD31" s="3">
        <v>1</v>
      </c>
      <c r="GF31" s="3">
        <v>1211388190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8"/>
        <v>0</v>
      </c>
      <c r="GM31" s="3">
        <f t="shared" si="39"/>
        <v>16658.939999999999</v>
      </c>
      <c r="GN31" s="3">
        <f t="shared" si="40"/>
        <v>16658.939999999999</v>
      </c>
      <c r="GO31" s="3">
        <f t="shared" si="41"/>
        <v>0</v>
      </c>
      <c r="GP31" s="3">
        <f t="shared" si="42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ROW(SmtRes!A28)</f>
        <v>28</v>
      </c>
      <c r="D32" s="2">
        <f>ROW(EtalonRes!A33)</f>
        <v>33</v>
      </c>
      <c r="E32" s="2" t="s">
        <v>40</v>
      </c>
      <c r="F32" s="2" t="s">
        <v>41</v>
      </c>
      <c r="G32" s="2" t="s">
        <v>42</v>
      </c>
      <c r="H32" s="2" t="s">
        <v>24</v>
      </c>
      <c r="I32" s="2">
        <f>ROUND((25)/100,9)</f>
        <v>0.25</v>
      </c>
      <c r="J32" s="2">
        <v>0</v>
      </c>
      <c r="K32" s="2">
        <f>ROUND((25)/100,9)</f>
        <v>0.25</v>
      </c>
      <c r="L32" s="2"/>
      <c r="M32" s="2"/>
      <c r="N32" s="2"/>
      <c r="O32" s="2">
        <f t="shared" si="21"/>
        <v>24.43</v>
      </c>
      <c r="P32" s="2">
        <f t="shared" si="22"/>
        <v>0</v>
      </c>
      <c r="Q32" s="2">
        <f t="shared" ref="Q32:Q37" si="46">(ROUND((ROUND(((((ET32*0.4)*1.2))*AV32*I32),2)*BB32),2)+ROUND((ROUND(((AE32-(((EU32*0.4)*1.2)))*AV32*I32),2)*BS32),2))</f>
        <v>3.09</v>
      </c>
      <c r="R32" s="2">
        <f t="shared" ref="R32:R37" si="47">(ROUND((ROUND(((((EU32*0.4)*1.2))*AV32*I32),2)*BS32),2)+ROUND((ROUND(((AE32-(((EU32*0.4)*1.2)))*AV32*I32),2)*BS32),2))</f>
        <v>0.19</v>
      </c>
      <c r="S32" s="2">
        <f t="shared" si="23"/>
        <v>21.34</v>
      </c>
      <c r="T32" s="2">
        <f t="shared" si="24"/>
        <v>0</v>
      </c>
      <c r="U32" s="2">
        <f t="shared" si="25"/>
        <v>1.7311007999999999</v>
      </c>
      <c r="V32" s="2">
        <f t="shared" si="26"/>
        <v>0</v>
      </c>
      <c r="W32" s="2">
        <f t="shared" si="27"/>
        <v>0</v>
      </c>
      <c r="X32" s="2">
        <f t="shared" ref="X32:X37" si="48">(ROUND((((S32+ROUND((ROUND(((((EU32*0.4)*1.2))*AV32*I32),2)*BS32),2))*AT32)/100),2)+ROUND(((ROUND((ROUND(((AE32-(((EU32*0.4)*1.2)))*AV32*I32),2)*BS32),2)*AT32)/100),2))</f>
        <v>23.47</v>
      </c>
      <c r="Y32" s="2">
        <f t="shared" ref="Y32:Y37" si="49">(ROUND((((S32+ROUND((ROUND(((((EU32*0.4)*1.2))*AV32*I32),2)*BS32),2))*AU32)/100),2)+ROUND(((ROUND((ROUND(((AE32-(((EU32*0.4)*1.2)))*AV32*I32),2)*BS32),2)*AU32)/100),2))</f>
        <v>13.13</v>
      </c>
      <c r="Z32" s="2"/>
      <c r="AA32" s="2">
        <v>86549534</v>
      </c>
      <c r="AB32" s="2">
        <f t="shared" si="28"/>
        <v>91.598399999999998</v>
      </c>
      <c r="AC32" s="2">
        <f t="shared" ref="AC32:AC37" si="50">ROUND((((ES32*0)*1)),6)</f>
        <v>0</v>
      </c>
      <c r="AD32" s="2">
        <f t="shared" ref="AD32:AD37" si="51">ROUND((((((ET32*0.4)*1.2))-(((EU32*0.4)*1.2)))+AE32),6)</f>
        <v>11.601599999999999</v>
      </c>
      <c r="AE32" s="2">
        <f t="shared" ref="AE32:AF37" si="52">ROUND((((EU32*0.4)*1.2)),6)</f>
        <v>0.7248</v>
      </c>
      <c r="AF32" s="2">
        <f t="shared" si="52"/>
        <v>79.996799999999993</v>
      </c>
      <c r="AG32" s="2">
        <f t="shared" si="29"/>
        <v>0</v>
      </c>
      <c r="AH32" s="2">
        <f t="shared" ref="AH32:AI37" si="53">(((EW32*0.4)*1.2))</f>
        <v>6.4896000000000003</v>
      </c>
      <c r="AI32" s="2">
        <f t="shared" si="53"/>
        <v>0</v>
      </c>
      <c r="AJ32" s="2">
        <f t="shared" si="30"/>
        <v>0</v>
      </c>
      <c r="AK32" s="2">
        <v>312.82</v>
      </c>
      <c r="AL32" s="2">
        <v>121.99</v>
      </c>
      <c r="AM32" s="2">
        <v>24.17</v>
      </c>
      <c r="AN32" s="2">
        <v>1.51</v>
      </c>
      <c r="AO32" s="2">
        <v>166.66</v>
      </c>
      <c r="AP32" s="2">
        <v>0</v>
      </c>
      <c r="AQ32" s="2">
        <v>13.52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43</v>
      </c>
      <c r="BK32" s="2"/>
      <c r="BL32" s="2"/>
      <c r="BM32" s="2">
        <v>21</v>
      </c>
      <c r="BN32" s="2">
        <v>0</v>
      </c>
      <c r="BO32" s="2" t="s">
        <v>41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856</v>
      </c>
      <c r="CO32" s="2">
        <v>0</v>
      </c>
      <c r="CP32" s="2">
        <f t="shared" si="31"/>
        <v>24.43</v>
      </c>
      <c r="CQ32" s="2">
        <f t="shared" si="32"/>
        <v>0</v>
      </c>
      <c r="CR32" s="2">
        <f t="shared" ref="CR32:CR37" si="54">(ROUND((ROUND(((((ET32*0.4)*1.2))*AV32*1),2)*BB32),2)+ROUND((ROUND(((AE32-(((EU32*0.4)*1.2)))*AV32*1),2)*BS32),2))</f>
        <v>12.38</v>
      </c>
      <c r="CS32" s="2">
        <f t="shared" ref="CS32:CS37" si="55">(ROUND((ROUND(((((EU32*0.4)*1.2))*AV32*1),2)*BS32),2)+ROUND((ROUND(((AE32-(((EU32*0.4)*1.2)))*AV32*1),2)*BS32),2))</f>
        <v>0.77</v>
      </c>
      <c r="CT32" s="2">
        <f t="shared" si="33"/>
        <v>85.36</v>
      </c>
      <c r="CU32" s="2">
        <f t="shared" si="34"/>
        <v>0</v>
      </c>
      <c r="CV32" s="2">
        <f t="shared" si="35"/>
        <v>6.9244031999999995</v>
      </c>
      <c r="CW32" s="2">
        <f t="shared" si="36"/>
        <v>0</v>
      </c>
      <c r="CX32" s="2">
        <f t="shared" si="37"/>
        <v>0</v>
      </c>
      <c r="CY32" s="2">
        <f t="shared" ref="CY32:CY37" si="56">(ROUND((((S32+ROUND((ROUND(((((EU32*0.4)*1.2))*AV32*1),2)*BS32),2))*AT32)/100),2)+ROUND(((ROUND((ROUND(((AE32-(((EU32*0.4)*1.2)))*AV32*1),2)*BS32),2)*AT32)/100),2))</f>
        <v>24.1</v>
      </c>
      <c r="CZ32" s="2">
        <f t="shared" ref="CZ32:CZ37" si="57">(ROUND((((S32+ROUND((ROUND(((((EU32*0.4)*1.2))*AV32*1),2)*BS32),2))*AU32)/100),2)+ROUND(((ROUND((ROUND(((AE32-(((EU32*0.4)*1.2)))*AV32*1),2)*BS32),2)*AU32)/100),2))</f>
        <v>13.49</v>
      </c>
      <c r="DA32" s="2"/>
      <c r="DB32" s="2">
        <v>7</v>
      </c>
      <c r="DC32" s="2" t="s">
        <v>3</v>
      </c>
      <c r="DD32" s="2" t="s">
        <v>44</v>
      </c>
      <c r="DE32" s="2" t="s">
        <v>45</v>
      </c>
      <c r="DF32" s="2" t="s">
        <v>45</v>
      </c>
      <c r="DG32" s="2" t="s">
        <v>45</v>
      </c>
      <c r="DH32" s="2" t="s">
        <v>3</v>
      </c>
      <c r="DI32" s="2" t="s">
        <v>45</v>
      </c>
      <c r="DJ32" s="2" t="s">
        <v>45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24</v>
      </c>
      <c r="DW32" s="2" t="s">
        <v>24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85635393</v>
      </c>
      <c r="EF32" s="2">
        <v>30</v>
      </c>
      <c r="EG32" s="2" t="s">
        <v>46</v>
      </c>
      <c r="EH32" s="2">
        <v>0</v>
      </c>
      <c r="EI32" s="2" t="s">
        <v>3</v>
      </c>
      <c r="EJ32" s="2">
        <v>1</v>
      </c>
      <c r="EK32" s="2">
        <v>21</v>
      </c>
      <c r="EL32" s="2" t="s">
        <v>47</v>
      </c>
      <c r="EM32" s="2" t="s">
        <v>48</v>
      </c>
      <c r="EN32" s="2"/>
      <c r="EO32" s="2" t="s">
        <v>49</v>
      </c>
      <c r="EP32" s="2"/>
      <c r="EQ32" s="2">
        <v>131072</v>
      </c>
      <c r="ER32" s="2">
        <v>312.82</v>
      </c>
      <c r="ES32" s="2">
        <v>121.99</v>
      </c>
      <c r="ET32" s="2">
        <v>24.17</v>
      </c>
      <c r="EU32" s="2">
        <v>1.51</v>
      </c>
      <c r="EV32" s="2">
        <v>166.66</v>
      </c>
      <c r="EW32" s="2">
        <v>13.52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1484051559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61.03</v>
      </c>
      <c r="GN32" s="2">
        <f t="shared" si="40"/>
        <v>61.03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ROW(SmtRes!A36)</f>
        <v>36</v>
      </c>
      <c r="D33" s="3">
        <f>ROW(EtalonRes!A46)</f>
        <v>46</v>
      </c>
      <c r="E33" s="3" t="s">
        <v>40</v>
      </c>
      <c r="F33" s="3" t="s">
        <v>41</v>
      </c>
      <c r="G33" s="3" t="s">
        <v>42</v>
      </c>
      <c r="H33" s="3" t="s">
        <v>24</v>
      </c>
      <c r="I33" s="3">
        <f>ROUND((25)/100,9)</f>
        <v>0.25</v>
      </c>
      <c r="J33" s="3">
        <v>0</v>
      </c>
      <c r="K33" s="3">
        <f>ROUND((25)/100,9)</f>
        <v>0.25</v>
      </c>
      <c r="O33" s="3">
        <f t="shared" si="21"/>
        <v>1244.78</v>
      </c>
      <c r="P33" s="3">
        <f t="shared" si="22"/>
        <v>0</v>
      </c>
      <c r="Q33" s="3">
        <f t="shared" si="46"/>
        <v>42.27</v>
      </c>
      <c r="R33" s="3">
        <f t="shared" si="47"/>
        <v>10.71</v>
      </c>
      <c r="S33" s="3">
        <f t="shared" si="23"/>
        <v>1202.51</v>
      </c>
      <c r="T33" s="3">
        <f t="shared" si="24"/>
        <v>0</v>
      </c>
      <c r="U33" s="3">
        <f t="shared" si="25"/>
        <v>1.7311007999999999</v>
      </c>
      <c r="V33" s="3">
        <f t="shared" si="26"/>
        <v>0</v>
      </c>
      <c r="W33" s="3">
        <f t="shared" si="27"/>
        <v>0</v>
      </c>
      <c r="X33" s="3">
        <f t="shared" si="48"/>
        <v>1322.41</v>
      </c>
      <c r="Y33" s="3">
        <f t="shared" si="49"/>
        <v>740.06</v>
      </c>
      <c r="AA33" s="3">
        <v>86549536</v>
      </c>
      <c r="AB33" s="3">
        <f t="shared" si="28"/>
        <v>91.598399999999998</v>
      </c>
      <c r="AC33" s="3">
        <f t="shared" si="50"/>
        <v>0</v>
      </c>
      <c r="AD33" s="3">
        <f t="shared" si="51"/>
        <v>11.601599999999999</v>
      </c>
      <c r="AE33" s="3">
        <f t="shared" si="52"/>
        <v>0.7248</v>
      </c>
      <c r="AF33" s="3">
        <f t="shared" si="52"/>
        <v>79.996799999999993</v>
      </c>
      <c r="AG33" s="3">
        <f t="shared" si="29"/>
        <v>0</v>
      </c>
      <c r="AH33" s="3">
        <f t="shared" si="53"/>
        <v>6.4896000000000003</v>
      </c>
      <c r="AI33" s="3">
        <f t="shared" si="53"/>
        <v>0</v>
      </c>
      <c r="AJ33" s="3">
        <f t="shared" si="30"/>
        <v>0</v>
      </c>
      <c r="AK33" s="3">
        <v>312.82</v>
      </c>
      <c r="AL33" s="3">
        <v>121.99</v>
      </c>
      <c r="AM33" s="3">
        <v>24.17</v>
      </c>
      <c r="AN33" s="3">
        <v>1.51</v>
      </c>
      <c r="AO33" s="3">
        <v>166.66</v>
      </c>
      <c r="AP33" s="3">
        <v>0</v>
      </c>
      <c r="AQ33" s="3">
        <v>13.52</v>
      </c>
      <c r="AR33" s="3">
        <v>0</v>
      </c>
      <c r="AS33" s="3">
        <v>0</v>
      </c>
      <c r="AT33" s="3">
        <v>109</v>
      </c>
      <c r="AU33" s="3">
        <v>61</v>
      </c>
      <c r="AV33" s="3">
        <v>1.0669999999999999</v>
      </c>
      <c r="AW33" s="3">
        <v>1</v>
      </c>
      <c r="AZ33" s="3">
        <v>1</v>
      </c>
      <c r="BA33" s="3">
        <v>56.35</v>
      </c>
      <c r="BB33" s="3">
        <v>13.68</v>
      </c>
      <c r="BC33" s="3">
        <v>2.94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43</v>
      </c>
      <c r="BM33" s="3">
        <v>21</v>
      </c>
      <c r="BN33" s="3">
        <v>0</v>
      </c>
      <c r="BO33" s="3" t="s">
        <v>41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856</v>
      </c>
      <c r="CO33" s="3">
        <v>0</v>
      </c>
      <c r="CP33" s="3">
        <f t="shared" si="31"/>
        <v>1244.78</v>
      </c>
      <c r="CQ33" s="3">
        <f t="shared" si="32"/>
        <v>0</v>
      </c>
      <c r="CR33" s="3">
        <f t="shared" si="54"/>
        <v>169.36</v>
      </c>
      <c r="CS33" s="3">
        <f t="shared" si="55"/>
        <v>43.39</v>
      </c>
      <c r="CT33" s="3">
        <f t="shared" si="33"/>
        <v>4810.04</v>
      </c>
      <c r="CU33" s="3">
        <f t="shared" si="34"/>
        <v>0</v>
      </c>
      <c r="CV33" s="3">
        <f t="shared" si="35"/>
        <v>6.9244031999999995</v>
      </c>
      <c r="CW33" s="3">
        <f t="shared" si="36"/>
        <v>0</v>
      </c>
      <c r="CX33" s="3">
        <f t="shared" si="37"/>
        <v>0</v>
      </c>
      <c r="CY33" s="3">
        <f t="shared" si="56"/>
        <v>1358.03</v>
      </c>
      <c r="CZ33" s="3">
        <f t="shared" si="57"/>
        <v>760</v>
      </c>
      <c r="DB33" s="3">
        <v>9</v>
      </c>
      <c r="DC33" s="3" t="s">
        <v>3</v>
      </c>
      <c r="DD33" s="3" t="s">
        <v>44</v>
      </c>
      <c r="DE33" s="3" t="s">
        <v>45</v>
      </c>
      <c r="DF33" s="3" t="s">
        <v>45</v>
      </c>
      <c r="DG33" s="3" t="s">
        <v>45</v>
      </c>
      <c r="DH33" s="3" t="s">
        <v>3</v>
      </c>
      <c r="DI33" s="3" t="s">
        <v>45</v>
      </c>
      <c r="DJ33" s="3" t="s">
        <v>45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1003</v>
      </c>
      <c r="DV33" s="3" t="s">
        <v>24</v>
      </c>
      <c r="DW33" s="3" t="s">
        <v>24</v>
      </c>
      <c r="DX33" s="3">
        <v>100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85635393</v>
      </c>
      <c r="EF33" s="3">
        <v>30</v>
      </c>
      <c r="EG33" s="3" t="s">
        <v>46</v>
      </c>
      <c r="EH33" s="3">
        <v>0</v>
      </c>
      <c r="EI33" s="3" t="s">
        <v>3</v>
      </c>
      <c r="EJ33" s="3">
        <v>1</v>
      </c>
      <c r="EK33" s="3">
        <v>21</v>
      </c>
      <c r="EL33" s="3" t="s">
        <v>47</v>
      </c>
      <c r="EM33" s="3" t="s">
        <v>48</v>
      </c>
      <c r="EO33" s="3" t="s">
        <v>49</v>
      </c>
      <c r="EQ33" s="3">
        <v>131072</v>
      </c>
      <c r="ER33" s="3">
        <v>312.82</v>
      </c>
      <c r="ES33" s="3">
        <v>121.99</v>
      </c>
      <c r="ET33" s="3">
        <v>24.17</v>
      </c>
      <c r="EU33" s="3">
        <v>1.51</v>
      </c>
      <c r="EV33" s="3">
        <v>166.66</v>
      </c>
      <c r="EW33" s="3">
        <v>13.52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3</v>
      </c>
      <c r="GD33" s="3">
        <v>1</v>
      </c>
      <c r="GF33" s="3">
        <v>1484051559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3307.25</v>
      </c>
      <c r="GN33" s="3">
        <f t="shared" si="40"/>
        <v>3307.25</v>
      </c>
      <c r="GO33" s="3">
        <f t="shared" si="41"/>
        <v>0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ROW(SmtRes!A42)</f>
        <v>42</v>
      </c>
      <c r="D34" s="2">
        <f>ROW(EtalonRes!A55)</f>
        <v>55</v>
      </c>
      <c r="E34" s="2" t="s">
        <v>50</v>
      </c>
      <c r="F34" s="2" t="s">
        <v>51</v>
      </c>
      <c r="G34" s="2" t="s">
        <v>52</v>
      </c>
      <c r="H34" s="2" t="s">
        <v>24</v>
      </c>
      <c r="I34" s="2">
        <f>ROUND((180+18+32)/100,9)</f>
        <v>2.2999999999999998</v>
      </c>
      <c r="J34" s="2">
        <v>0</v>
      </c>
      <c r="K34" s="2">
        <f>ROUND((180+18+32)/100,9)</f>
        <v>2.2999999999999998</v>
      </c>
      <c r="L34" s="2"/>
      <c r="M34" s="2"/>
      <c r="N34" s="2"/>
      <c r="O34" s="2">
        <f t="shared" si="21"/>
        <v>868.16</v>
      </c>
      <c r="P34" s="2">
        <f t="shared" si="22"/>
        <v>0</v>
      </c>
      <c r="Q34" s="2">
        <f t="shared" si="46"/>
        <v>23.79</v>
      </c>
      <c r="R34" s="2">
        <f t="shared" si="47"/>
        <v>3.37</v>
      </c>
      <c r="S34" s="2">
        <f t="shared" si="23"/>
        <v>844.37</v>
      </c>
      <c r="T34" s="2">
        <f t="shared" si="24"/>
        <v>0</v>
      </c>
      <c r="U34" s="2">
        <f t="shared" si="25"/>
        <v>65.966207999999995</v>
      </c>
      <c r="V34" s="2">
        <f t="shared" si="26"/>
        <v>0</v>
      </c>
      <c r="W34" s="2">
        <f t="shared" si="27"/>
        <v>0</v>
      </c>
      <c r="X34" s="2">
        <f t="shared" si="48"/>
        <v>924.04</v>
      </c>
      <c r="Y34" s="2">
        <f t="shared" si="49"/>
        <v>517.12</v>
      </c>
      <c r="Z34" s="2"/>
      <c r="AA34" s="2">
        <v>86549534</v>
      </c>
      <c r="AB34" s="2">
        <f t="shared" si="28"/>
        <v>353.76</v>
      </c>
      <c r="AC34" s="2">
        <f t="shared" si="50"/>
        <v>0</v>
      </c>
      <c r="AD34" s="2">
        <f t="shared" si="51"/>
        <v>9.6959999999999997</v>
      </c>
      <c r="AE34" s="2">
        <f t="shared" si="52"/>
        <v>1.3728</v>
      </c>
      <c r="AF34" s="2">
        <f t="shared" si="52"/>
        <v>344.06400000000002</v>
      </c>
      <c r="AG34" s="2">
        <f t="shared" si="29"/>
        <v>0</v>
      </c>
      <c r="AH34" s="2">
        <f t="shared" si="53"/>
        <v>26.880000000000003</v>
      </c>
      <c r="AI34" s="2">
        <f t="shared" si="53"/>
        <v>0</v>
      </c>
      <c r="AJ34" s="2">
        <f t="shared" si="30"/>
        <v>0</v>
      </c>
      <c r="AK34" s="2">
        <v>968.71</v>
      </c>
      <c r="AL34" s="2">
        <v>231.71</v>
      </c>
      <c r="AM34" s="2">
        <v>20.2</v>
      </c>
      <c r="AN34" s="2">
        <v>2.86</v>
      </c>
      <c r="AO34" s="2">
        <v>716.8</v>
      </c>
      <c r="AP34" s="2">
        <v>0</v>
      </c>
      <c r="AQ34" s="2">
        <v>56</v>
      </c>
      <c r="AR34" s="2">
        <v>0</v>
      </c>
      <c r="AS34" s="2">
        <v>0</v>
      </c>
      <c r="AT34" s="2">
        <v>109</v>
      </c>
      <c r="AU34" s="2">
        <v>61</v>
      </c>
      <c r="AV34" s="2">
        <v>1.0669999999999999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53</v>
      </c>
      <c r="BK34" s="2"/>
      <c r="BL34" s="2"/>
      <c r="BM34" s="2">
        <v>21</v>
      </c>
      <c r="BN34" s="2">
        <v>0</v>
      </c>
      <c r="BO34" s="2" t="s">
        <v>51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856</v>
      </c>
      <c r="CO34" s="2">
        <v>0</v>
      </c>
      <c r="CP34" s="2">
        <f t="shared" si="31"/>
        <v>868.16</v>
      </c>
      <c r="CQ34" s="2">
        <f t="shared" si="32"/>
        <v>0</v>
      </c>
      <c r="CR34" s="2">
        <f t="shared" si="54"/>
        <v>10.35</v>
      </c>
      <c r="CS34" s="2">
        <f t="shared" si="55"/>
        <v>1.46</v>
      </c>
      <c r="CT34" s="2">
        <f t="shared" si="33"/>
        <v>367.12</v>
      </c>
      <c r="CU34" s="2">
        <f t="shared" si="34"/>
        <v>0</v>
      </c>
      <c r="CV34" s="2">
        <f t="shared" si="35"/>
        <v>28.680960000000002</v>
      </c>
      <c r="CW34" s="2">
        <f t="shared" si="36"/>
        <v>0</v>
      </c>
      <c r="CX34" s="2">
        <f t="shared" si="37"/>
        <v>0</v>
      </c>
      <c r="CY34" s="2">
        <f t="shared" si="56"/>
        <v>921.95</v>
      </c>
      <c r="CZ34" s="2">
        <f t="shared" si="57"/>
        <v>515.96</v>
      </c>
      <c r="DA34" s="2"/>
      <c r="DB34" s="2">
        <v>11</v>
      </c>
      <c r="DC34" s="2" t="s">
        <v>3</v>
      </c>
      <c r="DD34" s="2" t="s">
        <v>44</v>
      </c>
      <c r="DE34" s="2" t="s">
        <v>45</v>
      </c>
      <c r="DF34" s="2" t="s">
        <v>45</v>
      </c>
      <c r="DG34" s="2" t="s">
        <v>45</v>
      </c>
      <c r="DH34" s="2" t="s">
        <v>3</v>
      </c>
      <c r="DI34" s="2" t="s">
        <v>45</v>
      </c>
      <c r="DJ34" s="2" t="s">
        <v>45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24</v>
      </c>
      <c r="DW34" s="2" t="s">
        <v>24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85635393</v>
      </c>
      <c r="EF34" s="2">
        <v>30</v>
      </c>
      <c r="EG34" s="2" t="s">
        <v>46</v>
      </c>
      <c r="EH34" s="2">
        <v>0</v>
      </c>
      <c r="EI34" s="2" t="s">
        <v>3</v>
      </c>
      <c r="EJ34" s="2">
        <v>1</v>
      </c>
      <c r="EK34" s="2">
        <v>21</v>
      </c>
      <c r="EL34" s="2" t="s">
        <v>47</v>
      </c>
      <c r="EM34" s="2" t="s">
        <v>48</v>
      </c>
      <c r="EN34" s="2"/>
      <c r="EO34" s="2" t="s">
        <v>49</v>
      </c>
      <c r="EP34" s="2"/>
      <c r="EQ34" s="2">
        <v>131072</v>
      </c>
      <c r="ER34" s="2">
        <v>968.71</v>
      </c>
      <c r="ES34" s="2">
        <v>231.71</v>
      </c>
      <c r="ET34" s="2">
        <v>20.2</v>
      </c>
      <c r="EU34" s="2">
        <v>2.86</v>
      </c>
      <c r="EV34" s="2">
        <v>716.8</v>
      </c>
      <c r="EW34" s="2">
        <v>56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554786944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8"/>
        <v>0</v>
      </c>
      <c r="GM34" s="2">
        <f t="shared" si="39"/>
        <v>2309.3200000000002</v>
      </c>
      <c r="GN34" s="2">
        <f t="shared" si="40"/>
        <v>2309.3200000000002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ROW(SmtRes!A48)</f>
        <v>48</v>
      </c>
      <c r="D35" s="3">
        <f>ROW(EtalonRes!A64)</f>
        <v>64</v>
      </c>
      <c r="E35" s="3" t="s">
        <v>50</v>
      </c>
      <c r="F35" s="3" t="s">
        <v>51</v>
      </c>
      <c r="G35" s="3" t="s">
        <v>52</v>
      </c>
      <c r="H35" s="3" t="s">
        <v>24</v>
      </c>
      <c r="I35" s="3">
        <f>ROUND((180+18+32)/100,9)</f>
        <v>2.2999999999999998</v>
      </c>
      <c r="J35" s="3">
        <v>0</v>
      </c>
      <c r="K35" s="3">
        <f>ROUND((180+18+32)/100,9)</f>
        <v>2.2999999999999998</v>
      </c>
      <c r="O35" s="3">
        <f t="shared" si="21"/>
        <v>47975.16</v>
      </c>
      <c r="P35" s="3">
        <f t="shared" si="22"/>
        <v>0</v>
      </c>
      <c r="Q35" s="3">
        <f t="shared" si="46"/>
        <v>394.91</v>
      </c>
      <c r="R35" s="3">
        <f t="shared" si="47"/>
        <v>189.9</v>
      </c>
      <c r="S35" s="3">
        <f t="shared" si="23"/>
        <v>47580.25</v>
      </c>
      <c r="T35" s="3">
        <f t="shared" si="24"/>
        <v>0</v>
      </c>
      <c r="U35" s="3">
        <f t="shared" si="25"/>
        <v>65.966207999999995</v>
      </c>
      <c r="V35" s="3">
        <f t="shared" si="26"/>
        <v>0</v>
      </c>
      <c r="W35" s="3">
        <f t="shared" si="27"/>
        <v>0</v>
      </c>
      <c r="X35" s="3">
        <f t="shared" si="48"/>
        <v>52069.46</v>
      </c>
      <c r="Y35" s="3">
        <f t="shared" si="49"/>
        <v>29139.79</v>
      </c>
      <c r="AA35" s="3">
        <v>86549536</v>
      </c>
      <c r="AB35" s="3">
        <f t="shared" si="28"/>
        <v>353.76</v>
      </c>
      <c r="AC35" s="3">
        <f t="shared" si="50"/>
        <v>0</v>
      </c>
      <c r="AD35" s="3">
        <f t="shared" si="51"/>
        <v>9.6959999999999997</v>
      </c>
      <c r="AE35" s="3">
        <f t="shared" si="52"/>
        <v>1.3728</v>
      </c>
      <c r="AF35" s="3">
        <f t="shared" si="52"/>
        <v>344.06400000000002</v>
      </c>
      <c r="AG35" s="3">
        <f t="shared" si="29"/>
        <v>0</v>
      </c>
      <c r="AH35" s="3">
        <f t="shared" si="53"/>
        <v>26.880000000000003</v>
      </c>
      <c r="AI35" s="3">
        <f t="shared" si="53"/>
        <v>0</v>
      </c>
      <c r="AJ35" s="3">
        <f t="shared" si="30"/>
        <v>0</v>
      </c>
      <c r="AK35" s="3">
        <v>968.71</v>
      </c>
      <c r="AL35" s="3">
        <v>231.71</v>
      </c>
      <c r="AM35" s="3">
        <v>20.2</v>
      </c>
      <c r="AN35" s="3">
        <v>2.86</v>
      </c>
      <c r="AO35" s="3">
        <v>716.8</v>
      </c>
      <c r="AP35" s="3">
        <v>0</v>
      </c>
      <c r="AQ35" s="3">
        <v>56</v>
      </c>
      <c r="AR35" s="3">
        <v>0</v>
      </c>
      <c r="AS35" s="3">
        <v>0</v>
      </c>
      <c r="AT35" s="3">
        <v>109</v>
      </c>
      <c r="AU35" s="3">
        <v>61</v>
      </c>
      <c r="AV35" s="3">
        <v>1.0669999999999999</v>
      </c>
      <c r="AW35" s="3">
        <v>1</v>
      </c>
      <c r="AZ35" s="3">
        <v>1</v>
      </c>
      <c r="BA35" s="3">
        <v>56.35</v>
      </c>
      <c r="BB35" s="3">
        <v>16.600000000000001</v>
      </c>
      <c r="BC35" s="3">
        <v>12.86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53</v>
      </c>
      <c r="BM35" s="3">
        <v>21</v>
      </c>
      <c r="BN35" s="3">
        <v>0</v>
      </c>
      <c r="BO35" s="3" t="s">
        <v>51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856</v>
      </c>
      <c r="CO35" s="3">
        <v>0</v>
      </c>
      <c r="CP35" s="3">
        <f t="shared" si="31"/>
        <v>47975.16</v>
      </c>
      <c r="CQ35" s="3">
        <f t="shared" si="32"/>
        <v>0</v>
      </c>
      <c r="CR35" s="3">
        <f t="shared" si="54"/>
        <v>171.81</v>
      </c>
      <c r="CS35" s="3">
        <f t="shared" si="55"/>
        <v>82.27</v>
      </c>
      <c r="CT35" s="3">
        <f t="shared" si="33"/>
        <v>20687.21</v>
      </c>
      <c r="CU35" s="3">
        <f t="shared" si="34"/>
        <v>0</v>
      </c>
      <c r="CV35" s="3">
        <f t="shared" si="35"/>
        <v>28.680960000000002</v>
      </c>
      <c r="CW35" s="3">
        <f t="shared" si="36"/>
        <v>0</v>
      </c>
      <c r="CX35" s="3">
        <f t="shared" si="37"/>
        <v>0</v>
      </c>
      <c r="CY35" s="3">
        <f t="shared" si="56"/>
        <v>51952.15</v>
      </c>
      <c r="CZ35" s="3">
        <f t="shared" si="57"/>
        <v>29074.14</v>
      </c>
      <c r="DB35" s="3">
        <v>13</v>
      </c>
      <c r="DC35" s="3" t="s">
        <v>3</v>
      </c>
      <c r="DD35" s="3" t="s">
        <v>44</v>
      </c>
      <c r="DE35" s="3" t="s">
        <v>45</v>
      </c>
      <c r="DF35" s="3" t="s">
        <v>45</v>
      </c>
      <c r="DG35" s="3" t="s">
        <v>45</v>
      </c>
      <c r="DH35" s="3" t="s">
        <v>3</v>
      </c>
      <c r="DI35" s="3" t="s">
        <v>45</v>
      </c>
      <c r="DJ35" s="3" t="s">
        <v>45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1003</v>
      </c>
      <c r="DV35" s="3" t="s">
        <v>24</v>
      </c>
      <c r="DW35" s="3" t="s">
        <v>24</v>
      </c>
      <c r="DX35" s="3">
        <v>100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85635393</v>
      </c>
      <c r="EF35" s="3">
        <v>30</v>
      </c>
      <c r="EG35" s="3" t="s">
        <v>46</v>
      </c>
      <c r="EH35" s="3">
        <v>0</v>
      </c>
      <c r="EI35" s="3" t="s">
        <v>3</v>
      </c>
      <c r="EJ35" s="3">
        <v>1</v>
      </c>
      <c r="EK35" s="3">
        <v>21</v>
      </c>
      <c r="EL35" s="3" t="s">
        <v>47</v>
      </c>
      <c r="EM35" s="3" t="s">
        <v>48</v>
      </c>
      <c r="EO35" s="3" t="s">
        <v>49</v>
      </c>
      <c r="EQ35" s="3">
        <v>131072</v>
      </c>
      <c r="ER35" s="3">
        <v>968.71</v>
      </c>
      <c r="ES35" s="3">
        <v>231.71</v>
      </c>
      <c r="ET35" s="3">
        <v>20.2</v>
      </c>
      <c r="EU35" s="3">
        <v>2.86</v>
      </c>
      <c r="EV35" s="3">
        <v>716.8</v>
      </c>
      <c r="EW35" s="3">
        <v>56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3</v>
      </c>
      <c r="GD35" s="3">
        <v>1</v>
      </c>
      <c r="GF35" s="3">
        <v>554786944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8"/>
        <v>0</v>
      </c>
      <c r="GM35" s="3">
        <f t="shared" si="39"/>
        <v>129184.41</v>
      </c>
      <c r="GN35" s="3">
        <f t="shared" si="40"/>
        <v>129184.41</v>
      </c>
      <c r="GO35" s="3">
        <f t="shared" si="41"/>
        <v>0</v>
      </c>
      <c r="GP35" s="3">
        <f t="shared" si="42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ROW(SmtRes!A54)</f>
        <v>54</v>
      </c>
      <c r="D36" s="2">
        <f>ROW(EtalonRes!A73)</f>
        <v>73</v>
      </c>
      <c r="E36" s="2" t="s">
        <v>54</v>
      </c>
      <c r="F36" s="2" t="s">
        <v>55</v>
      </c>
      <c r="G36" s="2" t="s">
        <v>56</v>
      </c>
      <c r="H36" s="2" t="s">
        <v>24</v>
      </c>
      <c r="I36" s="2">
        <f>ROUND((120+20)/100,9)</f>
        <v>1.4</v>
      </c>
      <c r="J36" s="2">
        <v>0</v>
      </c>
      <c r="K36" s="2">
        <f>ROUND((120+20)/100,9)</f>
        <v>1.4</v>
      </c>
      <c r="L36" s="2"/>
      <c r="M36" s="2"/>
      <c r="N36" s="2"/>
      <c r="O36" s="2">
        <f t="shared" si="21"/>
        <v>543.23</v>
      </c>
      <c r="P36" s="2">
        <f t="shared" si="22"/>
        <v>0</v>
      </c>
      <c r="Q36" s="2">
        <f t="shared" si="46"/>
        <v>7.24</v>
      </c>
      <c r="R36" s="2">
        <f t="shared" si="47"/>
        <v>1.03</v>
      </c>
      <c r="S36" s="2">
        <f t="shared" si="23"/>
        <v>535.99</v>
      </c>
      <c r="T36" s="2">
        <f t="shared" si="24"/>
        <v>0</v>
      </c>
      <c r="U36" s="2">
        <f t="shared" si="25"/>
        <v>41.874201599999999</v>
      </c>
      <c r="V36" s="2">
        <f t="shared" si="26"/>
        <v>0</v>
      </c>
      <c r="W36" s="2">
        <f t="shared" si="27"/>
        <v>0</v>
      </c>
      <c r="X36" s="2">
        <f t="shared" si="48"/>
        <v>585.35</v>
      </c>
      <c r="Y36" s="2">
        <f t="shared" si="49"/>
        <v>327.58</v>
      </c>
      <c r="Z36" s="2"/>
      <c r="AA36" s="2">
        <v>86549534</v>
      </c>
      <c r="AB36" s="2">
        <f t="shared" si="28"/>
        <v>363.6576</v>
      </c>
      <c r="AC36" s="2">
        <f t="shared" si="50"/>
        <v>0</v>
      </c>
      <c r="AD36" s="2">
        <f t="shared" si="51"/>
        <v>4.8479999999999999</v>
      </c>
      <c r="AE36" s="2">
        <f t="shared" si="52"/>
        <v>0.68640000000000001</v>
      </c>
      <c r="AF36" s="2">
        <f t="shared" si="52"/>
        <v>358.80959999999999</v>
      </c>
      <c r="AG36" s="2">
        <f t="shared" si="29"/>
        <v>0</v>
      </c>
      <c r="AH36" s="2">
        <f t="shared" si="53"/>
        <v>28.032</v>
      </c>
      <c r="AI36" s="2">
        <f t="shared" si="53"/>
        <v>0</v>
      </c>
      <c r="AJ36" s="2">
        <f t="shared" si="30"/>
        <v>0</v>
      </c>
      <c r="AK36" s="2">
        <v>842.78</v>
      </c>
      <c r="AL36" s="2">
        <v>85.16</v>
      </c>
      <c r="AM36" s="2">
        <v>10.1</v>
      </c>
      <c r="AN36" s="2">
        <v>1.43</v>
      </c>
      <c r="AO36" s="2">
        <v>747.52</v>
      </c>
      <c r="AP36" s="2">
        <v>0</v>
      </c>
      <c r="AQ36" s="2">
        <v>58.4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57</v>
      </c>
      <c r="BK36" s="2"/>
      <c r="BL36" s="2"/>
      <c r="BM36" s="2">
        <v>21</v>
      </c>
      <c r="BN36" s="2">
        <v>0</v>
      </c>
      <c r="BO36" s="2" t="s">
        <v>55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856</v>
      </c>
      <c r="CO36" s="2">
        <v>0</v>
      </c>
      <c r="CP36" s="2">
        <f t="shared" si="31"/>
        <v>543.23</v>
      </c>
      <c r="CQ36" s="2">
        <f t="shared" si="32"/>
        <v>0</v>
      </c>
      <c r="CR36" s="2">
        <f t="shared" si="54"/>
        <v>5.17</v>
      </c>
      <c r="CS36" s="2">
        <f t="shared" si="55"/>
        <v>0.73</v>
      </c>
      <c r="CT36" s="2">
        <f t="shared" si="33"/>
        <v>382.85</v>
      </c>
      <c r="CU36" s="2">
        <f t="shared" si="34"/>
        <v>0</v>
      </c>
      <c r="CV36" s="2">
        <f t="shared" si="35"/>
        <v>29.910143999999999</v>
      </c>
      <c r="CW36" s="2">
        <f t="shared" si="36"/>
        <v>0</v>
      </c>
      <c r="CX36" s="2">
        <f t="shared" si="37"/>
        <v>0</v>
      </c>
      <c r="CY36" s="2">
        <f t="shared" si="56"/>
        <v>585.02</v>
      </c>
      <c r="CZ36" s="2">
        <f t="shared" si="57"/>
        <v>327.39999999999998</v>
      </c>
      <c r="DA36" s="2"/>
      <c r="DB36" s="2">
        <v>15</v>
      </c>
      <c r="DC36" s="2" t="s">
        <v>3</v>
      </c>
      <c r="DD36" s="2" t="s">
        <v>44</v>
      </c>
      <c r="DE36" s="2" t="s">
        <v>45</v>
      </c>
      <c r="DF36" s="2" t="s">
        <v>45</v>
      </c>
      <c r="DG36" s="2" t="s">
        <v>45</v>
      </c>
      <c r="DH36" s="2" t="s">
        <v>3</v>
      </c>
      <c r="DI36" s="2" t="s">
        <v>45</v>
      </c>
      <c r="DJ36" s="2" t="s">
        <v>45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24</v>
      </c>
      <c r="DW36" s="2" t="s">
        <v>24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85635393</v>
      </c>
      <c r="EF36" s="2">
        <v>30</v>
      </c>
      <c r="EG36" s="2" t="s">
        <v>46</v>
      </c>
      <c r="EH36" s="2">
        <v>0</v>
      </c>
      <c r="EI36" s="2" t="s">
        <v>3</v>
      </c>
      <c r="EJ36" s="2">
        <v>1</v>
      </c>
      <c r="EK36" s="2">
        <v>21</v>
      </c>
      <c r="EL36" s="2" t="s">
        <v>47</v>
      </c>
      <c r="EM36" s="2" t="s">
        <v>48</v>
      </c>
      <c r="EN36" s="2"/>
      <c r="EO36" s="2" t="s">
        <v>49</v>
      </c>
      <c r="EP36" s="2"/>
      <c r="EQ36" s="2">
        <v>131072</v>
      </c>
      <c r="ER36" s="2">
        <v>842.78</v>
      </c>
      <c r="ES36" s="2">
        <v>85.16</v>
      </c>
      <c r="ET36" s="2">
        <v>10.1</v>
      </c>
      <c r="EU36" s="2">
        <v>1.43</v>
      </c>
      <c r="EV36" s="2">
        <v>747.52</v>
      </c>
      <c r="EW36" s="2">
        <v>58.4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1569691367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1456.16</v>
      </c>
      <c r="GN36" s="2">
        <f t="shared" si="40"/>
        <v>1456.16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ROW(SmtRes!A60)</f>
        <v>60</v>
      </c>
      <c r="D37" s="3">
        <f>ROW(EtalonRes!A82)</f>
        <v>82</v>
      </c>
      <c r="E37" s="3" t="s">
        <v>54</v>
      </c>
      <c r="F37" s="3" t="s">
        <v>55</v>
      </c>
      <c r="G37" s="3" t="s">
        <v>56</v>
      </c>
      <c r="H37" s="3" t="s">
        <v>24</v>
      </c>
      <c r="I37" s="3">
        <f>ROUND((120+20)/100,9)</f>
        <v>1.4</v>
      </c>
      <c r="J37" s="3">
        <v>0</v>
      </c>
      <c r="K37" s="3">
        <f>ROUND((120+20)/100,9)</f>
        <v>1.4</v>
      </c>
      <c r="O37" s="3">
        <f t="shared" si="21"/>
        <v>30323.22</v>
      </c>
      <c r="P37" s="3">
        <f t="shared" si="22"/>
        <v>0</v>
      </c>
      <c r="Q37" s="3">
        <f t="shared" si="46"/>
        <v>120.18</v>
      </c>
      <c r="R37" s="3">
        <f t="shared" si="47"/>
        <v>58.04</v>
      </c>
      <c r="S37" s="3">
        <f t="shared" si="23"/>
        <v>30203.040000000001</v>
      </c>
      <c r="T37" s="3">
        <f t="shared" si="24"/>
        <v>0</v>
      </c>
      <c r="U37" s="3">
        <f t="shared" si="25"/>
        <v>41.874201599999999</v>
      </c>
      <c r="V37" s="3">
        <f t="shared" si="26"/>
        <v>0</v>
      </c>
      <c r="W37" s="3">
        <f t="shared" si="27"/>
        <v>0</v>
      </c>
      <c r="X37" s="3">
        <f t="shared" si="48"/>
        <v>32984.58</v>
      </c>
      <c r="Y37" s="3">
        <f t="shared" si="49"/>
        <v>18459.259999999998</v>
      </c>
      <c r="AA37" s="3">
        <v>86549536</v>
      </c>
      <c r="AB37" s="3">
        <f t="shared" si="28"/>
        <v>363.6576</v>
      </c>
      <c r="AC37" s="3">
        <f t="shared" si="50"/>
        <v>0</v>
      </c>
      <c r="AD37" s="3">
        <f t="shared" si="51"/>
        <v>4.8479999999999999</v>
      </c>
      <c r="AE37" s="3">
        <f t="shared" si="52"/>
        <v>0.68640000000000001</v>
      </c>
      <c r="AF37" s="3">
        <f t="shared" si="52"/>
        <v>358.80959999999999</v>
      </c>
      <c r="AG37" s="3">
        <f t="shared" si="29"/>
        <v>0</v>
      </c>
      <c r="AH37" s="3">
        <f t="shared" si="53"/>
        <v>28.032</v>
      </c>
      <c r="AI37" s="3">
        <f t="shared" si="53"/>
        <v>0</v>
      </c>
      <c r="AJ37" s="3">
        <f t="shared" si="30"/>
        <v>0</v>
      </c>
      <c r="AK37" s="3">
        <v>842.78</v>
      </c>
      <c r="AL37" s="3">
        <v>85.16</v>
      </c>
      <c r="AM37" s="3">
        <v>10.1</v>
      </c>
      <c r="AN37" s="3">
        <v>1.43</v>
      </c>
      <c r="AO37" s="3">
        <v>747.52</v>
      </c>
      <c r="AP37" s="3">
        <v>0</v>
      </c>
      <c r="AQ37" s="3">
        <v>58.4</v>
      </c>
      <c r="AR37" s="3">
        <v>0</v>
      </c>
      <c r="AS37" s="3">
        <v>0</v>
      </c>
      <c r="AT37" s="3">
        <v>109</v>
      </c>
      <c r="AU37" s="3">
        <v>61</v>
      </c>
      <c r="AV37" s="3">
        <v>1.0669999999999999</v>
      </c>
      <c r="AW37" s="3">
        <v>1</v>
      </c>
      <c r="AZ37" s="3">
        <v>1</v>
      </c>
      <c r="BA37" s="3">
        <v>56.35</v>
      </c>
      <c r="BB37" s="3">
        <v>16.600000000000001</v>
      </c>
      <c r="BC37" s="3">
        <v>12.82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1</v>
      </c>
      <c r="BJ37" s="3" t="s">
        <v>57</v>
      </c>
      <c r="BM37" s="3">
        <v>21</v>
      </c>
      <c r="BN37" s="3">
        <v>0</v>
      </c>
      <c r="BO37" s="3" t="s">
        <v>55</v>
      </c>
      <c r="BP37" s="3">
        <v>1</v>
      </c>
      <c r="BQ37" s="3">
        <v>30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856</v>
      </c>
      <c r="CO37" s="3">
        <v>0</v>
      </c>
      <c r="CP37" s="3">
        <f t="shared" si="31"/>
        <v>30323.22</v>
      </c>
      <c r="CQ37" s="3">
        <f t="shared" si="32"/>
        <v>0</v>
      </c>
      <c r="CR37" s="3">
        <f t="shared" si="54"/>
        <v>85.82</v>
      </c>
      <c r="CS37" s="3">
        <f t="shared" si="55"/>
        <v>41.14</v>
      </c>
      <c r="CT37" s="3">
        <f t="shared" si="33"/>
        <v>21573.599999999999</v>
      </c>
      <c r="CU37" s="3">
        <f t="shared" si="34"/>
        <v>0</v>
      </c>
      <c r="CV37" s="3">
        <f t="shared" si="35"/>
        <v>29.910143999999999</v>
      </c>
      <c r="CW37" s="3">
        <f t="shared" si="36"/>
        <v>0</v>
      </c>
      <c r="CX37" s="3">
        <f t="shared" si="37"/>
        <v>0</v>
      </c>
      <c r="CY37" s="3">
        <f t="shared" si="56"/>
        <v>32966.160000000003</v>
      </c>
      <c r="CZ37" s="3">
        <f t="shared" si="57"/>
        <v>18448.95</v>
      </c>
      <c r="DB37" s="3">
        <v>17</v>
      </c>
      <c r="DC37" s="3" t="s">
        <v>3</v>
      </c>
      <c r="DD37" s="3" t="s">
        <v>44</v>
      </c>
      <c r="DE37" s="3" t="s">
        <v>45</v>
      </c>
      <c r="DF37" s="3" t="s">
        <v>45</v>
      </c>
      <c r="DG37" s="3" t="s">
        <v>45</v>
      </c>
      <c r="DH37" s="3" t="s">
        <v>3</v>
      </c>
      <c r="DI37" s="3" t="s">
        <v>45</v>
      </c>
      <c r="DJ37" s="3" t="s">
        <v>45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1003</v>
      </c>
      <c r="DV37" s="3" t="s">
        <v>24</v>
      </c>
      <c r="DW37" s="3" t="s">
        <v>24</v>
      </c>
      <c r="DX37" s="3">
        <v>100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85635393</v>
      </c>
      <c r="EF37" s="3">
        <v>30</v>
      </c>
      <c r="EG37" s="3" t="s">
        <v>46</v>
      </c>
      <c r="EH37" s="3">
        <v>0</v>
      </c>
      <c r="EI37" s="3" t="s">
        <v>3</v>
      </c>
      <c r="EJ37" s="3">
        <v>1</v>
      </c>
      <c r="EK37" s="3">
        <v>21</v>
      </c>
      <c r="EL37" s="3" t="s">
        <v>47</v>
      </c>
      <c r="EM37" s="3" t="s">
        <v>48</v>
      </c>
      <c r="EO37" s="3" t="s">
        <v>49</v>
      </c>
      <c r="EQ37" s="3">
        <v>131072</v>
      </c>
      <c r="ER37" s="3">
        <v>842.78</v>
      </c>
      <c r="ES37" s="3">
        <v>85.16</v>
      </c>
      <c r="ET37" s="3">
        <v>10.1</v>
      </c>
      <c r="EU37" s="3">
        <v>1.43</v>
      </c>
      <c r="EV37" s="3">
        <v>747.52</v>
      </c>
      <c r="EW37" s="3">
        <v>58.4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3</v>
      </c>
      <c r="GD37" s="3">
        <v>1</v>
      </c>
      <c r="GF37" s="3">
        <v>1569691367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81767.06</v>
      </c>
      <c r="GN37" s="3">
        <f t="shared" si="40"/>
        <v>81767.06</v>
      </c>
      <c r="GO37" s="3">
        <f t="shared" si="41"/>
        <v>0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ROW(SmtRes!A62)</f>
        <v>62</v>
      </c>
      <c r="D38" s="2">
        <f>ROW(EtalonRes!A84)</f>
        <v>84</v>
      </c>
      <c r="E38" s="2" t="s">
        <v>58</v>
      </c>
      <c r="F38" s="2" t="s">
        <v>59</v>
      </c>
      <c r="G38" s="2" t="s">
        <v>60</v>
      </c>
      <c r="H38" s="2" t="s">
        <v>24</v>
      </c>
      <c r="I38" s="2">
        <f>ROUND((140+30)/100,9)</f>
        <v>1.7</v>
      </c>
      <c r="J38" s="2">
        <v>0</v>
      </c>
      <c r="K38" s="2">
        <f>ROUND((140+30)/100,9)</f>
        <v>1.7</v>
      </c>
      <c r="L38" s="2"/>
      <c r="M38" s="2"/>
      <c r="N38" s="2"/>
      <c r="O38" s="2">
        <f t="shared" si="21"/>
        <v>2142.5700000000002</v>
      </c>
      <c r="P38" s="2">
        <f t="shared" si="22"/>
        <v>0</v>
      </c>
      <c r="Q38" s="2">
        <f t="shared" ref="Q38:Q47" si="58">(ROUND((ROUND((((ET38*1.2))*AV38*I38),2)*BB38),2)+ROUND((ROUND(((AE38-((EU38*1.2)))*AV38*I38),2)*BS38),2))</f>
        <v>0</v>
      </c>
      <c r="R38" s="2">
        <f t="shared" ref="R38:R47" si="59">(ROUND((ROUND((((EU38*1.2))*AV38*I38),2)*BS38),2)+ROUND((ROUND(((AE38-((EU38*1.2)))*AV38*I38),2)*BS38),2))</f>
        <v>0</v>
      </c>
      <c r="S38" s="2">
        <f t="shared" si="23"/>
        <v>2142.5700000000002</v>
      </c>
      <c r="T38" s="2">
        <f t="shared" si="24"/>
        <v>0</v>
      </c>
      <c r="U38" s="2">
        <f t="shared" si="25"/>
        <v>182.19056399999999</v>
      </c>
      <c r="V38" s="2">
        <f t="shared" si="26"/>
        <v>0</v>
      </c>
      <c r="W38" s="2">
        <f t="shared" si="27"/>
        <v>0</v>
      </c>
      <c r="X38" s="2">
        <f t="shared" ref="X38:X47" si="60">(ROUND((((S38+ROUND((ROUND((((EU38*1.2))*AV38*I38),2)*BS38),2))*AT38)/100),2)+ROUND(((ROUND((ROUND(((AE38-((EU38*1.2)))*AV38*I38),2)*BS38),2)*AT38)/100),2))</f>
        <v>1864.04</v>
      </c>
      <c r="Y38" s="2">
        <f t="shared" ref="Y38:Y47" si="61">(ROUND((((S38+ROUND((ROUND((((EU38*1.2))*AV38*I38),2)*BS38),2))*AU38)/100),2)+ROUND(((ROUND((ROUND(((AE38-((EU38*1.2)))*AV38*I38),2)*BS38),2)*AU38)/100),2))</f>
        <v>942.73</v>
      </c>
      <c r="Z38" s="2"/>
      <c r="AA38" s="2">
        <v>86549534</v>
      </c>
      <c r="AB38" s="2">
        <f t="shared" si="28"/>
        <v>1203.7560000000001</v>
      </c>
      <c r="AC38" s="2">
        <f t="shared" ref="AC38:AC47" si="62">ROUND(((ES38*1)),6)</f>
        <v>0</v>
      </c>
      <c r="AD38" s="2">
        <f t="shared" ref="AD38:AD47" si="63">ROUND(((((ET38*1.2))-((EU38*1.2)))+AE38),6)</f>
        <v>0</v>
      </c>
      <c r="AE38" s="2">
        <f t="shared" ref="AE38:AE47" si="64">ROUND(((EU38*1.2)),6)</f>
        <v>0</v>
      </c>
      <c r="AF38" s="2">
        <f t="shared" ref="AF38:AF47" si="65">ROUND(((EV38*1.2)),6)</f>
        <v>1203.7560000000001</v>
      </c>
      <c r="AG38" s="2">
        <f t="shared" si="29"/>
        <v>0</v>
      </c>
      <c r="AH38" s="2">
        <f t="shared" ref="AH38:AH47" si="66">((EW38*1.2))</f>
        <v>102.36</v>
      </c>
      <c r="AI38" s="2">
        <f t="shared" ref="AI38:AI47" si="67">((EX38*1.2))</f>
        <v>0</v>
      </c>
      <c r="AJ38" s="2">
        <f t="shared" si="30"/>
        <v>0</v>
      </c>
      <c r="AK38" s="2">
        <v>1003.13</v>
      </c>
      <c r="AL38" s="2">
        <v>0</v>
      </c>
      <c r="AM38" s="2">
        <v>0</v>
      </c>
      <c r="AN38" s="2">
        <v>0</v>
      </c>
      <c r="AO38" s="2">
        <v>1003.13</v>
      </c>
      <c r="AP38" s="2">
        <v>0</v>
      </c>
      <c r="AQ38" s="2">
        <v>85.3</v>
      </c>
      <c r="AR38" s="2">
        <v>0</v>
      </c>
      <c r="AS38" s="2">
        <v>0</v>
      </c>
      <c r="AT38" s="2">
        <v>87</v>
      </c>
      <c r="AU38" s="2">
        <v>44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61</v>
      </c>
      <c r="BK38" s="2"/>
      <c r="BL38" s="2"/>
      <c r="BM38" s="2">
        <v>102</v>
      </c>
      <c r="BN38" s="2">
        <v>0</v>
      </c>
      <c r="BO38" s="2" t="s">
        <v>59</v>
      </c>
      <c r="BP38" s="2">
        <v>1</v>
      </c>
      <c r="BQ38" s="2">
        <v>60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87</v>
      </c>
      <c r="CA38" s="2">
        <v>44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854</v>
      </c>
      <c r="CO38" s="2">
        <v>0</v>
      </c>
      <c r="CP38" s="2">
        <f t="shared" si="31"/>
        <v>2142.5700000000002</v>
      </c>
      <c r="CQ38" s="2">
        <f t="shared" si="32"/>
        <v>0</v>
      </c>
      <c r="CR38" s="2">
        <f t="shared" ref="CR38:CR47" si="68">(ROUND((ROUND((((ET38*1.2))*AV38*1),2)*BB38),2)+ROUND((ROUND(((AE38-((EU38*1.2)))*AV38*1),2)*BS38),2))</f>
        <v>0</v>
      </c>
      <c r="CS38" s="2">
        <f t="shared" ref="CS38:CS47" si="69">(ROUND((ROUND((((EU38*1.2))*AV38*1),2)*BS38),2)+ROUND((ROUND(((AE38-((EU38*1.2)))*AV38*1),2)*BS38),2))</f>
        <v>0</v>
      </c>
      <c r="CT38" s="2">
        <f t="shared" si="33"/>
        <v>1260.33</v>
      </c>
      <c r="CU38" s="2">
        <f t="shared" si="34"/>
        <v>0</v>
      </c>
      <c r="CV38" s="2">
        <f t="shared" si="35"/>
        <v>107.17092</v>
      </c>
      <c r="CW38" s="2">
        <f t="shared" si="36"/>
        <v>0</v>
      </c>
      <c r="CX38" s="2">
        <f t="shared" si="37"/>
        <v>0</v>
      </c>
      <c r="CY38" s="2">
        <f t="shared" ref="CY38:CY47" si="70">(ROUND((((S38+ROUND((ROUND((((EU38*1.2))*AV38*1),2)*BS38),2))*AT38)/100),2)+ROUND(((ROUND((ROUND(((AE38-((EU38*1.2)))*AV38*1),2)*BS38),2)*AT38)/100),2))</f>
        <v>1864.04</v>
      </c>
      <c r="CZ38" s="2">
        <f t="shared" ref="CZ38:CZ47" si="71">(ROUND((((S38+ROUND((ROUND((((EU38*1.2))*AV38*1),2)*BS38),2))*AU38)/100),2)+ROUND(((ROUND((ROUND(((AE38-((EU38*1.2)))*AV38*1),2)*BS38),2)*AU38)/100),2))</f>
        <v>942.73</v>
      </c>
      <c r="DA38" s="2"/>
      <c r="DB38" s="2">
        <v>19</v>
      </c>
      <c r="DC38" s="2" t="s">
        <v>3</v>
      </c>
      <c r="DD38" s="2" t="s">
        <v>26</v>
      </c>
      <c r="DE38" s="2" t="s">
        <v>27</v>
      </c>
      <c r="DF38" s="2" t="s">
        <v>27</v>
      </c>
      <c r="DG38" s="2" t="s">
        <v>27</v>
      </c>
      <c r="DH38" s="2" t="s">
        <v>3</v>
      </c>
      <c r="DI38" s="2" t="s">
        <v>27</v>
      </c>
      <c r="DJ38" s="2" t="s">
        <v>27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24</v>
      </c>
      <c r="DW38" s="2" t="s">
        <v>24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85635475</v>
      </c>
      <c r="EF38" s="2">
        <v>60</v>
      </c>
      <c r="EG38" s="2" t="s">
        <v>28</v>
      </c>
      <c r="EH38" s="2">
        <v>0</v>
      </c>
      <c r="EI38" s="2" t="s">
        <v>3</v>
      </c>
      <c r="EJ38" s="2">
        <v>1</v>
      </c>
      <c r="EK38" s="2">
        <v>102</v>
      </c>
      <c r="EL38" s="2" t="s">
        <v>29</v>
      </c>
      <c r="EM38" s="2" t="s">
        <v>30</v>
      </c>
      <c r="EN38" s="2"/>
      <c r="EO38" s="2" t="s">
        <v>31</v>
      </c>
      <c r="EP38" s="2"/>
      <c r="EQ38" s="2">
        <v>131072</v>
      </c>
      <c r="ER38" s="2">
        <v>1003.13</v>
      </c>
      <c r="ES38" s="2">
        <v>0</v>
      </c>
      <c r="ET38" s="2">
        <v>0</v>
      </c>
      <c r="EU38" s="2">
        <v>0</v>
      </c>
      <c r="EV38" s="2">
        <v>1003.13</v>
      </c>
      <c r="EW38" s="2">
        <v>85.3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87</v>
      </c>
      <c r="FY38" s="2">
        <v>44</v>
      </c>
      <c r="FZ38" s="2"/>
      <c r="GA38" s="2" t="s">
        <v>3</v>
      </c>
      <c r="GB38" s="2"/>
      <c r="GC38" s="2"/>
      <c r="GD38" s="2">
        <v>1</v>
      </c>
      <c r="GE38" s="2"/>
      <c r="GF38" s="2">
        <v>-1541502670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8"/>
        <v>0</v>
      </c>
      <c r="GM38" s="2">
        <f t="shared" si="39"/>
        <v>4949.34</v>
      </c>
      <c r="GN38" s="2">
        <f t="shared" si="40"/>
        <v>4949.34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ROW(SmtRes!A64)</f>
        <v>64</v>
      </c>
      <c r="D39" s="3">
        <f>ROW(EtalonRes!A86)</f>
        <v>86</v>
      </c>
      <c r="E39" s="3" t="s">
        <v>58</v>
      </c>
      <c r="F39" s="3" t="s">
        <v>59</v>
      </c>
      <c r="G39" s="3" t="s">
        <v>60</v>
      </c>
      <c r="H39" s="3" t="s">
        <v>24</v>
      </c>
      <c r="I39" s="3">
        <f>ROUND((140+30)/100,9)</f>
        <v>1.7</v>
      </c>
      <c r="J39" s="3">
        <v>0</v>
      </c>
      <c r="K39" s="3">
        <f>ROUND((140+30)/100,9)</f>
        <v>1.7</v>
      </c>
      <c r="O39" s="3">
        <f t="shared" si="21"/>
        <v>120733.82</v>
      </c>
      <c r="P39" s="3">
        <f t="shared" si="22"/>
        <v>0</v>
      </c>
      <c r="Q39" s="3">
        <f t="shared" si="58"/>
        <v>0</v>
      </c>
      <c r="R39" s="3">
        <f t="shared" si="59"/>
        <v>0</v>
      </c>
      <c r="S39" s="3">
        <f t="shared" si="23"/>
        <v>120733.82</v>
      </c>
      <c r="T39" s="3">
        <f t="shared" si="24"/>
        <v>0</v>
      </c>
      <c r="U39" s="3">
        <f t="shared" si="25"/>
        <v>182.19056399999999</v>
      </c>
      <c r="V39" s="3">
        <f t="shared" si="26"/>
        <v>0</v>
      </c>
      <c r="W39" s="3">
        <f t="shared" si="27"/>
        <v>0</v>
      </c>
      <c r="X39" s="3">
        <f t="shared" si="60"/>
        <v>105038.42</v>
      </c>
      <c r="Y39" s="3">
        <f t="shared" si="61"/>
        <v>53122.879999999997</v>
      </c>
      <c r="AA39" s="3">
        <v>86549536</v>
      </c>
      <c r="AB39" s="3">
        <f t="shared" si="28"/>
        <v>1203.7560000000001</v>
      </c>
      <c r="AC39" s="3">
        <f t="shared" si="62"/>
        <v>0</v>
      </c>
      <c r="AD39" s="3">
        <f t="shared" si="63"/>
        <v>0</v>
      </c>
      <c r="AE39" s="3">
        <f t="shared" si="64"/>
        <v>0</v>
      </c>
      <c r="AF39" s="3">
        <f t="shared" si="65"/>
        <v>1203.7560000000001</v>
      </c>
      <c r="AG39" s="3">
        <f t="shared" si="29"/>
        <v>0</v>
      </c>
      <c r="AH39" s="3">
        <f t="shared" si="66"/>
        <v>102.36</v>
      </c>
      <c r="AI39" s="3">
        <f t="shared" si="67"/>
        <v>0</v>
      </c>
      <c r="AJ39" s="3">
        <f t="shared" si="30"/>
        <v>0</v>
      </c>
      <c r="AK39" s="3">
        <v>1003.13</v>
      </c>
      <c r="AL39" s="3">
        <v>0</v>
      </c>
      <c r="AM39" s="3">
        <v>0</v>
      </c>
      <c r="AN39" s="3">
        <v>0</v>
      </c>
      <c r="AO39" s="3">
        <v>1003.13</v>
      </c>
      <c r="AP39" s="3">
        <v>0</v>
      </c>
      <c r="AQ39" s="3">
        <v>85.3</v>
      </c>
      <c r="AR39" s="3">
        <v>0</v>
      </c>
      <c r="AS39" s="3">
        <v>0</v>
      </c>
      <c r="AT39" s="3">
        <v>87</v>
      </c>
      <c r="AU39" s="3">
        <v>44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1</v>
      </c>
      <c r="BJ39" s="3" t="s">
        <v>61</v>
      </c>
      <c r="BM39" s="3">
        <v>102</v>
      </c>
      <c r="BN39" s="3">
        <v>0</v>
      </c>
      <c r="BO39" s="3" t="s">
        <v>59</v>
      </c>
      <c r="BP39" s="3">
        <v>1</v>
      </c>
      <c r="BQ39" s="3">
        <v>60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87</v>
      </c>
      <c r="CA39" s="3">
        <v>44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854</v>
      </c>
      <c r="CO39" s="3">
        <v>0</v>
      </c>
      <c r="CP39" s="3">
        <f t="shared" si="31"/>
        <v>120733.82</v>
      </c>
      <c r="CQ39" s="3">
        <f t="shared" si="32"/>
        <v>0</v>
      </c>
      <c r="CR39" s="3">
        <f t="shared" si="68"/>
        <v>0</v>
      </c>
      <c r="CS39" s="3">
        <f t="shared" si="69"/>
        <v>0</v>
      </c>
      <c r="CT39" s="3">
        <f t="shared" si="33"/>
        <v>71019.600000000006</v>
      </c>
      <c r="CU39" s="3">
        <f t="shared" si="34"/>
        <v>0</v>
      </c>
      <c r="CV39" s="3">
        <f t="shared" si="35"/>
        <v>107.17092</v>
      </c>
      <c r="CW39" s="3">
        <f t="shared" si="36"/>
        <v>0</v>
      </c>
      <c r="CX39" s="3">
        <f t="shared" si="37"/>
        <v>0</v>
      </c>
      <c r="CY39" s="3">
        <f t="shared" si="70"/>
        <v>105038.42</v>
      </c>
      <c r="CZ39" s="3">
        <f t="shared" si="71"/>
        <v>53122.879999999997</v>
      </c>
      <c r="DB39" s="3">
        <v>20</v>
      </c>
      <c r="DC39" s="3" t="s">
        <v>3</v>
      </c>
      <c r="DD39" s="3" t="s">
        <v>26</v>
      </c>
      <c r="DE39" s="3" t="s">
        <v>27</v>
      </c>
      <c r="DF39" s="3" t="s">
        <v>27</v>
      </c>
      <c r="DG39" s="3" t="s">
        <v>27</v>
      </c>
      <c r="DH39" s="3" t="s">
        <v>3</v>
      </c>
      <c r="DI39" s="3" t="s">
        <v>27</v>
      </c>
      <c r="DJ39" s="3" t="s">
        <v>27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1003</v>
      </c>
      <c r="DV39" s="3" t="s">
        <v>24</v>
      </c>
      <c r="DW39" s="3" t="s">
        <v>24</v>
      </c>
      <c r="DX39" s="3">
        <v>100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85635475</v>
      </c>
      <c r="EF39" s="3">
        <v>60</v>
      </c>
      <c r="EG39" s="3" t="s">
        <v>28</v>
      </c>
      <c r="EH39" s="3">
        <v>0</v>
      </c>
      <c r="EI39" s="3" t="s">
        <v>3</v>
      </c>
      <c r="EJ39" s="3">
        <v>1</v>
      </c>
      <c r="EK39" s="3">
        <v>102</v>
      </c>
      <c r="EL39" s="3" t="s">
        <v>29</v>
      </c>
      <c r="EM39" s="3" t="s">
        <v>30</v>
      </c>
      <c r="EO39" s="3" t="s">
        <v>31</v>
      </c>
      <c r="EQ39" s="3">
        <v>131072</v>
      </c>
      <c r="ER39" s="3">
        <v>1003.13</v>
      </c>
      <c r="ES39" s="3">
        <v>0</v>
      </c>
      <c r="ET39" s="3">
        <v>0</v>
      </c>
      <c r="EU39" s="3">
        <v>0</v>
      </c>
      <c r="EV39" s="3">
        <v>1003.13</v>
      </c>
      <c r="EW39" s="3">
        <v>85.3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87</v>
      </c>
      <c r="FY39" s="3">
        <v>44</v>
      </c>
      <c r="GA39" s="3" t="s">
        <v>3</v>
      </c>
      <c r="GD39" s="3">
        <v>1</v>
      </c>
      <c r="GF39" s="3">
        <v>-1541502670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38"/>
        <v>0</v>
      </c>
      <c r="GM39" s="3">
        <f t="shared" si="39"/>
        <v>278895.12</v>
      </c>
      <c r="GN39" s="3">
        <f t="shared" si="40"/>
        <v>278895.12</v>
      </c>
      <c r="GO39" s="3">
        <f t="shared" si="41"/>
        <v>0</v>
      </c>
      <c r="GP39" s="3">
        <f t="shared" si="42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ROW(SmtRes!A66)</f>
        <v>66</v>
      </c>
      <c r="D40" s="2">
        <f>ROW(EtalonRes!A88)</f>
        <v>88</v>
      </c>
      <c r="E40" s="2" t="s">
        <v>62</v>
      </c>
      <c r="F40" s="2" t="s">
        <v>63</v>
      </c>
      <c r="G40" s="2" t="s">
        <v>64</v>
      </c>
      <c r="H40" s="2" t="s">
        <v>24</v>
      </c>
      <c r="I40" s="2">
        <f>ROUND((52+21+10)/100,9)</f>
        <v>0.83</v>
      </c>
      <c r="J40" s="2">
        <v>0</v>
      </c>
      <c r="K40" s="2">
        <f>ROUND((52+21+10)/100,9)</f>
        <v>0.83</v>
      </c>
      <c r="L40" s="2"/>
      <c r="M40" s="2"/>
      <c r="N40" s="2"/>
      <c r="O40" s="2">
        <f t="shared" si="21"/>
        <v>863.09</v>
      </c>
      <c r="P40" s="2">
        <f t="shared" si="22"/>
        <v>0</v>
      </c>
      <c r="Q40" s="2">
        <f t="shared" si="58"/>
        <v>0</v>
      </c>
      <c r="R40" s="2">
        <f t="shared" si="59"/>
        <v>0</v>
      </c>
      <c r="S40" s="2">
        <f t="shared" si="23"/>
        <v>863.09</v>
      </c>
      <c r="T40" s="2">
        <f t="shared" si="24"/>
        <v>0</v>
      </c>
      <c r="U40" s="2">
        <f t="shared" si="25"/>
        <v>71.745465599999989</v>
      </c>
      <c r="V40" s="2">
        <f t="shared" si="26"/>
        <v>0</v>
      </c>
      <c r="W40" s="2">
        <f t="shared" si="27"/>
        <v>0</v>
      </c>
      <c r="X40" s="2">
        <f t="shared" si="60"/>
        <v>750.89</v>
      </c>
      <c r="Y40" s="2">
        <f t="shared" si="61"/>
        <v>379.76</v>
      </c>
      <c r="Z40" s="2"/>
      <c r="AA40" s="2">
        <v>86549534</v>
      </c>
      <c r="AB40" s="2">
        <f t="shared" si="28"/>
        <v>993.19200000000001</v>
      </c>
      <c r="AC40" s="2">
        <f t="shared" si="62"/>
        <v>0</v>
      </c>
      <c r="AD40" s="2">
        <f t="shared" si="63"/>
        <v>0</v>
      </c>
      <c r="AE40" s="2">
        <f t="shared" si="64"/>
        <v>0</v>
      </c>
      <c r="AF40" s="2">
        <f t="shared" si="65"/>
        <v>993.19200000000001</v>
      </c>
      <c r="AG40" s="2">
        <f t="shared" si="29"/>
        <v>0</v>
      </c>
      <c r="AH40" s="2">
        <f t="shared" si="66"/>
        <v>82.559999999999988</v>
      </c>
      <c r="AI40" s="2">
        <f t="shared" si="67"/>
        <v>0</v>
      </c>
      <c r="AJ40" s="2">
        <f t="shared" si="30"/>
        <v>0</v>
      </c>
      <c r="AK40" s="2">
        <v>827.66</v>
      </c>
      <c r="AL40" s="2">
        <v>0</v>
      </c>
      <c r="AM40" s="2">
        <v>0</v>
      </c>
      <c r="AN40" s="2">
        <v>0</v>
      </c>
      <c r="AO40" s="2">
        <v>827.66</v>
      </c>
      <c r="AP40" s="2">
        <v>0</v>
      </c>
      <c r="AQ40" s="2">
        <v>68.8</v>
      </c>
      <c r="AR40" s="2">
        <v>0</v>
      </c>
      <c r="AS40" s="2">
        <v>0</v>
      </c>
      <c r="AT40" s="2">
        <v>87</v>
      </c>
      <c r="AU40" s="2">
        <v>44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65</v>
      </c>
      <c r="BK40" s="2"/>
      <c r="BL40" s="2"/>
      <c r="BM40" s="2">
        <v>102</v>
      </c>
      <c r="BN40" s="2">
        <v>0</v>
      </c>
      <c r="BO40" s="2" t="s">
        <v>63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87</v>
      </c>
      <c r="CA40" s="2">
        <v>44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854</v>
      </c>
      <c r="CO40" s="2">
        <v>0</v>
      </c>
      <c r="CP40" s="2">
        <f t="shared" si="31"/>
        <v>863.09</v>
      </c>
      <c r="CQ40" s="2">
        <f t="shared" si="32"/>
        <v>0</v>
      </c>
      <c r="CR40" s="2">
        <f t="shared" si="68"/>
        <v>0</v>
      </c>
      <c r="CS40" s="2">
        <f t="shared" si="69"/>
        <v>0</v>
      </c>
      <c r="CT40" s="2">
        <f t="shared" si="33"/>
        <v>1039.8699999999999</v>
      </c>
      <c r="CU40" s="2">
        <f t="shared" si="34"/>
        <v>0</v>
      </c>
      <c r="CV40" s="2">
        <f t="shared" si="35"/>
        <v>86.440319999999986</v>
      </c>
      <c r="CW40" s="2">
        <f t="shared" si="36"/>
        <v>0</v>
      </c>
      <c r="CX40" s="2">
        <f t="shared" si="37"/>
        <v>0</v>
      </c>
      <c r="CY40" s="2">
        <f t="shared" si="70"/>
        <v>750.89</v>
      </c>
      <c r="CZ40" s="2">
        <f t="shared" si="71"/>
        <v>379.76</v>
      </c>
      <c r="DA40" s="2"/>
      <c r="DB40" s="2">
        <v>21</v>
      </c>
      <c r="DC40" s="2" t="s">
        <v>3</v>
      </c>
      <c r="DD40" s="2" t="s">
        <v>26</v>
      </c>
      <c r="DE40" s="2" t="s">
        <v>27</v>
      </c>
      <c r="DF40" s="2" t="s">
        <v>27</v>
      </c>
      <c r="DG40" s="2" t="s">
        <v>27</v>
      </c>
      <c r="DH40" s="2" t="s">
        <v>3</v>
      </c>
      <c r="DI40" s="2" t="s">
        <v>27</v>
      </c>
      <c r="DJ40" s="2" t="s">
        <v>27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24</v>
      </c>
      <c r="DW40" s="2" t="s">
        <v>24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85635475</v>
      </c>
      <c r="EF40" s="2">
        <v>60</v>
      </c>
      <c r="EG40" s="2" t="s">
        <v>28</v>
      </c>
      <c r="EH40" s="2">
        <v>0</v>
      </c>
      <c r="EI40" s="2" t="s">
        <v>3</v>
      </c>
      <c r="EJ40" s="2">
        <v>1</v>
      </c>
      <c r="EK40" s="2">
        <v>102</v>
      </c>
      <c r="EL40" s="2" t="s">
        <v>29</v>
      </c>
      <c r="EM40" s="2" t="s">
        <v>30</v>
      </c>
      <c r="EN40" s="2"/>
      <c r="EO40" s="2" t="s">
        <v>31</v>
      </c>
      <c r="EP40" s="2"/>
      <c r="EQ40" s="2">
        <v>131072</v>
      </c>
      <c r="ER40" s="2">
        <v>827.66</v>
      </c>
      <c r="ES40" s="2">
        <v>0</v>
      </c>
      <c r="ET40" s="2">
        <v>0</v>
      </c>
      <c r="EU40" s="2">
        <v>0</v>
      </c>
      <c r="EV40" s="2">
        <v>827.66</v>
      </c>
      <c r="EW40" s="2">
        <v>68.8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87</v>
      </c>
      <c r="FY40" s="2">
        <v>44</v>
      </c>
      <c r="FZ40" s="2"/>
      <c r="GA40" s="2" t="s">
        <v>3</v>
      </c>
      <c r="GB40" s="2"/>
      <c r="GC40" s="2"/>
      <c r="GD40" s="2">
        <v>1</v>
      </c>
      <c r="GE40" s="2"/>
      <c r="GF40" s="2">
        <v>672191954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1993.74</v>
      </c>
      <c r="GN40" s="2">
        <f t="shared" si="40"/>
        <v>1993.74</v>
      </c>
      <c r="GO40" s="2">
        <f t="shared" si="41"/>
        <v>0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ROW(SmtRes!A68)</f>
        <v>68</v>
      </c>
      <c r="D41" s="3">
        <f>ROW(EtalonRes!A90)</f>
        <v>90</v>
      </c>
      <c r="E41" s="3" t="s">
        <v>62</v>
      </c>
      <c r="F41" s="3" t="s">
        <v>63</v>
      </c>
      <c r="G41" s="3" t="s">
        <v>64</v>
      </c>
      <c r="H41" s="3" t="s">
        <v>24</v>
      </c>
      <c r="I41" s="3">
        <f>ROUND((52+21+10)/100,9)</f>
        <v>0.83</v>
      </c>
      <c r="J41" s="3">
        <v>0</v>
      </c>
      <c r="K41" s="3">
        <f>ROUND((52+21+10)/100,9)</f>
        <v>0.83</v>
      </c>
      <c r="O41" s="3">
        <f t="shared" si="21"/>
        <v>48635.12</v>
      </c>
      <c r="P41" s="3">
        <f t="shared" si="22"/>
        <v>0</v>
      </c>
      <c r="Q41" s="3">
        <f t="shared" si="58"/>
        <v>0</v>
      </c>
      <c r="R41" s="3">
        <f t="shared" si="59"/>
        <v>0</v>
      </c>
      <c r="S41" s="3">
        <f t="shared" si="23"/>
        <v>48635.12</v>
      </c>
      <c r="T41" s="3">
        <f t="shared" si="24"/>
        <v>0</v>
      </c>
      <c r="U41" s="3">
        <f t="shared" si="25"/>
        <v>71.745465599999989</v>
      </c>
      <c r="V41" s="3">
        <f t="shared" si="26"/>
        <v>0</v>
      </c>
      <c r="W41" s="3">
        <f t="shared" si="27"/>
        <v>0</v>
      </c>
      <c r="X41" s="3">
        <f t="shared" si="60"/>
        <v>42312.55</v>
      </c>
      <c r="Y41" s="3">
        <f t="shared" si="61"/>
        <v>21399.45</v>
      </c>
      <c r="AA41" s="3">
        <v>86549536</v>
      </c>
      <c r="AB41" s="3">
        <f t="shared" si="28"/>
        <v>993.19200000000001</v>
      </c>
      <c r="AC41" s="3">
        <f t="shared" si="62"/>
        <v>0</v>
      </c>
      <c r="AD41" s="3">
        <f t="shared" si="63"/>
        <v>0</v>
      </c>
      <c r="AE41" s="3">
        <f t="shared" si="64"/>
        <v>0</v>
      </c>
      <c r="AF41" s="3">
        <f t="shared" si="65"/>
        <v>993.19200000000001</v>
      </c>
      <c r="AG41" s="3">
        <f t="shared" si="29"/>
        <v>0</v>
      </c>
      <c r="AH41" s="3">
        <f t="shared" si="66"/>
        <v>82.559999999999988</v>
      </c>
      <c r="AI41" s="3">
        <f t="shared" si="67"/>
        <v>0</v>
      </c>
      <c r="AJ41" s="3">
        <f t="shared" si="30"/>
        <v>0</v>
      </c>
      <c r="AK41" s="3">
        <v>827.66</v>
      </c>
      <c r="AL41" s="3">
        <v>0</v>
      </c>
      <c r="AM41" s="3">
        <v>0</v>
      </c>
      <c r="AN41" s="3">
        <v>0</v>
      </c>
      <c r="AO41" s="3">
        <v>827.66</v>
      </c>
      <c r="AP41" s="3">
        <v>0</v>
      </c>
      <c r="AQ41" s="3">
        <v>68.8</v>
      </c>
      <c r="AR41" s="3">
        <v>0</v>
      </c>
      <c r="AS41" s="3">
        <v>0</v>
      </c>
      <c r="AT41" s="3">
        <v>87</v>
      </c>
      <c r="AU41" s="3">
        <v>44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1</v>
      </c>
      <c r="BJ41" s="3" t="s">
        <v>65</v>
      </c>
      <c r="BM41" s="3">
        <v>102</v>
      </c>
      <c r="BN41" s="3">
        <v>0</v>
      </c>
      <c r="BO41" s="3" t="s">
        <v>63</v>
      </c>
      <c r="BP41" s="3">
        <v>1</v>
      </c>
      <c r="BQ41" s="3">
        <v>60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87</v>
      </c>
      <c r="CA41" s="3">
        <v>44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854</v>
      </c>
      <c r="CO41" s="3">
        <v>0</v>
      </c>
      <c r="CP41" s="3">
        <f t="shared" si="31"/>
        <v>48635.12</v>
      </c>
      <c r="CQ41" s="3">
        <f t="shared" si="32"/>
        <v>0</v>
      </c>
      <c r="CR41" s="3">
        <f t="shared" si="68"/>
        <v>0</v>
      </c>
      <c r="CS41" s="3">
        <f t="shared" si="69"/>
        <v>0</v>
      </c>
      <c r="CT41" s="3">
        <f t="shared" si="33"/>
        <v>58596.67</v>
      </c>
      <c r="CU41" s="3">
        <f t="shared" si="34"/>
        <v>0</v>
      </c>
      <c r="CV41" s="3">
        <f t="shared" si="35"/>
        <v>86.440319999999986</v>
      </c>
      <c r="CW41" s="3">
        <f t="shared" si="36"/>
        <v>0</v>
      </c>
      <c r="CX41" s="3">
        <f t="shared" si="37"/>
        <v>0</v>
      </c>
      <c r="CY41" s="3">
        <f t="shared" si="70"/>
        <v>42312.55</v>
      </c>
      <c r="CZ41" s="3">
        <f t="shared" si="71"/>
        <v>21399.45</v>
      </c>
      <c r="DB41" s="3">
        <v>22</v>
      </c>
      <c r="DC41" s="3" t="s">
        <v>3</v>
      </c>
      <c r="DD41" s="3" t="s">
        <v>26</v>
      </c>
      <c r="DE41" s="3" t="s">
        <v>27</v>
      </c>
      <c r="DF41" s="3" t="s">
        <v>27</v>
      </c>
      <c r="DG41" s="3" t="s">
        <v>27</v>
      </c>
      <c r="DH41" s="3" t="s">
        <v>3</v>
      </c>
      <c r="DI41" s="3" t="s">
        <v>27</v>
      </c>
      <c r="DJ41" s="3" t="s">
        <v>27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1003</v>
      </c>
      <c r="DV41" s="3" t="s">
        <v>24</v>
      </c>
      <c r="DW41" s="3" t="s">
        <v>24</v>
      </c>
      <c r="DX41" s="3">
        <v>100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85635475</v>
      </c>
      <c r="EF41" s="3">
        <v>60</v>
      </c>
      <c r="EG41" s="3" t="s">
        <v>28</v>
      </c>
      <c r="EH41" s="3">
        <v>0</v>
      </c>
      <c r="EI41" s="3" t="s">
        <v>3</v>
      </c>
      <c r="EJ41" s="3">
        <v>1</v>
      </c>
      <c r="EK41" s="3">
        <v>102</v>
      </c>
      <c r="EL41" s="3" t="s">
        <v>29</v>
      </c>
      <c r="EM41" s="3" t="s">
        <v>30</v>
      </c>
      <c r="EO41" s="3" t="s">
        <v>31</v>
      </c>
      <c r="EQ41" s="3">
        <v>131072</v>
      </c>
      <c r="ER41" s="3">
        <v>827.66</v>
      </c>
      <c r="ES41" s="3">
        <v>0</v>
      </c>
      <c r="ET41" s="3">
        <v>0</v>
      </c>
      <c r="EU41" s="3">
        <v>0</v>
      </c>
      <c r="EV41" s="3">
        <v>827.66</v>
      </c>
      <c r="EW41" s="3">
        <v>68.8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87</v>
      </c>
      <c r="FY41" s="3">
        <v>44</v>
      </c>
      <c r="GA41" s="3" t="s">
        <v>3</v>
      </c>
      <c r="GD41" s="3">
        <v>1</v>
      </c>
      <c r="GF41" s="3">
        <v>672191954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112347.12</v>
      </c>
      <c r="GN41" s="3">
        <f t="shared" si="40"/>
        <v>112347.12</v>
      </c>
      <c r="GO41" s="3">
        <f t="shared" si="41"/>
        <v>0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ROW(SmtRes!A70)</f>
        <v>70</v>
      </c>
      <c r="D42" s="2">
        <f>ROW(EtalonRes!A92)</f>
        <v>92</v>
      </c>
      <c r="E42" s="2" t="s">
        <v>66</v>
      </c>
      <c r="F42" s="2" t="s">
        <v>67</v>
      </c>
      <c r="G42" s="2" t="s">
        <v>68</v>
      </c>
      <c r="H42" s="2" t="s">
        <v>69</v>
      </c>
      <c r="I42" s="2">
        <f>ROUND((37+1)/100,9)</f>
        <v>0.38</v>
      </c>
      <c r="J42" s="2">
        <v>0</v>
      </c>
      <c r="K42" s="2">
        <f>ROUND((37+1)/100,9)</f>
        <v>0.38</v>
      </c>
      <c r="L42" s="2"/>
      <c r="M42" s="2"/>
      <c r="N42" s="2"/>
      <c r="O42" s="2">
        <f t="shared" si="21"/>
        <v>802.89</v>
      </c>
      <c r="P42" s="2">
        <f t="shared" si="22"/>
        <v>0</v>
      </c>
      <c r="Q42" s="2">
        <f t="shared" si="58"/>
        <v>0</v>
      </c>
      <c r="R42" s="2">
        <f t="shared" si="59"/>
        <v>0</v>
      </c>
      <c r="S42" s="2">
        <f t="shared" si="23"/>
        <v>802.89</v>
      </c>
      <c r="T42" s="2">
        <f t="shared" si="24"/>
        <v>0</v>
      </c>
      <c r="U42" s="2">
        <f t="shared" si="25"/>
        <v>68.272775999999993</v>
      </c>
      <c r="V42" s="2">
        <f t="shared" si="26"/>
        <v>0</v>
      </c>
      <c r="W42" s="2">
        <f t="shared" si="27"/>
        <v>0</v>
      </c>
      <c r="X42" s="2">
        <f t="shared" si="60"/>
        <v>698.51</v>
      </c>
      <c r="Y42" s="2">
        <f t="shared" si="61"/>
        <v>353.27</v>
      </c>
      <c r="Z42" s="2"/>
      <c r="AA42" s="2">
        <v>86549534</v>
      </c>
      <c r="AB42" s="2">
        <f t="shared" si="28"/>
        <v>2018.0160000000001</v>
      </c>
      <c r="AC42" s="2">
        <f t="shared" si="62"/>
        <v>0</v>
      </c>
      <c r="AD42" s="2">
        <f t="shared" si="63"/>
        <v>0</v>
      </c>
      <c r="AE42" s="2">
        <f t="shared" si="64"/>
        <v>0</v>
      </c>
      <c r="AF42" s="2">
        <f t="shared" si="65"/>
        <v>2018.0160000000001</v>
      </c>
      <c r="AG42" s="2">
        <f t="shared" si="29"/>
        <v>0</v>
      </c>
      <c r="AH42" s="2">
        <f t="shared" si="66"/>
        <v>171.6</v>
      </c>
      <c r="AI42" s="2">
        <f t="shared" si="67"/>
        <v>0</v>
      </c>
      <c r="AJ42" s="2">
        <f t="shared" si="30"/>
        <v>0</v>
      </c>
      <c r="AK42" s="2">
        <v>1681.68</v>
      </c>
      <c r="AL42" s="2">
        <v>0</v>
      </c>
      <c r="AM42" s="2">
        <v>0</v>
      </c>
      <c r="AN42" s="2">
        <v>0</v>
      </c>
      <c r="AO42" s="2">
        <v>1681.68</v>
      </c>
      <c r="AP42" s="2">
        <v>0</v>
      </c>
      <c r="AQ42" s="2">
        <v>143</v>
      </c>
      <c r="AR42" s="2">
        <v>0</v>
      </c>
      <c r="AS42" s="2">
        <v>0</v>
      </c>
      <c r="AT42" s="2">
        <v>87</v>
      </c>
      <c r="AU42" s="2">
        <v>44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70</v>
      </c>
      <c r="BK42" s="2"/>
      <c r="BL42" s="2"/>
      <c r="BM42" s="2">
        <v>102</v>
      </c>
      <c r="BN42" s="2">
        <v>0</v>
      </c>
      <c r="BO42" s="2" t="s">
        <v>67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87</v>
      </c>
      <c r="CA42" s="2">
        <v>44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854</v>
      </c>
      <c r="CO42" s="2">
        <v>0</v>
      </c>
      <c r="CP42" s="2">
        <f t="shared" si="31"/>
        <v>802.89</v>
      </c>
      <c r="CQ42" s="2">
        <f t="shared" si="32"/>
        <v>0</v>
      </c>
      <c r="CR42" s="2">
        <f t="shared" si="68"/>
        <v>0</v>
      </c>
      <c r="CS42" s="2">
        <f t="shared" si="69"/>
        <v>0</v>
      </c>
      <c r="CT42" s="2">
        <f t="shared" si="33"/>
        <v>2112.86</v>
      </c>
      <c r="CU42" s="2">
        <f t="shared" si="34"/>
        <v>0</v>
      </c>
      <c r="CV42" s="2">
        <f t="shared" si="35"/>
        <v>179.66519999999997</v>
      </c>
      <c r="CW42" s="2">
        <f t="shared" si="36"/>
        <v>0</v>
      </c>
      <c r="CX42" s="2">
        <f t="shared" si="37"/>
        <v>0</v>
      </c>
      <c r="CY42" s="2">
        <f t="shared" si="70"/>
        <v>698.51</v>
      </c>
      <c r="CZ42" s="2">
        <f t="shared" si="71"/>
        <v>353.27</v>
      </c>
      <c r="DA42" s="2"/>
      <c r="DB42" s="2">
        <v>23</v>
      </c>
      <c r="DC42" s="2" t="s">
        <v>3</v>
      </c>
      <c r="DD42" s="2" t="s">
        <v>26</v>
      </c>
      <c r="DE42" s="2" t="s">
        <v>27</v>
      </c>
      <c r="DF42" s="2" t="s">
        <v>27</v>
      </c>
      <c r="DG42" s="2" t="s">
        <v>27</v>
      </c>
      <c r="DH42" s="2" t="s">
        <v>3</v>
      </c>
      <c r="DI42" s="2" t="s">
        <v>27</v>
      </c>
      <c r="DJ42" s="2" t="s">
        <v>27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69</v>
      </c>
      <c r="DW42" s="2" t="s">
        <v>69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85635475</v>
      </c>
      <c r="EF42" s="2">
        <v>60</v>
      </c>
      <c r="EG42" s="2" t="s">
        <v>28</v>
      </c>
      <c r="EH42" s="2">
        <v>0</v>
      </c>
      <c r="EI42" s="2" t="s">
        <v>3</v>
      </c>
      <c r="EJ42" s="2">
        <v>1</v>
      </c>
      <c r="EK42" s="2">
        <v>102</v>
      </c>
      <c r="EL42" s="2" t="s">
        <v>29</v>
      </c>
      <c r="EM42" s="2" t="s">
        <v>30</v>
      </c>
      <c r="EN42" s="2"/>
      <c r="EO42" s="2" t="s">
        <v>31</v>
      </c>
      <c r="EP42" s="2"/>
      <c r="EQ42" s="2">
        <v>131072</v>
      </c>
      <c r="ER42" s="2">
        <v>1681.68</v>
      </c>
      <c r="ES42" s="2">
        <v>0</v>
      </c>
      <c r="ET42" s="2">
        <v>0</v>
      </c>
      <c r="EU42" s="2">
        <v>0</v>
      </c>
      <c r="EV42" s="2">
        <v>1681.68</v>
      </c>
      <c r="EW42" s="2">
        <v>143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87</v>
      </c>
      <c r="FY42" s="2">
        <v>44</v>
      </c>
      <c r="FZ42" s="2"/>
      <c r="GA42" s="2" t="s">
        <v>3</v>
      </c>
      <c r="GB42" s="2"/>
      <c r="GC42" s="2"/>
      <c r="GD42" s="2">
        <v>1</v>
      </c>
      <c r="GE42" s="2"/>
      <c r="GF42" s="2">
        <v>2018900478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8"/>
        <v>0</v>
      </c>
      <c r="GM42" s="2">
        <f t="shared" si="39"/>
        <v>1854.67</v>
      </c>
      <c r="GN42" s="2">
        <f t="shared" si="40"/>
        <v>1854.67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ROW(SmtRes!A72)</f>
        <v>72</v>
      </c>
      <c r="D43" s="3">
        <f>ROW(EtalonRes!A94)</f>
        <v>94</v>
      </c>
      <c r="E43" s="3" t="s">
        <v>66</v>
      </c>
      <c r="F43" s="3" t="s">
        <v>67</v>
      </c>
      <c r="G43" s="3" t="s">
        <v>68</v>
      </c>
      <c r="H43" s="3" t="s">
        <v>69</v>
      </c>
      <c r="I43" s="3">
        <f>ROUND((37+1)/100,9)</f>
        <v>0.38</v>
      </c>
      <c r="J43" s="3">
        <v>0</v>
      </c>
      <c r="K43" s="3">
        <f>ROUND((37+1)/100,9)</f>
        <v>0.38</v>
      </c>
      <c r="O43" s="3">
        <f t="shared" si="21"/>
        <v>45242.85</v>
      </c>
      <c r="P43" s="3">
        <f t="shared" si="22"/>
        <v>0</v>
      </c>
      <c r="Q43" s="3">
        <f t="shared" si="58"/>
        <v>0</v>
      </c>
      <c r="R43" s="3">
        <f t="shared" si="59"/>
        <v>0</v>
      </c>
      <c r="S43" s="3">
        <f t="shared" si="23"/>
        <v>45242.85</v>
      </c>
      <c r="T43" s="3">
        <f t="shared" si="24"/>
        <v>0</v>
      </c>
      <c r="U43" s="3">
        <f t="shared" si="25"/>
        <v>68.272775999999993</v>
      </c>
      <c r="V43" s="3">
        <f t="shared" si="26"/>
        <v>0</v>
      </c>
      <c r="W43" s="3">
        <f t="shared" si="27"/>
        <v>0</v>
      </c>
      <c r="X43" s="3">
        <f t="shared" si="60"/>
        <v>39361.279999999999</v>
      </c>
      <c r="Y43" s="3">
        <f t="shared" si="61"/>
        <v>19906.849999999999</v>
      </c>
      <c r="AA43" s="3">
        <v>86549536</v>
      </c>
      <c r="AB43" s="3">
        <f t="shared" si="28"/>
        <v>2018.0160000000001</v>
      </c>
      <c r="AC43" s="3">
        <f t="shared" si="62"/>
        <v>0</v>
      </c>
      <c r="AD43" s="3">
        <f t="shared" si="63"/>
        <v>0</v>
      </c>
      <c r="AE43" s="3">
        <f t="shared" si="64"/>
        <v>0</v>
      </c>
      <c r="AF43" s="3">
        <f t="shared" si="65"/>
        <v>2018.0160000000001</v>
      </c>
      <c r="AG43" s="3">
        <f t="shared" si="29"/>
        <v>0</v>
      </c>
      <c r="AH43" s="3">
        <f t="shared" si="66"/>
        <v>171.6</v>
      </c>
      <c r="AI43" s="3">
        <f t="shared" si="67"/>
        <v>0</v>
      </c>
      <c r="AJ43" s="3">
        <f t="shared" si="30"/>
        <v>0</v>
      </c>
      <c r="AK43" s="3">
        <v>1681.68</v>
      </c>
      <c r="AL43" s="3">
        <v>0</v>
      </c>
      <c r="AM43" s="3">
        <v>0</v>
      </c>
      <c r="AN43" s="3">
        <v>0</v>
      </c>
      <c r="AO43" s="3">
        <v>1681.68</v>
      </c>
      <c r="AP43" s="3">
        <v>0</v>
      </c>
      <c r="AQ43" s="3">
        <v>143</v>
      </c>
      <c r="AR43" s="3">
        <v>0</v>
      </c>
      <c r="AS43" s="3">
        <v>0</v>
      </c>
      <c r="AT43" s="3">
        <v>87</v>
      </c>
      <c r="AU43" s="3">
        <v>44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70</v>
      </c>
      <c r="BM43" s="3">
        <v>102</v>
      </c>
      <c r="BN43" s="3">
        <v>0</v>
      </c>
      <c r="BO43" s="3" t="s">
        <v>67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87</v>
      </c>
      <c r="CA43" s="3">
        <v>44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854</v>
      </c>
      <c r="CO43" s="3">
        <v>0</v>
      </c>
      <c r="CP43" s="3">
        <f t="shared" si="31"/>
        <v>45242.85</v>
      </c>
      <c r="CQ43" s="3">
        <f t="shared" si="32"/>
        <v>0</v>
      </c>
      <c r="CR43" s="3">
        <f t="shared" si="68"/>
        <v>0</v>
      </c>
      <c r="CS43" s="3">
        <f t="shared" si="69"/>
        <v>0</v>
      </c>
      <c r="CT43" s="3">
        <f t="shared" si="33"/>
        <v>119059.66</v>
      </c>
      <c r="CU43" s="3">
        <f t="shared" si="34"/>
        <v>0</v>
      </c>
      <c r="CV43" s="3">
        <f t="shared" si="35"/>
        <v>179.66519999999997</v>
      </c>
      <c r="CW43" s="3">
        <f t="shared" si="36"/>
        <v>0</v>
      </c>
      <c r="CX43" s="3">
        <f t="shared" si="37"/>
        <v>0</v>
      </c>
      <c r="CY43" s="3">
        <f t="shared" si="70"/>
        <v>39361.279999999999</v>
      </c>
      <c r="CZ43" s="3">
        <f t="shared" si="71"/>
        <v>19906.849999999999</v>
      </c>
      <c r="DB43" s="3">
        <v>24</v>
      </c>
      <c r="DC43" s="3" t="s">
        <v>3</v>
      </c>
      <c r="DD43" s="3" t="s">
        <v>26</v>
      </c>
      <c r="DE43" s="3" t="s">
        <v>27</v>
      </c>
      <c r="DF43" s="3" t="s">
        <v>27</v>
      </c>
      <c r="DG43" s="3" t="s">
        <v>27</v>
      </c>
      <c r="DH43" s="3" t="s">
        <v>3</v>
      </c>
      <c r="DI43" s="3" t="s">
        <v>27</v>
      </c>
      <c r="DJ43" s="3" t="s">
        <v>27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69</v>
      </c>
      <c r="DW43" s="3" t="s">
        <v>69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85635475</v>
      </c>
      <c r="EF43" s="3">
        <v>60</v>
      </c>
      <c r="EG43" s="3" t="s">
        <v>28</v>
      </c>
      <c r="EH43" s="3">
        <v>0</v>
      </c>
      <c r="EI43" s="3" t="s">
        <v>3</v>
      </c>
      <c r="EJ43" s="3">
        <v>1</v>
      </c>
      <c r="EK43" s="3">
        <v>102</v>
      </c>
      <c r="EL43" s="3" t="s">
        <v>29</v>
      </c>
      <c r="EM43" s="3" t="s">
        <v>30</v>
      </c>
      <c r="EO43" s="3" t="s">
        <v>31</v>
      </c>
      <c r="EQ43" s="3">
        <v>131072</v>
      </c>
      <c r="ER43" s="3">
        <v>1681.68</v>
      </c>
      <c r="ES43" s="3">
        <v>0</v>
      </c>
      <c r="ET43" s="3">
        <v>0</v>
      </c>
      <c r="EU43" s="3">
        <v>0</v>
      </c>
      <c r="EV43" s="3">
        <v>1681.68</v>
      </c>
      <c r="EW43" s="3">
        <v>143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87</v>
      </c>
      <c r="FY43" s="3">
        <v>44</v>
      </c>
      <c r="GA43" s="3" t="s">
        <v>3</v>
      </c>
      <c r="GD43" s="3">
        <v>1</v>
      </c>
      <c r="GF43" s="3">
        <v>2018900478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38"/>
        <v>0</v>
      </c>
      <c r="GM43" s="3">
        <f t="shared" si="39"/>
        <v>104510.98</v>
      </c>
      <c r="GN43" s="3">
        <f t="shared" si="40"/>
        <v>104510.98</v>
      </c>
      <c r="GO43" s="3">
        <f t="shared" si="41"/>
        <v>0</v>
      </c>
      <c r="GP43" s="3">
        <f t="shared" si="42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ROW(SmtRes!A74)</f>
        <v>74</v>
      </c>
      <c r="D44" s="2">
        <f>ROW(EtalonRes!A96)</f>
        <v>96</v>
      </c>
      <c r="E44" s="2" t="s">
        <v>71</v>
      </c>
      <c r="F44" s="2" t="s">
        <v>72</v>
      </c>
      <c r="G44" s="2" t="s">
        <v>73</v>
      </c>
      <c r="H44" s="2" t="s">
        <v>69</v>
      </c>
      <c r="I44" s="2">
        <f>ROUND((1+4*5+2*7+40)/100,9)</f>
        <v>0.75</v>
      </c>
      <c r="J44" s="2">
        <v>0</v>
      </c>
      <c r="K44" s="2">
        <f>ROUND((1+4*5+2*7+40)/100,9)</f>
        <v>0.75</v>
      </c>
      <c r="L44" s="2"/>
      <c r="M44" s="2"/>
      <c r="N44" s="2"/>
      <c r="O44" s="2">
        <f t="shared" si="21"/>
        <v>657.14</v>
      </c>
      <c r="P44" s="2">
        <f t="shared" si="22"/>
        <v>0</v>
      </c>
      <c r="Q44" s="2">
        <f t="shared" si="58"/>
        <v>0</v>
      </c>
      <c r="R44" s="2">
        <f t="shared" si="59"/>
        <v>0</v>
      </c>
      <c r="S44" s="2">
        <f t="shared" si="23"/>
        <v>657.14</v>
      </c>
      <c r="T44" s="2">
        <f t="shared" si="24"/>
        <v>0</v>
      </c>
      <c r="U44" s="2">
        <f t="shared" si="25"/>
        <v>57.291839999999993</v>
      </c>
      <c r="V44" s="2">
        <f t="shared" si="26"/>
        <v>0</v>
      </c>
      <c r="W44" s="2">
        <f t="shared" si="27"/>
        <v>0</v>
      </c>
      <c r="X44" s="2">
        <f t="shared" si="60"/>
        <v>571.71</v>
      </c>
      <c r="Y44" s="2">
        <f t="shared" si="61"/>
        <v>289.14</v>
      </c>
      <c r="Z44" s="2"/>
      <c r="AA44" s="2">
        <v>86549534</v>
      </c>
      <c r="AB44" s="2">
        <f t="shared" si="28"/>
        <v>836.85599999999999</v>
      </c>
      <c r="AC44" s="2">
        <f t="shared" si="62"/>
        <v>0</v>
      </c>
      <c r="AD44" s="2">
        <f t="shared" si="63"/>
        <v>0</v>
      </c>
      <c r="AE44" s="2">
        <f t="shared" si="64"/>
        <v>0</v>
      </c>
      <c r="AF44" s="2">
        <f t="shared" si="65"/>
        <v>836.85599999999999</v>
      </c>
      <c r="AG44" s="2">
        <f t="shared" si="29"/>
        <v>0</v>
      </c>
      <c r="AH44" s="2">
        <f t="shared" si="66"/>
        <v>72.959999999999994</v>
      </c>
      <c r="AI44" s="2">
        <f t="shared" si="67"/>
        <v>0</v>
      </c>
      <c r="AJ44" s="2">
        <f t="shared" si="30"/>
        <v>0</v>
      </c>
      <c r="AK44" s="2">
        <v>697.38</v>
      </c>
      <c r="AL44" s="2">
        <v>0</v>
      </c>
      <c r="AM44" s="2">
        <v>0</v>
      </c>
      <c r="AN44" s="2">
        <v>0</v>
      </c>
      <c r="AO44" s="2">
        <v>697.38</v>
      </c>
      <c r="AP44" s="2">
        <v>0</v>
      </c>
      <c r="AQ44" s="2">
        <v>60.8</v>
      </c>
      <c r="AR44" s="2">
        <v>0</v>
      </c>
      <c r="AS44" s="2">
        <v>0</v>
      </c>
      <c r="AT44" s="2">
        <v>87</v>
      </c>
      <c r="AU44" s="2">
        <v>44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74</v>
      </c>
      <c r="BK44" s="2"/>
      <c r="BL44" s="2"/>
      <c r="BM44" s="2">
        <v>102</v>
      </c>
      <c r="BN44" s="2">
        <v>0</v>
      </c>
      <c r="BO44" s="2" t="s">
        <v>72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87</v>
      </c>
      <c r="CA44" s="2">
        <v>44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854</v>
      </c>
      <c r="CO44" s="2">
        <v>0</v>
      </c>
      <c r="CP44" s="2">
        <f t="shared" si="31"/>
        <v>657.14</v>
      </c>
      <c r="CQ44" s="2">
        <f t="shared" si="32"/>
        <v>0</v>
      </c>
      <c r="CR44" s="2">
        <f t="shared" si="68"/>
        <v>0</v>
      </c>
      <c r="CS44" s="2">
        <f t="shared" si="69"/>
        <v>0</v>
      </c>
      <c r="CT44" s="2">
        <f t="shared" si="33"/>
        <v>876.19</v>
      </c>
      <c r="CU44" s="2">
        <f t="shared" si="34"/>
        <v>0</v>
      </c>
      <c r="CV44" s="2">
        <f t="shared" si="35"/>
        <v>76.389119999999991</v>
      </c>
      <c r="CW44" s="2">
        <f t="shared" si="36"/>
        <v>0</v>
      </c>
      <c r="CX44" s="2">
        <f t="shared" si="37"/>
        <v>0</v>
      </c>
      <c r="CY44" s="2">
        <f t="shared" si="70"/>
        <v>571.71</v>
      </c>
      <c r="CZ44" s="2">
        <f t="shared" si="71"/>
        <v>289.14</v>
      </c>
      <c r="DA44" s="2"/>
      <c r="DB44" s="2">
        <v>25</v>
      </c>
      <c r="DC44" s="2" t="s">
        <v>3</v>
      </c>
      <c r="DD44" s="2" t="s">
        <v>26</v>
      </c>
      <c r="DE44" s="2" t="s">
        <v>27</v>
      </c>
      <c r="DF44" s="2" t="s">
        <v>27</v>
      </c>
      <c r="DG44" s="2" t="s">
        <v>27</v>
      </c>
      <c r="DH44" s="2" t="s">
        <v>3</v>
      </c>
      <c r="DI44" s="2" t="s">
        <v>27</v>
      </c>
      <c r="DJ44" s="2" t="s">
        <v>27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69</v>
      </c>
      <c r="DW44" s="2" t="s">
        <v>69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85635475</v>
      </c>
      <c r="EF44" s="2">
        <v>60</v>
      </c>
      <c r="EG44" s="2" t="s">
        <v>28</v>
      </c>
      <c r="EH44" s="2">
        <v>0</v>
      </c>
      <c r="EI44" s="2" t="s">
        <v>3</v>
      </c>
      <c r="EJ44" s="2">
        <v>1</v>
      </c>
      <c r="EK44" s="2">
        <v>102</v>
      </c>
      <c r="EL44" s="2" t="s">
        <v>29</v>
      </c>
      <c r="EM44" s="2" t="s">
        <v>30</v>
      </c>
      <c r="EN44" s="2"/>
      <c r="EO44" s="2" t="s">
        <v>31</v>
      </c>
      <c r="EP44" s="2"/>
      <c r="EQ44" s="2">
        <v>131072</v>
      </c>
      <c r="ER44" s="2">
        <v>697.38</v>
      </c>
      <c r="ES44" s="2">
        <v>0</v>
      </c>
      <c r="ET44" s="2">
        <v>0</v>
      </c>
      <c r="EU44" s="2">
        <v>0</v>
      </c>
      <c r="EV44" s="2">
        <v>697.38</v>
      </c>
      <c r="EW44" s="2">
        <v>60.8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87</v>
      </c>
      <c r="FY44" s="2">
        <v>44</v>
      </c>
      <c r="FZ44" s="2"/>
      <c r="GA44" s="2" t="s">
        <v>3</v>
      </c>
      <c r="GB44" s="2"/>
      <c r="GC44" s="2"/>
      <c r="GD44" s="2">
        <v>1</v>
      </c>
      <c r="GE44" s="2"/>
      <c r="GF44" s="2">
        <v>-1655995458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1517.99</v>
      </c>
      <c r="GN44" s="2">
        <f t="shared" si="40"/>
        <v>1517.99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ROW(SmtRes!A76)</f>
        <v>76</v>
      </c>
      <c r="D45" s="3">
        <f>ROW(EtalonRes!A98)</f>
        <v>98</v>
      </c>
      <c r="E45" s="3" t="s">
        <v>71</v>
      </c>
      <c r="F45" s="3" t="s">
        <v>72</v>
      </c>
      <c r="G45" s="3" t="s">
        <v>73</v>
      </c>
      <c r="H45" s="3" t="s">
        <v>69</v>
      </c>
      <c r="I45" s="3">
        <f>ROUND((1+4*5+2*7+40)/100,9)</f>
        <v>0.75</v>
      </c>
      <c r="J45" s="3">
        <v>0</v>
      </c>
      <c r="K45" s="3">
        <f>ROUND((1+4*5+2*7+40)/100,9)</f>
        <v>0.75</v>
      </c>
      <c r="O45" s="3">
        <f t="shared" si="21"/>
        <v>37029.839999999997</v>
      </c>
      <c r="P45" s="3">
        <f t="shared" si="22"/>
        <v>0</v>
      </c>
      <c r="Q45" s="3">
        <f t="shared" si="58"/>
        <v>0</v>
      </c>
      <c r="R45" s="3">
        <f t="shared" si="59"/>
        <v>0</v>
      </c>
      <c r="S45" s="3">
        <f t="shared" si="23"/>
        <v>37029.839999999997</v>
      </c>
      <c r="T45" s="3">
        <f t="shared" si="24"/>
        <v>0</v>
      </c>
      <c r="U45" s="3">
        <f t="shared" si="25"/>
        <v>57.291839999999993</v>
      </c>
      <c r="V45" s="3">
        <f t="shared" si="26"/>
        <v>0</v>
      </c>
      <c r="W45" s="3">
        <f t="shared" si="27"/>
        <v>0</v>
      </c>
      <c r="X45" s="3">
        <f t="shared" si="60"/>
        <v>32215.96</v>
      </c>
      <c r="Y45" s="3">
        <f t="shared" si="61"/>
        <v>16293.13</v>
      </c>
      <c r="AA45" s="3">
        <v>86549536</v>
      </c>
      <c r="AB45" s="3">
        <f t="shared" si="28"/>
        <v>836.85599999999999</v>
      </c>
      <c r="AC45" s="3">
        <f t="shared" si="62"/>
        <v>0</v>
      </c>
      <c r="AD45" s="3">
        <f t="shared" si="63"/>
        <v>0</v>
      </c>
      <c r="AE45" s="3">
        <f t="shared" si="64"/>
        <v>0</v>
      </c>
      <c r="AF45" s="3">
        <f t="shared" si="65"/>
        <v>836.85599999999999</v>
      </c>
      <c r="AG45" s="3">
        <f t="shared" si="29"/>
        <v>0</v>
      </c>
      <c r="AH45" s="3">
        <f t="shared" si="66"/>
        <v>72.959999999999994</v>
      </c>
      <c r="AI45" s="3">
        <f t="shared" si="67"/>
        <v>0</v>
      </c>
      <c r="AJ45" s="3">
        <f t="shared" si="30"/>
        <v>0</v>
      </c>
      <c r="AK45" s="3">
        <v>697.38</v>
      </c>
      <c r="AL45" s="3">
        <v>0</v>
      </c>
      <c r="AM45" s="3">
        <v>0</v>
      </c>
      <c r="AN45" s="3">
        <v>0</v>
      </c>
      <c r="AO45" s="3">
        <v>697.38</v>
      </c>
      <c r="AP45" s="3">
        <v>0</v>
      </c>
      <c r="AQ45" s="3">
        <v>60.8</v>
      </c>
      <c r="AR45" s="3">
        <v>0</v>
      </c>
      <c r="AS45" s="3">
        <v>0</v>
      </c>
      <c r="AT45" s="3">
        <v>87</v>
      </c>
      <c r="AU45" s="3">
        <v>44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74</v>
      </c>
      <c r="BM45" s="3">
        <v>102</v>
      </c>
      <c r="BN45" s="3">
        <v>0</v>
      </c>
      <c r="BO45" s="3" t="s">
        <v>72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87</v>
      </c>
      <c r="CA45" s="3">
        <v>44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854</v>
      </c>
      <c r="CO45" s="3">
        <v>0</v>
      </c>
      <c r="CP45" s="3">
        <f t="shared" si="31"/>
        <v>37029.839999999997</v>
      </c>
      <c r="CQ45" s="3">
        <f t="shared" si="32"/>
        <v>0</v>
      </c>
      <c r="CR45" s="3">
        <f t="shared" si="68"/>
        <v>0</v>
      </c>
      <c r="CS45" s="3">
        <f t="shared" si="69"/>
        <v>0</v>
      </c>
      <c r="CT45" s="3">
        <f t="shared" si="33"/>
        <v>49373.31</v>
      </c>
      <c r="CU45" s="3">
        <f t="shared" si="34"/>
        <v>0</v>
      </c>
      <c r="CV45" s="3">
        <f t="shared" si="35"/>
        <v>76.389119999999991</v>
      </c>
      <c r="CW45" s="3">
        <f t="shared" si="36"/>
        <v>0</v>
      </c>
      <c r="CX45" s="3">
        <f t="shared" si="37"/>
        <v>0</v>
      </c>
      <c r="CY45" s="3">
        <f t="shared" si="70"/>
        <v>32215.96</v>
      </c>
      <c r="CZ45" s="3">
        <f t="shared" si="71"/>
        <v>16293.13</v>
      </c>
      <c r="DB45" s="3">
        <v>26</v>
      </c>
      <c r="DC45" s="3" t="s">
        <v>3</v>
      </c>
      <c r="DD45" s="3" t="s">
        <v>26</v>
      </c>
      <c r="DE45" s="3" t="s">
        <v>27</v>
      </c>
      <c r="DF45" s="3" t="s">
        <v>27</v>
      </c>
      <c r="DG45" s="3" t="s">
        <v>27</v>
      </c>
      <c r="DH45" s="3" t="s">
        <v>3</v>
      </c>
      <c r="DI45" s="3" t="s">
        <v>27</v>
      </c>
      <c r="DJ45" s="3" t="s">
        <v>27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69</v>
      </c>
      <c r="DW45" s="3" t="s">
        <v>69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85635475</v>
      </c>
      <c r="EF45" s="3">
        <v>60</v>
      </c>
      <c r="EG45" s="3" t="s">
        <v>28</v>
      </c>
      <c r="EH45" s="3">
        <v>0</v>
      </c>
      <c r="EI45" s="3" t="s">
        <v>3</v>
      </c>
      <c r="EJ45" s="3">
        <v>1</v>
      </c>
      <c r="EK45" s="3">
        <v>102</v>
      </c>
      <c r="EL45" s="3" t="s">
        <v>29</v>
      </c>
      <c r="EM45" s="3" t="s">
        <v>30</v>
      </c>
      <c r="EO45" s="3" t="s">
        <v>31</v>
      </c>
      <c r="EQ45" s="3">
        <v>131072</v>
      </c>
      <c r="ER45" s="3">
        <v>697.38</v>
      </c>
      <c r="ES45" s="3">
        <v>0</v>
      </c>
      <c r="ET45" s="3">
        <v>0</v>
      </c>
      <c r="EU45" s="3">
        <v>0</v>
      </c>
      <c r="EV45" s="3">
        <v>697.38</v>
      </c>
      <c r="EW45" s="3">
        <v>60.8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87</v>
      </c>
      <c r="FY45" s="3">
        <v>44</v>
      </c>
      <c r="GA45" s="3" t="s">
        <v>3</v>
      </c>
      <c r="GD45" s="3">
        <v>1</v>
      </c>
      <c r="GF45" s="3">
        <v>-1655995458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85538.93</v>
      </c>
      <c r="GN45" s="3">
        <f t="shared" si="40"/>
        <v>85538.93</v>
      </c>
      <c r="GO45" s="3">
        <f t="shared" si="41"/>
        <v>0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ROW(SmtRes!A77)</f>
        <v>77</v>
      </c>
      <c r="D46" s="2">
        <f>ROW(EtalonRes!A99)</f>
        <v>99</v>
      </c>
      <c r="E46" s="2" t="s">
        <v>75</v>
      </c>
      <c r="F46" s="2" t="s">
        <v>76</v>
      </c>
      <c r="G46" s="2" t="s">
        <v>77</v>
      </c>
      <c r="H46" s="2" t="s">
        <v>69</v>
      </c>
      <c r="I46" s="2">
        <f>ROUND(8/100,9)</f>
        <v>0.08</v>
      </c>
      <c r="J46" s="2">
        <v>0</v>
      </c>
      <c r="K46" s="2">
        <f>ROUND(8/100,9)</f>
        <v>0.08</v>
      </c>
      <c r="L46" s="2"/>
      <c r="M46" s="2"/>
      <c r="N46" s="2"/>
      <c r="O46" s="2">
        <f t="shared" si="21"/>
        <v>190.85</v>
      </c>
      <c r="P46" s="2">
        <f t="shared" si="22"/>
        <v>0</v>
      </c>
      <c r="Q46" s="2">
        <f t="shared" si="58"/>
        <v>0</v>
      </c>
      <c r="R46" s="2">
        <f t="shared" si="59"/>
        <v>0</v>
      </c>
      <c r="S46" s="2">
        <f t="shared" si="23"/>
        <v>190.85</v>
      </c>
      <c r="T46" s="2">
        <f t="shared" si="24"/>
        <v>0</v>
      </c>
      <c r="U46" s="2">
        <f t="shared" si="25"/>
        <v>15.478847999999999</v>
      </c>
      <c r="V46" s="2">
        <f t="shared" si="26"/>
        <v>0</v>
      </c>
      <c r="W46" s="2">
        <f t="shared" si="27"/>
        <v>0</v>
      </c>
      <c r="X46" s="2">
        <f t="shared" si="60"/>
        <v>166.04</v>
      </c>
      <c r="Y46" s="2">
        <f t="shared" si="61"/>
        <v>83.97</v>
      </c>
      <c r="Z46" s="2"/>
      <c r="AA46" s="2">
        <v>86549534</v>
      </c>
      <c r="AB46" s="2">
        <f t="shared" si="28"/>
        <v>2278.5839999999998</v>
      </c>
      <c r="AC46" s="2">
        <f t="shared" si="62"/>
        <v>0</v>
      </c>
      <c r="AD46" s="2">
        <f t="shared" si="63"/>
        <v>0</v>
      </c>
      <c r="AE46" s="2">
        <f t="shared" si="64"/>
        <v>0</v>
      </c>
      <c r="AF46" s="2">
        <f t="shared" si="65"/>
        <v>2278.5839999999998</v>
      </c>
      <c r="AG46" s="2">
        <f t="shared" si="29"/>
        <v>0</v>
      </c>
      <c r="AH46" s="2">
        <f t="shared" si="66"/>
        <v>184.79999999999998</v>
      </c>
      <c r="AI46" s="2">
        <f t="shared" si="67"/>
        <v>0</v>
      </c>
      <c r="AJ46" s="2">
        <f t="shared" si="30"/>
        <v>0</v>
      </c>
      <c r="AK46" s="2">
        <v>1898.82</v>
      </c>
      <c r="AL46" s="2">
        <v>0</v>
      </c>
      <c r="AM46" s="2">
        <v>0</v>
      </c>
      <c r="AN46" s="2">
        <v>0</v>
      </c>
      <c r="AO46" s="2">
        <v>1898.82</v>
      </c>
      <c r="AP46" s="2">
        <v>0</v>
      </c>
      <c r="AQ46" s="2">
        <v>154</v>
      </c>
      <c r="AR46" s="2">
        <v>0</v>
      </c>
      <c r="AS46" s="2">
        <v>0</v>
      </c>
      <c r="AT46" s="2">
        <v>87</v>
      </c>
      <c r="AU46" s="2">
        <v>44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78</v>
      </c>
      <c r="BK46" s="2"/>
      <c r="BL46" s="2"/>
      <c r="BM46" s="2">
        <v>102</v>
      </c>
      <c r="BN46" s="2">
        <v>0</v>
      </c>
      <c r="BO46" s="2" t="s">
        <v>76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87</v>
      </c>
      <c r="CA46" s="2">
        <v>44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854</v>
      </c>
      <c r="CO46" s="2">
        <v>0</v>
      </c>
      <c r="CP46" s="2">
        <f t="shared" si="31"/>
        <v>190.85</v>
      </c>
      <c r="CQ46" s="2">
        <f t="shared" si="32"/>
        <v>0</v>
      </c>
      <c r="CR46" s="2">
        <f t="shared" si="68"/>
        <v>0</v>
      </c>
      <c r="CS46" s="2">
        <f t="shared" si="69"/>
        <v>0</v>
      </c>
      <c r="CT46" s="2">
        <f t="shared" si="33"/>
        <v>2385.6799999999998</v>
      </c>
      <c r="CU46" s="2">
        <f t="shared" si="34"/>
        <v>0</v>
      </c>
      <c r="CV46" s="2">
        <f t="shared" si="35"/>
        <v>193.48559999999998</v>
      </c>
      <c r="CW46" s="2">
        <f t="shared" si="36"/>
        <v>0</v>
      </c>
      <c r="CX46" s="2">
        <f t="shared" si="37"/>
        <v>0</v>
      </c>
      <c r="CY46" s="2">
        <f t="shared" si="70"/>
        <v>166.04</v>
      </c>
      <c r="CZ46" s="2">
        <f t="shared" si="71"/>
        <v>83.97</v>
      </c>
      <c r="DA46" s="2"/>
      <c r="DB46" s="2">
        <v>27</v>
      </c>
      <c r="DC46" s="2" t="s">
        <v>3</v>
      </c>
      <c r="DD46" s="2" t="s">
        <v>26</v>
      </c>
      <c r="DE46" s="2" t="s">
        <v>27</v>
      </c>
      <c r="DF46" s="2" t="s">
        <v>27</v>
      </c>
      <c r="DG46" s="2" t="s">
        <v>27</v>
      </c>
      <c r="DH46" s="2" t="s">
        <v>3</v>
      </c>
      <c r="DI46" s="2" t="s">
        <v>27</v>
      </c>
      <c r="DJ46" s="2" t="s">
        <v>27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69</v>
      </c>
      <c r="DW46" s="2" t="s">
        <v>69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85635475</v>
      </c>
      <c r="EF46" s="2">
        <v>60</v>
      </c>
      <c r="EG46" s="2" t="s">
        <v>28</v>
      </c>
      <c r="EH46" s="2">
        <v>0</v>
      </c>
      <c r="EI46" s="2" t="s">
        <v>3</v>
      </c>
      <c r="EJ46" s="2">
        <v>1</v>
      </c>
      <c r="EK46" s="2">
        <v>102</v>
      </c>
      <c r="EL46" s="2" t="s">
        <v>29</v>
      </c>
      <c r="EM46" s="2" t="s">
        <v>30</v>
      </c>
      <c r="EN46" s="2"/>
      <c r="EO46" s="2" t="s">
        <v>31</v>
      </c>
      <c r="EP46" s="2"/>
      <c r="EQ46" s="2">
        <v>131072</v>
      </c>
      <c r="ER46" s="2">
        <v>1898.82</v>
      </c>
      <c r="ES46" s="2">
        <v>0</v>
      </c>
      <c r="ET46" s="2">
        <v>0</v>
      </c>
      <c r="EU46" s="2">
        <v>0</v>
      </c>
      <c r="EV46" s="2">
        <v>1898.82</v>
      </c>
      <c r="EW46" s="2">
        <v>154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87</v>
      </c>
      <c r="FY46" s="2">
        <v>44</v>
      </c>
      <c r="FZ46" s="2"/>
      <c r="GA46" s="2" t="s">
        <v>3</v>
      </c>
      <c r="GB46" s="2"/>
      <c r="GC46" s="2"/>
      <c r="GD46" s="2">
        <v>1</v>
      </c>
      <c r="GE46" s="2"/>
      <c r="GF46" s="2">
        <v>1859804374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8"/>
        <v>0</v>
      </c>
      <c r="GM46" s="2">
        <f t="shared" si="39"/>
        <v>440.86</v>
      </c>
      <c r="GN46" s="2">
        <f t="shared" si="40"/>
        <v>440.86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ROW(SmtRes!A78)</f>
        <v>78</v>
      </c>
      <c r="D47" s="3">
        <f>ROW(EtalonRes!A100)</f>
        <v>100</v>
      </c>
      <c r="E47" s="3" t="s">
        <v>75</v>
      </c>
      <c r="F47" s="3" t="s">
        <v>76</v>
      </c>
      <c r="G47" s="3" t="s">
        <v>77</v>
      </c>
      <c r="H47" s="3" t="s">
        <v>69</v>
      </c>
      <c r="I47" s="3">
        <f>ROUND(8/100,9)</f>
        <v>0.08</v>
      </c>
      <c r="J47" s="3">
        <v>0</v>
      </c>
      <c r="K47" s="3">
        <f>ROUND(8/100,9)</f>
        <v>0.08</v>
      </c>
      <c r="O47" s="3">
        <f t="shared" si="21"/>
        <v>10754.4</v>
      </c>
      <c r="P47" s="3">
        <f t="shared" si="22"/>
        <v>0</v>
      </c>
      <c r="Q47" s="3">
        <f t="shared" si="58"/>
        <v>0</v>
      </c>
      <c r="R47" s="3">
        <f t="shared" si="59"/>
        <v>0</v>
      </c>
      <c r="S47" s="3">
        <f t="shared" si="23"/>
        <v>10754.4</v>
      </c>
      <c r="T47" s="3">
        <f t="shared" si="24"/>
        <v>0</v>
      </c>
      <c r="U47" s="3">
        <f t="shared" si="25"/>
        <v>15.478847999999999</v>
      </c>
      <c r="V47" s="3">
        <f t="shared" si="26"/>
        <v>0</v>
      </c>
      <c r="W47" s="3">
        <f t="shared" si="27"/>
        <v>0</v>
      </c>
      <c r="X47" s="3">
        <f t="shared" si="60"/>
        <v>9356.33</v>
      </c>
      <c r="Y47" s="3">
        <f t="shared" si="61"/>
        <v>4731.9399999999996</v>
      </c>
      <c r="AA47" s="3">
        <v>86549536</v>
      </c>
      <c r="AB47" s="3">
        <f t="shared" si="28"/>
        <v>2278.5839999999998</v>
      </c>
      <c r="AC47" s="3">
        <f t="shared" si="62"/>
        <v>0</v>
      </c>
      <c r="AD47" s="3">
        <f t="shared" si="63"/>
        <v>0</v>
      </c>
      <c r="AE47" s="3">
        <f t="shared" si="64"/>
        <v>0</v>
      </c>
      <c r="AF47" s="3">
        <f t="shared" si="65"/>
        <v>2278.5839999999998</v>
      </c>
      <c r="AG47" s="3">
        <f t="shared" si="29"/>
        <v>0</v>
      </c>
      <c r="AH47" s="3">
        <f t="shared" si="66"/>
        <v>184.79999999999998</v>
      </c>
      <c r="AI47" s="3">
        <f t="shared" si="67"/>
        <v>0</v>
      </c>
      <c r="AJ47" s="3">
        <f t="shared" si="30"/>
        <v>0</v>
      </c>
      <c r="AK47" s="3">
        <v>1898.82</v>
      </c>
      <c r="AL47" s="3">
        <v>0</v>
      </c>
      <c r="AM47" s="3">
        <v>0</v>
      </c>
      <c r="AN47" s="3">
        <v>0</v>
      </c>
      <c r="AO47" s="3">
        <v>1898.82</v>
      </c>
      <c r="AP47" s="3">
        <v>0</v>
      </c>
      <c r="AQ47" s="3">
        <v>154</v>
      </c>
      <c r="AR47" s="3">
        <v>0</v>
      </c>
      <c r="AS47" s="3">
        <v>0</v>
      </c>
      <c r="AT47" s="3">
        <v>87</v>
      </c>
      <c r="AU47" s="3">
        <v>44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78</v>
      </c>
      <c r="BM47" s="3">
        <v>102</v>
      </c>
      <c r="BN47" s="3">
        <v>0</v>
      </c>
      <c r="BO47" s="3" t="s">
        <v>76</v>
      </c>
      <c r="BP47" s="3">
        <v>1</v>
      </c>
      <c r="BQ47" s="3">
        <v>60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87</v>
      </c>
      <c r="CA47" s="3">
        <v>44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854</v>
      </c>
      <c r="CO47" s="3">
        <v>0</v>
      </c>
      <c r="CP47" s="3">
        <f t="shared" si="31"/>
        <v>10754.4</v>
      </c>
      <c r="CQ47" s="3">
        <f t="shared" si="32"/>
        <v>0</v>
      </c>
      <c r="CR47" s="3">
        <f t="shared" si="68"/>
        <v>0</v>
      </c>
      <c r="CS47" s="3">
        <f t="shared" si="69"/>
        <v>0</v>
      </c>
      <c r="CT47" s="3">
        <f t="shared" si="33"/>
        <v>134433.07</v>
      </c>
      <c r="CU47" s="3">
        <f t="shared" si="34"/>
        <v>0</v>
      </c>
      <c r="CV47" s="3">
        <f t="shared" si="35"/>
        <v>193.48559999999998</v>
      </c>
      <c r="CW47" s="3">
        <f t="shared" si="36"/>
        <v>0</v>
      </c>
      <c r="CX47" s="3">
        <f t="shared" si="37"/>
        <v>0</v>
      </c>
      <c r="CY47" s="3">
        <f t="shared" si="70"/>
        <v>9356.33</v>
      </c>
      <c r="CZ47" s="3">
        <f t="shared" si="71"/>
        <v>4731.9399999999996</v>
      </c>
      <c r="DB47" s="3">
        <v>28</v>
      </c>
      <c r="DC47" s="3" t="s">
        <v>3</v>
      </c>
      <c r="DD47" s="3" t="s">
        <v>26</v>
      </c>
      <c r="DE47" s="3" t="s">
        <v>27</v>
      </c>
      <c r="DF47" s="3" t="s">
        <v>27</v>
      </c>
      <c r="DG47" s="3" t="s">
        <v>27</v>
      </c>
      <c r="DH47" s="3" t="s">
        <v>3</v>
      </c>
      <c r="DI47" s="3" t="s">
        <v>27</v>
      </c>
      <c r="DJ47" s="3" t="s">
        <v>27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69</v>
      </c>
      <c r="DW47" s="3" t="s">
        <v>69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85635475</v>
      </c>
      <c r="EF47" s="3">
        <v>60</v>
      </c>
      <c r="EG47" s="3" t="s">
        <v>28</v>
      </c>
      <c r="EH47" s="3">
        <v>0</v>
      </c>
      <c r="EI47" s="3" t="s">
        <v>3</v>
      </c>
      <c r="EJ47" s="3">
        <v>1</v>
      </c>
      <c r="EK47" s="3">
        <v>102</v>
      </c>
      <c r="EL47" s="3" t="s">
        <v>29</v>
      </c>
      <c r="EM47" s="3" t="s">
        <v>30</v>
      </c>
      <c r="EO47" s="3" t="s">
        <v>31</v>
      </c>
      <c r="EQ47" s="3">
        <v>131072</v>
      </c>
      <c r="ER47" s="3">
        <v>1898.82</v>
      </c>
      <c r="ES47" s="3">
        <v>0</v>
      </c>
      <c r="ET47" s="3">
        <v>0</v>
      </c>
      <c r="EU47" s="3">
        <v>0</v>
      </c>
      <c r="EV47" s="3">
        <v>1898.82</v>
      </c>
      <c r="EW47" s="3">
        <v>154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87</v>
      </c>
      <c r="FY47" s="3">
        <v>44</v>
      </c>
      <c r="GA47" s="3" t="s">
        <v>3</v>
      </c>
      <c r="GD47" s="3">
        <v>1</v>
      </c>
      <c r="GF47" s="3">
        <v>1859804374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8"/>
        <v>0</v>
      </c>
      <c r="GM47" s="3">
        <f t="shared" si="39"/>
        <v>24842.67</v>
      </c>
      <c r="GN47" s="3">
        <f t="shared" si="40"/>
        <v>24842.67</v>
      </c>
      <c r="GO47" s="3">
        <f t="shared" si="41"/>
        <v>0</v>
      </c>
      <c r="GP47" s="3">
        <f t="shared" si="42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x14ac:dyDescent="0.25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Демонтажные работы.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72">ROUND(AB49,2)</f>
        <v>6485.62</v>
      </c>
      <c r="P49" s="11">
        <f t="shared" si="72"/>
        <v>29.07</v>
      </c>
      <c r="Q49" s="11">
        <f t="shared" si="72"/>
        <v>35.06</v>
      </c>
      <c r="R49" s="11">
        <f t="shared" si="72"/>
        <v>4.59</v>
      </c>
      <c r="S49" s="11">
        <f t="shared" si="72"/>
        <v>6421.49</v>
      </c>
      <c r="T49" s="11">
        <f t="shared" si="72"/>
        <v>0</v>
      </c>
      <c r="U49" s="11">
        <f>AH49</f>
        <v>537.80136615599997</v>
      </c>
      <c r="V49" s="11">
        <f>AI49</f>
        <v>0</v>
      </c>
      <c r="W49" s="11">
        <f>ROUND(AJ49,2)</f>
        <v>0</v>
      </c>
      <c r="X49" s="11">
        <f>ROUND(AK49,2)</f>
        <v>5900.07</v>
      </c>
      <c r="Y49" s="11">
        <f>ROUND(AL49,2)</f>
        <v>3066.53</v>
      </c>
      <c r="Z49" s="11"/>
      <c r="AA49" s="11"/>
      <c r="AB49" s="11">
        <f>ROUND(SUMIF(AA28:AA47,"=86549534",O28:O47),2)</f>
        <v>6485.62</v>
      </c>
      <c r="AC49" s="11">
        <f>ROUND(SUMIF(AA28:AA47,"=86549534",P28:P47),2)</f>
        <v>29.07</v>
      </c>
      <c r="AD49" s="11">
        <f>ROUND(SUMIF(AA28:AA47,"=86549534",Q28:Q47),2)</f>
        <v>35.06</v>
      </c>
      <c r="AE49" s="11">
        <f>ROUND(SUMIF(AA28:AA47,"=86549534",R28:R47),2)</f>
        <v>4.59</v>
      </c>
      <c r="AF49" s="11">
        <f>ROUND(SUMIF(AA28:AA47,"=86549534",S28:S47),2)</f>
        <v>6421.49</v>
      </c>
      <c r="AG49" s="11">
        <f>ROUND(SUMIF(AA28:AA47,"=86549534",T28:T47),2)</f>
        <v>0</v>
      </c>
      <c r="AH49" s="11">
        <f>SUMIF(AA28:AA47,"=86549534",U28:U47)</f>
        <v>537.80136615599997</v>
      </c>
      <c r="AI49" s="11">
        <f>SUMIF(AA28:AA47,"=86549534",V28:V47)</f>
        <v>0</v>
      </c>
      <c r="AJ49" s="11">
        <f>ROUND(SUMIF(AA28:AA47,"=86549534",W28:W47),2)</f>
        <v>0</v>
      </c>
      <c r="AK49" s="11">
        <f>ROUND(SUMIF(AA28:AA47,"=86549534",X28:X47),2)</f>
        <v>5900.07</v>
      </c>
      <c r="AL49" s="11">
        <f>ROUND(SUMIF(AA28:AA47,"=86549534",Y28:Y47),2)</f>
        <v>3066.53</v>
      </c>
      <c r="AM49" s="11"/>
      <c r="AN49" s="11"/>
      <c r="AO49" s="11">
        <f t="shared" ref="AO49:BD49" si="73">ROUND(BX49,2)</f>
        <v>0</v>
      </c>
      <c r="AP49" s="11">
        <f t="shared" si="73"/>
        <v>0</v>
      </c>
      <c r="AQ49" s="11">
        <f t="shared" si="73"/>
        <v>0</v>
      </c>
      <c r="AR49" s="11">
        <f t="shared" si="73"/>
        <v>15452.22</v>
      </c>
      <c r="AS49" s="11">
        <f t="shared" si="73"/>
        <v>15452.22</v>
      </c>
      <c r="AT49" s="11">
        <f t="shared" si="73"/>
        <v>0</v>
      </c>
      <c r="AU49" s="11">
        <f t="shared" si="73"/>
        <v>0</v>
      </c>
      <c r="AV49" s="11">
        <f t="shared" si="73"/>
        <v>29.07</v>
      </c>
      <c r="AW49" s="11">
        <f t="shared" si="73"/>
        <v>29.07</v>
      </c>
      <c r="AX49" s="11">
        <f t="shared" si="73"/>
        <v>0</v>
      </c>
      <c r="AY49" s="11">
        <f t="shared" si="73"/>
        <v>29.07</v>
      </c>
      <c r="AZ49" s="11">
        <f t="shared" si="73"/>
        <v>0</v>
      </c>
      <c r="BA49" s="11">
        <f t="shared" si="73"/>
        <v>0</v>
      </c>
      <c r="BB49" s="11">
        <f t="shared" si="73"/>
        <v>0</v>
      </c>
      <c r="BC49" s="11">
        <f t="shared" si="73"/>
        <v>0</v>
      </c>
      <c r="BD49" s="11">
        <f t="shared" si="7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ROUND(SUMIF(AA28:AA47,"=86549534",FQ28:FQ47),2)</f>
        <v>0</v>
      </c>
      <c r="BY49" s="11">
        <f>ROUND(SUMIF(AA28:AA47,"=86549534",FR28:FR47),2)</f>
        <v>0</v>
      </c>
      <c r="BZ49" s="11">
        <f>ROUND(SUMIF(AA28:AA47,"=86549534",GL28:GL47),2)</f>
        <v>0</v>
      </c>
      <c r="CA49" s="11">
        <f>ROUND(SUMIF(AA28:AA47,"=86549534",GM28:GM47),2)</f>
        <v>15452.22</v>
      </c>
      <c r="CB49" s="11">
        <f>ROUND(SUMIF(AA28:AA47,"=86549534",GN28:GN47),2)</f>
        <v>15452.22</v>
      </c>
      <c r="CC49" s="11">
        <f>ROUND(SUMIF(AA28:AA47,"=86549534",GO28:GO47),2)</f>
        <v>0</v>
      </c>
      <c r="CD49" s="11">
        <f>ROUND(SUMIF(AA28:AA47,"=86549534",GP28:GP47),2)</f>
        <v>0</v>
      </c>
      <c r="CE49" s="11">
        <f>AC49-BX49</f>
        <v>29.07</v>
      </c>
      <c r="CF49" s="11">
        <f>AC49-BY49</f>
        <v>29.07</v>
      </c>
      <c r="CG49" s="11">
        <f>BX49-BZ49</f>
        <v>0</v>
      </c>
      <c r="CH49" s="11">
        <f>AC49-BX49-BY49+BZ49</f>
        <v>29.07</v>
      </c>
      <c r="CI49" s="11">
        <f>BY49-BZ49</f>
        <v>0</v>
      </c>
      <c r="CJ49" s="11">
        <f>ROUND(SUMIF(AA28:AA47,"=86549534",GX28:GX47),2)</f>
        <v>0</v>
      </c>
      <c r="CK49" s="11">
        <f>ROUND(SUMIF(AA28:AA47,"=86549534",GY28:GY47),2)</f>
        <v>0</v>
      </c>
      <c r="CL49" s="11">
        <f>ROUND(SUMIF(AA28:AA47,"=86549534",GZ28:GZ47),2)</f>
        <v>0</v>
      </c>
      <c r="CM49" s="11">
        <f>ROUND(SUMIF(AA28:AA47,"=86549534",HD28:HD47),2)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74">ROUND(DT49,2)</f>
        <v>362868.51</v>
      </c>
      <c r="DH49" s="12">
        <f t="shared" si="74"/>
        <v>451.46</v>
      </c>
      <c r="DI49" s="12">
        <f t="shared" si="74"/>
        <v>566.09</v>
      </c>
      <c r="DJ49" s="12">
        <f t="shared" si="74"/>
        <v>258.64999999999998</v>
      </c>
      <c r="DK49" s="12">
        <f t="shared" si="74"/>
        <v>361850.96</v>
      </c>
      <c r="DL49" s="12">
        <f t="shared" si="74"/>
        <v>0</v>
      </c>
      <c r="DM49" s="12">
        <f>DZ49</f>
        <v>537.80136615599997</v>
      </c>
      <c r="DN49" s="12">
        <f>EA49</f>
        <v>0</v>
      </c>
      <c r="DO49" s="12">
        <f>ROUND(EB49,2)</f>
        <v>0</v>
      </c>
      <c r="DP49" s="12">
        <f>ROUND(EC49,2)</f>
        <v>332469.13</v>
      </c>
      <c r="DQ49" s="12">
        <f>ROUND(ED49,2)</f>
        <v>172799.77</v>
      </c>
      <c r="DR49" s="12"/>
      <c r="DS49" s="12"/>
      <c r="DT49" s="12">
        <f>ROUND(SUMIF(AA28:AA47,"=86549536",O28:O47),2)</f>
        <v>362868.51</v>
      </c>
      <c r="DU49" s="12">
        <f>ROUND(SUMIF(AA28:AA47,"=86549536",P28:P47),2)</f>
        <v>451.46</v>
      </c>
      <c r="DV49" s="12">
        <f>ROUND(SUMIF(AA28:AA47,"=86549536",Q28:Q47),2)</f>
        <v>566.09</v>
      </c>
      <c r="DW49" s="12">
        <f>ROUND(SUMIF(AA28:AA47,"=86549536",R28:R47),2)</f>
        <v>258.64999999999998</v>
      </c>
      <c r="DX49" s="12">
        <f>ROUND(SUMIF(AA28:AA47,"=86549536",S28:S47),2)</f>
        <v>361850.96</v>
      </c>
      <c r="DY49" s="12">
        <f>ROUND(SUMIF(AA28:AA47,"=86549536",T28:T47),2)</f>
        <v>0</v>
      </c>
      <c r="DZ49" s="12">
        <f>SUMIF(AA28:AA47,"=86549536",U28:U47)</f>
        <v>537.80136615599997</v>
      </c>
      <c r="EA49" s="12">
        <f>SUMIF(AA28:AA47,"=86549536",V28:V47)</f>
        <v>0</v>
      </c>
      <c r="EB49" s="12">
        <f>ROUND(SUMIF(AA28:AA47,"=86549536",W28:W47),2)</f>
        <v>0</v>
      </c>
      <c r="EC49" s="12">
        <f>ROUND(SUMIF(AA28:AA47,"=86549536",X28:X47),2)</f>
        <v>332469.13</v>
      </c>
      <c r="ED49" s="12">
        <f>ROUND(SUMIF(AA28:AA47,"=86549536",Y28:Y47),2)</f>
        <v>172799.77</v>
      </c>
      <c r="EE49" s="12"/>
      <c r="EF49" s="12"/>
      <c r="EG49" s="12">
        <f t="shared" ref="EG49:EV49" si="75">ROUND(FP49,2)</f>
        <v>0</v>
      </c>
      <c r="EH49" s="12">
        <f t="shared" si="75"/>
        <v>0</v>
      </c>
      <c r="EI49" s="12">
        <f t="shared" si="75"/>
        <v>0</v>
      </c>
      <c r="EJ49" s="12">
        <f t="shared" si="75"/>
        <v>868137.41</v>
      </c>
      <c r="EK49" s="12">
        <f t="shared" si="75"/>
        <v>868137.41</v>
      </c>
      <c r="EL49" s="12">
        <f t="shared" si="75"/>
        <v>0</v>
      </c>
      <c r="EM49" s="12">
        <f t="shared" si="75"/>
        <v>0</v>
      </c>
      <c r="EN49" s="12">
        <f t="shared" si="75"/>
        <v>451.46</v>
      </c>
      <c r="EO49" s="12">
        <f t="shared" si="75"/>
        <v>451.46</v>
      </c>
      <c r="EP49" s="12">
        <f t="shared" si="75"/>
        <v>0</v>
      </c>
      <c r="EQ49" s="12">
        <f t="shared" si="75"/>
        <v>451.46</v>
      </c>
      <c r="ER49" s="12">
        <f t="shared" si="75"/>
        <v>0</v>
      </c>
      <c r="ES49" s="12">
        <f t="shared" si="75"/>
        <v>0</v>
      </c>
      <c r="ET49" s="12">
        <f t="shared" si="75"/>
        <v>0</v>
      </c>
      <c r="EU49" s="12">
        <f t="shared" si="75"/>
        <v>0</v>
      </c>
      <c r="EV49" s="12">
        <f t="shared" si="7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ROUND(SUMIF(AA28:AA47,"=86549536",FQ28:FQ47),2)</f>
        <v>0</v>
      </c>
      <c r="FQ49" s="12">
        <f>ROUND(SUMIF(AA28:AA47,"=86549536",FR28:FR47),2)</f>
        <v>0</v>
      </c>
      <c r="FR49" s="12">
        <f>ROUND(SUMIF(AA28:AA47,"=86549536",GL28:GL47),2)</f>
        <v>0</v>
      </c>
      <c r="FS49" s="12">
        <f>ROUND(SUMIF(AA28:AA47,"=86549536",GM28:GM47),2)</f>
        <v>868137.41</v>
      </c>
      <c r="FT49" s="12">
        <f>ROUND(SUMIF(AA28:AA47,"=86549536",GN28:GN47),2)</f>
        <v>868137.41</v>
      </c>
      <c r="FU49" s="12">
        <f>ROUND(SUMIF(AA28:AA47,"=86549536",GO28:GO47),2)</f>
        <v>0</v>
      </c>
      <c r="FV49" s="12">
        <f>ROUND(SUMIF(AA28:AA47,"=86549536",GP28:GP47),2)</f>
        <v>0</v>
      </c>
      <c r="FW49" s="12">
        <f>DU49-FP49</f>
        <v>451.46</v>
      </c>
      <c r="FX49" s="12">
        <f>DU49-FQ49</f>
        <v>451.46</v>
      </c>
      <c r="FY49" s="12">
        <f>FP49-FR49</f>
        <v>0</v>
      </c>
      <c r="FZ49" s="12">
        <f>DU49-FP49-FQ49+FR49</f>
        <v>451.46</v>
      </c>
      <c r="GA49" s="12">
        <f>FQ49-FR49</f>
        <v>0</v>
      </c>
      <c r="GB49" s="12">
        <f>ROUND(SUMIF(AA28:AA47,"=86549536",GX28:GX47),2)</f>
        <v>0</v>
      </c>
      <c r="GC49" s="12">
        <f>ROUND(SUMIF(AA28:AA47,"=86549536",GY28:GY47),2)</f>
        <v>0</v>
      </c>
      <c r="GD49" s="12">
        <f>ROUND(SUMIF(AA28:AA47,"=86549536",GZ28:GZ47),2)</f>
        <v>0</v>
      </c>
      <c r="GE49" s="12">
        <f>ROUND(SUMIF(AA28:AA47,"=86549536",HD28:HD47),2)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x14ac:dyDescent="0.25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6485.62</v>
      </c>
      <c r="G51" s="13" t="s">
        <v>79</v>
      </c>
      <c r="H51" s="13" t="s">
        <v>80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362868.51</v>
      </c>
      <c r="Q51" s="13"/>
      <c r="R51" s="13"/>
      <c r="S51" s="13"/>
      <c r="T51" s="13"/>
      <c r="U51" s="13"/>
      <c r="V51" s="13"/>
      <c r="W51" s="13">
        <v>6485.62</v>
      </c>
      <c r="X51" s="13">
        <v>1</v>
      </c>
      <c r="Y51" s="13">
        <v>6485.62</v>
      </c>
      <c r="Z51" s="13">
        <v>362868.51</v>
      </c>
      <c r="AA51" s="13">
        <v>1</v>
      </c>
      <c r="AB51" s="13">
        <v>362868.51</v>
      </c>
    </row>
    <row r="52" spans="1:206" x14ac:dyDescent="0.25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29.07</v>
      </c>
      <c r="G52" s="13" t="s">
        <v>81</v>
      </c>
      <c r="H52" s="13" t="s">
        <v>82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451.46</v>
      </c>
      <c r="Q52" s="13"/>
      <c r="R52" s="13"/>
      <c r="S52" s="13"/>
      <c r="T52" s="13"/>
      <c r="U52" s="13"/>
      <c r="V52" s="13"/>
      <c r="W52" s="13">
        <v>29.07</v>
      </c>
      <c r="X52" s="13">
        <v>1</v>
      </c>
      <c r="Y52" s="13">
        <v>29.07</v>
      </c>
      <c r="Z52" s="13">
        <v>451.46</v>
      </c>
      <c r="AA52" s="13">
        <v>1</v>
      </c>
      <c r="AB52" s="13">
        <v>451.46</v>
      </c>
    </row>
    <row r="53" spans="1:206" x14ac:dyDescent="0.25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83</v>
      </c>
      <c r="H53" s="13" t="s">
        <v>84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x14ac:dyDescent="0.25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29.07</v>
      </c>
      <c r="G54" s="13" t="s">
        <v>85</v>
      </c>
      <c r="H54" s="13" t="s">
        <v>86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451.46</v>
      </c>
      <c r="Q54" s="13"/>
      <c r="R54" s="13"/>
      <c r="S54" s="13"/>
      <c r="T54" s="13"/>
      <c r="U54" s="13"/>
      <c r="V54" s="13"/>
      <c r="W54" s="13">
        <v>29.07</v>
      </c>
      <c r="X54" s="13">
        <v>1</v>
      </c>
      <c r="Y54" s="13">
        <v>29.07</v>
      </c>
      <c r="Z54" s="13">
        <v>451.46</v>
      </c>
      <c r="AA54" s="13">
        <v>1</v>
      </c>
      <c r="AB54" s="13">
        <v>451.46</v>
      </c>
    </row>
    <row r="55" spans="1:206" x14ac:dyDescent="0.25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29.07</v>
      </c>
      <c r="G55" s="13" t="s">
        <v>87</v>
      </c>
      <c r="H55" s="13" t="s">
        <v>88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451.46</v>
      </c>
      <c r="Q55" s="13"/>
      <c r="R55" s="13"/>
      <c r="S55" s="13"/>
      <c r="T55" s="13"/>
      <c r="U55" s="13"/>
      <c r="V55" s="13"/>
      <c r="W55" s="13">
        <v>29.07</v>
      </c>
      <c r="X55" s="13">
        <v>1</v>
      </c>
      <c r="Y55" s="13">
        <v>29.07</v>
      </c>
      <c r="Z55" s="13">
        <v>451.46</v>
      </c>
      <c r="AA55" s="13">
        <v>1</v>
      </c>
      <c r="AB55" s="13">
        <v>451.46</v>
      </c>
    </row>
    <row r="56" spans="1:206" x14ac:dyDescent="0.25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89</v>
      </c>
      <c r="H56" s="13" t="s">
        <v>90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x14ac:dyDescent="0.25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29.07</v>
      </c>
      <c r="G57" s="13" t="s">
        <v>91</v>
      </c>
      <c r="H57" s="13" t="s">
        <v>92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451.46</v>
      </c>
      <c r="Q57" s="13"/>
      <c r="R57" s="13"/>
      <c r="S57" s="13"/>
      <c r="T57" s="13"/>
      <c r="U57" s="13"/>
      <c r="V57" s="13"/>
      <c r="W57" s="13">
        <v>29.07</v>
      </c>
      <c r="X57" s="13">
        <v>1</v>
      </c>
      <c r="Y57" s="13">
        <v>29.07</v>
      </c>
      <c r="Z57" s="13">
        <v>451.46</v>
      </c>
      <c r="AA57" s="13">
        <v>1</v>
      </c>
      <c r="AB57" s="13">
        <v>451.46</v>
      </c>
    </row>
    <row r="58" spans="1:206" x14ac:dyDescent="0.25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93</v>
      </c>
      <c r="H58" s="13" t="s">
        <v>94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x14ac:dyDescent="0.25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95</v>
      </c>
      <c r="H59" s="13" t="s">
        <v>96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x14ac:dyDescent="0.25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97</v>
      </c>
      <c r="H60" s="13" t="s">
        <v>98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x14ac:dyDescent="0.25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35.06</v>
      </c>
      <c r="G61" s="13" t="s">
        <v>99</v>
      </c>
      <c r="H61" s="13" t="s">
        <v>100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566.09</v>
      </c>
      <c r="Q61" s="13"/>
      <c r="R61" s="13"/>
      <c r="S61" s="13"/>
      <c r="T61" s="13"/>
      <c r="U61" s="13"/>
      <c r="V61" s="13"/>
      <c r="W61" s="13">
        <v>35.06</v>
      </c>
      <c r="X61" s="13">
        <v>1</v>
      </c>
      <c r="Y61" s="13">
        <v>35.06</v>
      </c>
      <c r="Z61" s="13">
        <v>566.09</v>
      </c>
      <c r="AA61" s="13">
        <v>1</v>
      </c>
      <c r="AB61" s="13">
        <v>566.09</v>
      </c>
    </row>
    <row r="62" spans="1:206" x14ac:dyDescent="0.25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101</v>
      </c>
      <c r="H62" s="13" t="s">
        <v>102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x14ac:dyDescent="0.25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4.59</v>
      </c>
      <c r="G63" s="13" t="s">
        <v>103</v>
      </c>
      <c r="H63" s="13" t="s">
        <v>104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258.64999999999998</v>
      </c>
      <c r="Q63" s="13"/>
      <c r="R63" s="13"/>
      <c r="S63" s="13"/>
      <c r="T63" s="13"/>
      <c r="U63" s="13"/>
      <c r="V63" s="13"/>
      <c r="W63" s="13">
        <v>4.59</v>
      </c>
      <c r="X63" s="13">
        <v>1</v>
      </c>
      <c r="Y63" s="13">
        <v>4.59</v>
      </c>
      <c r="Z63" s="13">
        <v>258.64999999999998</v>
      </c>
      <c r="AA63" s="13">
        <v>1</v>
      </c>
      <c r="AB63" s="13">
        <v>258.64999999999998</v>
      </c>
    </row>
    <row r="64" spans="1:206" x14ac:dyDescent="0.25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6421.49</v>
      </c>
      <c r="G64" s="13" t="s">
        <v>105</v>
      </c>
      <c r="H64" s="13" t="s">
        <v>106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361850.96</v>
      </c>
      <c r="Q64" s="13"/>
      <c r="R64" s="13"/>
      <c r="S64" s="13"/>
      <c r="T64" s="13"/>
      <c r="U64" s="13"/>
      <c r="V64" s="13"/>
      <c r="W64" s="13">
        <v>6421.49</v>
      </c>
      <c r="X64" s="13">
        <v>1</v>
      </c>
      <c r="Y64" s="13">
        <v>6421.49</v>
      </c>
      <c r="Z64" s="13">
        <v>361850.96</v>
      </c>
      <c r="AA64" s="13">
        <v>1</v>
      </c>
      <c r="AB64" s="13">
        <v>361850.96</v>
      </c>
    </row>
    <row r="65" spans="1:88" x14ac:dyDescent="0.25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107</v>
      </c>
      <c r="H65" s="13" t="s">
        <v>108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x14ac:dyDescent="0.25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15452.22</v>
      </c>
      <c r="G66" s="13" t="s">
        <v>109</v>
      </c>
      <c r="H66" s="13" t="s">
        <v>110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868137.41</v>
      </c>
      <c r="Q66" s="13"/>
      <c r="R66" s="13"/>
      <c r="S66" s="13"/>
      <c r="T66" s="13"/>
      <c r="U66" s="13"/>
      <c r="V66" s="13"/>
      <c r="W66" s="13">
        <v>15452.22</v>
      </c>
      <c r="X66" s="13">
        <v>1</v>
      </c>
      <c r="Y66" s="13">
        <v>15452.22</v>
      </c>
      <c r="Z66" s="13">
        <v>868137.41</v>
      </c>
      <c r="AA66" s="13">
        <v>1</v>
      </c>
      <c r="AB66" s="13">
        <v>868137.41</v>
      </c>
    </row>
    <row r="67" spans="1:88" x14ac:dyDescent="0.25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0</v>
      </c>
      <c r="G67" s="13" t="s">
        <v>111</v>
      </c>
      <c r="H67" s="13" t="s">
        <v>112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88" x14ac:dyDescent="0.25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113</v>
      </c>
      <c r="H68" s="13" t="s">
        <v>114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x14ac:dyDescent="0.25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115</v>
      </c>
      <c r="H69" s="13" t="s">
        <v>116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x14ac:dyDescent="0.25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117</v>
      </c>
      <c r="H70" s="13" t="s">
        <v>118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x14ac:dyDescent="0.25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537.80136615599997</v>
      </c>
      <c r="G71" s="13" t="s">
        <v>119</v>
      </c>
      <c r="H71" s="13" t="s">
        <v>120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537.80136615599997</v>
      </c>
      <c r="Q71" s="13"/>
      <c r="R71" s="13"/>
      <c r="S71" s="13"/>
      <c r="T71" s="13"/>
      <c r="U71" s="13"/>
      <c r="V71" s="13"/>
      <c r="W71" s="13">
        <v>537.80136615599997</v>
      </c>
      <c r="X71" s="13">
        <v>1</v>
      </c>
      <c r="Y71" s="13">
        <v>537.80136615599997</v>
      </c>
      <c r="Z71" s="13">
        <v>537.80136615599997</v>
      </c>
      <c r="AA71" s="13">
        <v>1</v>
      </c>
      <c r="AB71" s="13">
        <v>537.80136615599997</v>
      </c>
    </row>
    <row r="72" spans="1:88" x14ac:dyDescent="0.25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121</v>
      </c>
      <c r="H72" s="13" t="s">
        <v>122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x14ac:dyDescent="0.25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123</v>
      </c>
      <c r="H73" s="13" t="s">
        <v>124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x14ac:dyDescent="0.25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125</v>
      </c>
      <c r="H74" s="13" t="s">
        <v>126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x14ac:dyDescent="0.25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5900.07</v>
      </c>
      <c r="G75" s="13" t="s">
        <v>127</v>
      </c>
      <c r="H75" s="13" t="s">
        <v>128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332469.13</v>
      </c>
      <c r="Q75" s="13"/>
      <c r="R75" s="13"/>
      <c r="S75" s="13"/>
      <c r="T75" s="13"/>
      <c r="U75" s="13"/>
      <c r="V75" s="13"/>
      <c r="W75" s="13">
        <v>5900.07</v>
      </c>
      <c r="X75" s="13">
        <v>1</v>
      </c>
      <c r="Y75" s="13">
        <v>5900.07</v>
      </c>
      <c r="Z75" s="13">
        <v>332469.13</v>
      </c>
      <c r="AA75" s="13">
        <v>1</v>
      </c>
      <c r="AB75" s="13">
        <v>332469.13</v>
      </c>
    </row>
    <row r="76" spans="1:88" x14ac:dyDescent="0.25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3066.53</v>
      </c>
      <c r="G76" s="13" t="s">
        <v>129</v>
      </c>
      <c r="H76" s="13" t="s">
        <v>130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172799.77</v>
      </c>
      <c r="Q76" s="13"/>
      <c r="R76" s="13"/>
      <c r="S76" s="13"/>
      <c r="T76" s="13"/>
      <c r="U76" s="13"/>
      <c r="V76" s="13"/>
      <c r="W76" s="13">
        <v>3066.53</v>
      </c>
      <c r="X76" s="13">
        <v>1</v>
      </c>
      <c r="Y76" s="13">
        <v>3066.53</v>
      </c>
      <c r="Z76" s="13">
        <v>172799.77</v>
      </c>
      <c r="AA76" s="13">
        <v>1</v>
      </c>
      <c r="AB76" s="13">
        <v>172799.77</v>
      </c>
    </row>
    <row r="77" spans="1:88" x14ac:dyDescent="0.25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15452.22</v>
      </c>
      <c r="G77" s="13" t="s">
        <v>131</v>
      </c>
      <c r="H77" s="13" t="s">
        <v>132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868137.41</v>
      </c>
      <c r="Q77" s="13"/>
      <c r="R77" s="13"/>
      <c r="S77" s="13"/>
      <c r="T77" s="13"/>
      <c r="U77" s="13"/>
      <c r="V77" s="13"/>
      <c r="W77" s="13">
        <v>15452.22</v>
      </c>
      <c r="X77" s="13">
        <v>1</v>
      </c>
      <c r="Y77" s="13">
        <v>15452.22</v>
      </c>
      <c r="Z77" s="13">
        <v>868137.41</v>
      </c>
      <c r="AA77" s="13">
        <v>1</v>
      </c>
      <c r="AB77" s="13">
        <v>868137.41</v>
      </c>
    </row>
    <row r="79" spans="1:88" x14ac:dyDescent="0.25">
      <c r="A79" s="10">
        <v>4</v>
      </c>
      <c r="B79" s="10">
        <v>1</v>
      </c>
      <c r="C79" s="10"/>
      <c r="D79" s="10">
        <f>ROW(A98)</f>
        <v>98</v>
      </c>
      <c r="E79" s="10"/>
      <c r="F79" s="10" t="s">
        <v>19</v>
      </c>
      <c r="G79" s="10" t="s">
        <v>133</v>
      </c>
      <c r="H79" s="10" t="s">
        <v>3</v>
      </c>
      <c r="I79" s="10">
        <v>0</v>
      </c>
      <c r="J79" s="10"/>
      <c r="K79" s="10">
        <v>0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2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x14ac:dyDescent="0.25">
      <c r="A81" s="11">
        <v>52</v>
      </c>
      <c r="B81" s="11">
        <f t="shared" ref="B81:G81" si="76">B98</f>
        <v>1</v>
      </c>
      <c r="C81" s="11">
        <f t="shared" si="76"/>
        <v>4</v>
      </c>
      <c r="D81" s="11">
        <f t="shared" si="76"/>
        <v>79</v>
      </c>
      <c r="E81" s="11">
        <f t="shared" si="76"/>
        <v>0</v>
      </c>
      <c r="F81" s="11" t="str">
        <f t="shared" si="76"/>
        <v>Новый раздел</v>
      </c>
      <c r="G81" s="11" t="str">
        <f t="shared" si="76"/>
        <v>Канализация бытовая К 1 (подвал)</v>
      </c>
      <c r="H81" s="11"/>
      <c r="I81" s="11"/>
      <c r="J81" s="11"/>
      <c r="K81" s="11"/>
      <c r="L81" s="11"/>
      <c r="M81" s="11"/>
      <c r="N81" s="11"/>
      <c r="O81" s="11">
        <f t="shared" ref="O81:AT81" si="77">O98</f>
        <v>277827.24</v>
      </c>
      <c r="P81" s="11">
        <f t="shared" si="77"/>
        <v>271654.03000000003</v>
      </c>
      <c r="Q81" s="11">
        <f t="shared" si="77"/>
        <v>100.23</v>
      </c>
      <c r="R81" s="11">
        <f t="shared" si="77"/>
        <v>8.75</v>
      </c>
      <c r="S81" s="11">
        <f t="shared" si="77"/>
        <v>6072.98</v>
      </c>
      <c r="T81" s="11">
        <f t="shared" si="77"/>
        <v>0</v>
      </c>
      <c r="U81" s="11">
        <f t="shared" si="77"/>
        <v>472.42318292399989</v>
      </c>
      <c r="V81" s="11">
        <f t="shared" si="77"/>
        <v>0</v>
      </c>
      <c r="W81" s="11">
        <f t="shared" si="77"/>
        <v>0</v>
      </c>
      <c r="X81" s="11">
        <f t="shared" si="77"/>
        <v>6629.08</v>
      </c>
      <c r="Y81" s="11">
        <f t="shared" si="77"/>
        <v>3709.86</v>
      </c>
      <c r="Z81" s="11">
        <f t="shared" si="77"/>
        <v>0</v>
      </c>
      <c r="AA81" s="11">
        <f t="shared" si="77"/>
        <v>0</v>
      </c>
      <c r="AB81" s="11">
        <f t="shared" si="77"/>
        <v>277827.24</v>
      </c>
      <c r="AC81" s="11">
        <f t="shared" si="77"/>
        <v>271654.03000000003</v>
      </c>
      <c r="AD81" s="11">
        <f t="shared" si="77"/>
        <v>100.23</v>
      </c>
      <c r="AE81" s="11">
        <f t="shared" si="77"/>
        <v>8.75</v>
      </c>
      <c r="AF81" s="11">
        <f t="shared" si="77"/>
        <v>6072.98</v>
      </c>
      <c r="AG81" s="11">
        <f t="shared" si="77"/>
        <v>0</v>
      </c>
      <c r="AH81" s="11">
        <f t="shared" si="77"/>
        <v>472.42318292399989</v>
      </c>
      <c r="AI81" s="11">
        <f t="shared" si="77"/>
        <v>0</v>
      </c>
      <c r="AJ81" s="11">
        <f t="shared" si="77"/>
        <v>0</v>
      </c>
      <c r="AK81" s="11">
        <f t="shared" si="77"/>
        <v>6629.08</v>
      </c>
      <c r="AL81" s="11">
        <f t="shared" si="77"/>
        <v>3709.86</v>
      </c>
      <c r="AM81" s="11">
        <f t="shared" si="77"/>
        <v>0</v>
      </c>
      <c r="AN81" s="11">
        <f t="shared" si="77"/>
        <v>0</v>
      </c>
      <c r="AO81" s="11">
        <f t="shared" si="77"/>
        <v>0</v>
      </c>
      <c r="AP81" s="11">
        <f t="shared" si="77"/>
        <v>0</v>
      </c>
      <c r="AQ81" s="11">
        <f t="shared" si="77"/>
        <v>0</v>
      </c>
      <c r="AR81" s="11">
        <f t="shared" si="77"/>
        <v>288166.18</v>
      </c>
      <c r="AS81" s="11">
        <f t="shared" si="77"/>
        <v>288166.18</v>
      </c>
      <c r="AT81" s="11">
        <f t="shared" si="77"/>
        <v>0</v>
      </c>
      <c r="AU81" s="11">
        <f t="shared" ref="AU81:BZ81" si="78">AU98</f>
        <v>0</v>
      </c>
      <c r="AV81" s="11">
        <f t="shared" si="78"/>
        <v>271654.03000000003</v>
      </c>
      <c r="AW81" s="11">
        <f t="shared" si="78"/>
        <v>271654.03000000003</v>
      </c>
      <c r="AX81" s="11">
        <f t="shared" si="78"/>
        <v>0</v>
      </c>
      <c r="AY81" s="11">
        <f t="shared" si="78"/>
        <v>271654.03000000003</v>
      </c>
      <c r="AZ81" s="11">
        <f t="shared" si="78"/>
        <v>0</v>
      </c>
      <c r="BA81" s="11">
        <f t="shared" si="78"/>
        <v>0</v>
      </c>
      <c r="BB81" s="11">
        <f t="shared" si="78"/>
        <v>0</v>
      </c>
      <c r="BC81" s="11">
        <f t="shared" si="78"/>
        <v>0</v>
      </c>
      <c r="BD81" s="11">
        <f t="shared" si="78"/>
        <v>0</v>
      </c>
      <c r="BE81" s="11">
        <f t="shared" si="78"/>
        <v>0</v>
      </c>
      <c r="BF81" s="11">
        <f t="shared" si="78"/>
        <v>0</v>
      </c>
      <c r="BG81" s="11">
        <f t="shared" si="78"/>
        <v>0</v>
      </c>
      <c r="BH81" s="11">
        <f t="shared" si="78"/>
        <v>0</v>
      </c>
      <c r="BI81" s="11">
        <f t="shared" si="78"/>
        <v>0</v>
      </c>
      <c r="BJ81" s="11">
        <f t="shared" si="78"/>
        <v>0</v>
      </c>
      <c r="BK81" s="11">
        <f t="shared" si="78"/>
        <v>0</v>
      </c>
      <c r="BL81" s="11">
        <f t="shared" si="78"/>
        <v>0</v>
      </c>
      <c r="BM81" s="11">
        <f t="shared" si="78"/>
        <v>0</v>
      </c>
      <c r="BN81" s="11">
        <f t="shared" si="78"/>
        <v>0</v>
      </c>
      <c r="BO81" s="11">
        <f t="shared" si="78"/>
        <v>0</v>
      </c>
      <c r="BP81" s="11">
        <f t="shared" si="78"/>
        <v>0</v>
      </c>
      <c r="BQ81" s="11">
        <f t="shared" si="78"/>
        <v>0</v>
      </c>
      <c r="BR81" s="11">
        <f t="shared" si="78"/>
        <v>0</v>
      </c>
      <c r="BS81" s="11">
        <f t="shared" si="78"/>
        <v>0</v>
      </c>
      <c r="BT81" s="11">
        <f t="shared" si="78"/>
        <v>0</v>
      </c>
      <c r="BU81" s="11">
        <f t="shared" si="78"/>
        <v>0</v>
      </c>
      <c r="BV81" s="11">
        <f t="shared" si="78"/>
        <v>0</v>
      </c>
      <c r="BW81" s="11">
        <f t="shared" si="78"/>
        <v>0</v>
      </c>
      <c r="BX81" s="11">
        <f t="shared" si="78"/>
        <v>0</v>
      </c>
      <c r="BY81" s="11">
        <f t="shared" si="78"/>
        <v>0</v>
      </c>
      <c r="BZ81" s="11">
        <f t="shared" si="78"/>
        <v>0</v>
      </c>
      <c r="CA81" s="11">
        <f t="shared" ref="CA81:DF81" si="79">CA98</f>
        <v>288166.18</v>
      </c>
      <c r="CB81" s="11">
        <f t="shared" si="79"/>
        <v>288166.18</v>
      </c>
      <c r="CC81" s="11">
        <f t="shared" si="79"/>
        <v>0</v>
      </c>
      <c r="CD81" s="11">
        <f t="shared" si="79"/>
        <v>0</v>
      </c>
      <c r="CE81" s="11">
        <f t="shared" si="79"/>
        <v>271654.03000000003</v>
      </c>
      <c r="CF81" s="11">
        <f t="shared" si="79"/>
        <v>271654.03000000003</v>
      </c>
      <c r="CG81" s="11">
        <f t="shared" si="79"/>
        <v>0</v>
      </c>
      <c r="CH81" s="11">
        <f t="shared" si="79"/>
        <v>271654.03000000003</v>
      </c>
      <c r="CI81" s="11">
        <f t="shared" si="79"/>
        <v>0</v>
      </c>
      <c r="CJ81" s="11">
        <f t="shared" si="79"/>
        <v>0</v>
      </c>
      <c r="CK81" s="11">
        <f t="shared" si="79"/>
        <v>0</v>
      </c>
      <c r="CL81" s="11">
        <f t="shared" si="79"/>
        <v>0</v>
      </c>
      <c r="CM81" s="11">
        <f t="shared" si="79"/>
        <v>0</v>
      </c>
      <c r="CN81" s="11">
        <f t="shared" si="79"/>
        <v>0</v>
      </c>
      <c r="CO81" s="11">
        <f t="shared" si="79"/>
        <v>0</v>
      </c>
      <c r="CP81" s="11">
        <f t="shared" si="79"/>
        <v>0</v>
      </c>
      <c r="CQ81" s="11">
        <f t="shared" si="79"/>
        <v>0</v>
      </c>
      <c r="CR81" s="11">
        <f t="shared" si="79"/>
        <v>0</v>
      </c>
      <c r="CS81" s="11">
        <f t="shared" si="79"/>
        <v>0</v>
      </c>
      <c r="CT81" s="11">
        <f t="shared" si="79"/>
        <v>0</v>
      </c>
      <c r="CU81" s="11">
        <f t="shared" si="79"/>
        <v>0</v>
      </c>
      <c r="CV81" s="11">
        <f t="shared" si="79"/>
        <v>0</v>
      </c>
      <c r="CW81" s="11">
        <f t="shared" si="79"/>
        <v>0</v>
      </c>
      <c r="CX81" s="11">
        <f t="shared" si="79"/>
        <v>0</v>
      </c>
      <c r="CY81" s="11">
        <f t="shared" si="79"/>
        <v>0</v>
      </c>
      <c r="CZ81" s="11">
        <f t="shared" si="79"/>
        <v>0</v>
      </c>
      <c r="DA81" s="11">
        <f t="shared" si="79"/>
        <v>0</v>
      </c>
      <c r="DB81" s="11">
        <f t="shared" si="79"/>
        <v>0</v>
      </c>
      <c r="DC81" s="11">
        <f t="shared" si="79"/>
        <v>0</v>
      </c>
      <c r="DD81" s="11">
        <f t="shared" si="79"/>
        <v>0</v>
      </c>
      <c r="DE81" s="11">
        <f t="shared" si="79"/>
        <v>0</v>
      </c>
      <c r="DF81" s="11">
        <f t="shared" si="79"/>
        <v>0</v>
      </c>
      <c r="DG81" s="12">
        <f t="shared" ref="DG81:EL81" si="80">DG98</f>
        <v>769079.34</v>
      </c>
      <c r="DH81" s="12">
        <f t="shared" si="80"/>
        <v>425466.62</v>
      </c>
      <c r="DI81" s="12">
        <f t="shared" si="80"/>
        <v>1400.3</v>
      </c>
      <c r="DJ81" s="12">
        <f t="shared" si="80"/>
        <v>493.06</v>
      </c>
      <c r="DK81" s="12">
        <f t="shared" si="80"/>
        <v>342212.42</v>
      </c>
      <c r="DL81" s="12">
        <f t="shared" si="80"/>
        <v>0</v>
      </c>
      <c r="DM81" s="12">
        <f t="shared" si="80"/>
        <v>472.42318292399989</v>
      </c>
      <c r="DN81" s="12">
        <f t="shared" si="80"/>
        <v>0</v>
      </c>
      <c r="DO81" s="12">
        <f t="shared" si="80"/>
        <v>0</v>
      </c>
      <c r="DP81" s="12">
        <f t="shared" si="80"/>
        <v>373548.97</v>
      </c>
      <c r="DQ81" s="12">
        <f t="shared" si="80"/>
        <v>209050.34</v>
      </c>
      <c r="DR81" s="12">
        <f t="shared" si="80"/>
        <v>0</v>
      </c>
      <c r="DS81" s="12">
        <f t="shared" si="80"/>
        <v>0</v>
      </c>
      <c r="DT81" s="12">
        <f t="shared" si="80"/>
        <v>769079.34</v>
      </c>
      <c r="DU81" s="12">
        <f t="shared" si="80"/>
        <v>425466.62</v>
      </c>
      <c r="DV81" s="12">
        <f t="shared" si="80"/>
        <v>1400.3</v>
      </c>
      <c r="DW81" s="12">
        <f t="shared" si="80"/>
        <v>493.06</v>
      </c>
      <c r="DX81" s="12">
        <f t="shared" si="80"/>
        <v>342212.42</v>
      </c>
      <c r="DY81" s="12">
        <f t="shared" si="80"/>
        <v>0</v>
      </c>
      <c r="DZ81" s="12">
        <f t="shared" si="80"/>
        <v>472.42318292399989</v>
      </c>
      <c r="EA81" s="12">
        <f t="shared" si="80"/>
        <v>0</v>
      </c>
      <c r="EB81" s="12">
        <f t="shared" si="80"/>
        <v>0</v>
      </c>
      <c r="EC81" s="12">
        <f t="shared" si="80"/>
        <v>373548.97</v>
      </c>
      <c r="ED81" s="12">
        <f t="shared" si="80"/>
        <v>209050.34</v>
      </c>
      <c r="EE81" s="12">
        <f t="shared" si="80"/>
        <v>0</v>
      </c>
      <c r="EF81" s="12">
        <f t="shared" si="80"/>
        <v>0</v>
      </c>
      <c r="EG81" s="12">
        <f t="shared" si="80"/>
        <v>0</v>
      </c>
      <c r="EH81" s="12">
        <f t="shared" si="80"/>
        <v>0</v>
      </c>
      <c r="EI81" s="12">
        <f t="shared" si="80"/>
        <v>0</v>
      </c>
      <c r="EJ81" s="12">
        <f t="shared" si="80"/>
        <v>1351678.65</v>
      </c>
      <c r="EK81" s="12">
        <f t="shared" si="80"/>
        <v>1351678.65</v>
      </c>
      <c r="EL81" s="12">
        <f t="shared" si="80"/>
        <v>0</v>
      </c>
      <c r="EM81" s="12">
        <f t="shared" ref="EM81:FR81" si="81">EM98</f>
        <v>0</v>
      </c>
      <c r="EN81" s="12">
        <f t="shared" si="81"/>
        <v>425466.62</v>
      </c>
      <c r="EO81" s="12">
        <f t="shared" si="81"/>
        <v>425466.62</v>
      </c>
      <c r="EP81" s="12">
        <f t="shared" si="81"/>
        <v>0</v>
      </c>
      <c r="EQ81" s="12">
        <f t="shared" si="81"/>
        <v>425466.62</v>
      </c>
      <c r="ER81" s="12">
        <f t="shared" si="81"/>
        <v>0</v>
      </c>
      <c r="ES81" s="12">
        <f t="shared" si="81"/>
        <v>0</v>
      </c>
      <c r="ET81" s="12">
        <f t="shared" si="81"/>
        <v>0</v>
      </c>
      <c r="EU81" s="12">
        <f t="shared" si="81"/>
        <v>0</v>
      </c>
      <c r="EV81" s="12">
        <f t="shared" si="81"/>
        <v>0</v>
      </c>
      <c r="EW81" s="12">
        <f t="shared" si="81"/>
        <v>0</v>
      </c>
      <c r="EX81" s="12">
        <f t="shared" si="81"/>
        <v>0</v>
      </c>
      <c r="EY81" s="12">
        <f t="shared" si="81"/>
        <v>0</v>
      </c>
      <c r="EZ81" s="12">
        <f t="shared" si="81"/>
        <v>0</v>
      </c>
      <c r="FA81" s="12">
        <f t="shared" si="81"/>
        <v>0</v>
      </c>
      <c r="FB81" s="12">
        <f t="shared" si="81"/>
        <v>0</v>
      </c>
      <c r="FC81" s="12">
        <f t="shared" si="81"/>
        <v>0</v>
      </c>
      <c r="FD81" s="12">
        <f t="shared" si="81"/>
        <v>0</v>
      </c>
      <c r="FE81" s="12">
        <f t="shared" si="81"/>
        <v>0</v>
      </c>
      <c r="FF81" s="12">
        <f t="shared" si="81"/>
        <v>0</v>
      </c>
      <c r="FG81" s="12">
        <f t="shared" si="81"/>
        <v>0</v>
      </c>
      <c r="FH81" s="12">
        <f t="shared" si="81"/>
        <v>0</v>
      </c>
      <c r="FI81" s="12">
        <f t="shared" si="81"/>
        <v>0</v>
      </c>
      <c r="FJ81" s="12">
        <f t="shared" si="81"/>
        <v>0</v>
      </c>
      <c r="FK81" s="12">
        <f t="shared" si="81"/>
        <v>0</v>
      </c>
      <c r="FL81" s="12">
        <f t="shared" si="81"/>
        <v>0</v>
      </c>
      <c r="FM81" s="12">
        <f t="shared" si="81"/>
        <v>0</v>
      </c>
      <c r="FN81" s="12">
        <f t="shared" si="81"/>
        <v>0</v>
      </c>
      <c r="FO81" s="12">
        <f t="shared" si="81"/>
        <v>0</v>
      </c>
      <c r="FP81" s="12">
        <f t="shared" si="81"/>
        <v>0</v>
      </c>
      <c r="FQ81" s="12">
        <f t="shared" si="81"/>
        <v>0</v>
      </c>
      <c r="FR81" s="12">
        <f t="shared" si="81"/>
        <v>0</v>
      </c>
      <c r="FS81" s="12">
        <f t="shared" ref="FS81:GX81" si="82">FS98</f>
        <v>1351678.65</v>
      </c>
      <c r="FT81" s="12">
        <f t="shared" si="82"/>
        <v>1351678.65</v>
      </c>
      <c r="FU81" s="12">
        <f t="shared" si="82"/>
        <v>0</v>
      </c>
      <c r="FV81" s="12">
        <f t="shared" si="82"/>
        <v>0</v>
      </c>
      <c r="FW81" s="12">
        <f t="shared" si="82"/>
        <v>425466.62</v>
      </c>
      <c r="FX81" s="12">
        <f t="shared" si="82"/>
        <v>425466.62</v>
      </c>
      <c r="FY81" s="12">
        <f t="shared" si="82"/>
        <v>0</v>
      </c>
      <c r="FZ81" s="12">
        <f t="shared" si="82"/>
        <v>425466.62</v>
      </c>
      <c r="GA81" s="12">
        <f t="shared" si="82"/>
        <v>0</v>
      </c>
      <c r="GB81" s="12">
        <f t="shared" si="82"/>
        <v>0</v>
      </c>
      <c r="GC81" s="12">
        <f t="shared" si="82"/>
        <v>0</v>
      </c>
      <c r="GD81" s="12">
        <f t="shared" si="82"/>
        <v>0</v>
      </c>
      <c r="GE81" s="12">
        <f t="shared" si="82"/>
        <v>0</v>
      </c>
      <c r="GF81" s="12">
        <f t="shared" si="82"/>
        <v>0</v>
      </c>
      <c r="GG81" s="12">
        <f t="shared" si="82"/>
        <v>0</v>
      </c>
      <c r="GH81" s="12">
        <f t="shared" si="82"/>
        <v>0</v>
      </c>
      <c r="GI81" s="12">
        <f t="shared" si="82"/>
        <v>0</v>
      </c>
      <c r="GJ81" s="12">
        <f t="shared" si="82"/>
        <v>0</v>
      </c>
      <c r="GK81" s="12">
        <f t="shared" si="82"/>
        <v>0</v>
      </c>
      <c r="GL81" s="12">
        <f t="shared" si="82"/>
        <v>0</v>
      </c>
      <c r="GM81" s="12">
        <f t="shared" si="82"/>
        <v>0</v>
      </c>
      <c r="GN81" s="12">
        <f t="shared" si="82"/>
        <v>0</v>
      </c>
      <c r="GO81" s="12">
        <f t="shared" si="82"/>
        <v>0</v>
      </c>
      <c r="GP81" s="12">
        <f t="shared" si="82"/>
        <v>0</v>
      </c>
      <c r="GQ81" s="12">
        <f t="shared" si="82"/>
        <v>0</v>
      </c>
      <c r="GR81" s="12">
        <f t="shared" si="82"/>
        <v>0</v>
      </c>
      <c r="GS81" s="12">
        <f t="shared" si="82"/>
        <v>0</v>
      </c>
      <c r="GT81" s="12">
        <f t="shared" si="82"/>
        <v>0</v>
      </c>
      <c r="GU81" s="12">
        <f t="shared" si="82"/>
        <v>0</v>
      </c>
      <c r="GV81" s="12">
        <f t="shared" si="82"/>
        <v>0</v>
      </c>
      <c r="GW81" s="12">
        <f t="shared" si="82"/>
        <v>0</v>
      </c>
      <c r="GX81" s="12">
        <f t="shared" si="82"/>
        <v>0</v>
      </c>
    </row>
    <row r="83" spans="1:255" x14ac:dyDescent="0.25">
      <c r="A83" s="2">
        <v>17</v>
      </c>
      <c r="B83" s="2">
        <v>1</v>
      </c>
      <c r="C83" s="2">
        <f>ROW(SmtRes!A86)</f>
        <v>86</v>
      </c>
      <c r="D83" s="2">
        <f>ROW(EtalonRes!A108)</f>
        <v>108</v>
      </c>
      <c r="E83" s="2" t="s">
        <v>134</v>
      </c>
      <c r="F83" s="2" t="s">
        <v>135</v>
      </c>
      <c r="G83" s="2" t="s">
        <v>136</v>
      </c>
      <c r="H83" s="2" t="s">
        <v>24</v>
      </c>
      <c r="I83" s="2">
        <f>ROUND((140)/100,9)</f>
        <v>1.4</v>
      </c>
      <c r="J83" s="2">
        <v>0</v>
      </c>
      <c r="K83" s="2">
        <f>ROUND((140)/100,9)</f>
        <v>1.4</v>
      </c>
      <c r="L83" s="2"/>
      <c r="M83" s="2"/>
      <c r="N83" s="2"/>
      <c r="O83" s="2">
        <f t="shared" ref="O83:O96" si="83">ROUND(CP83,2)</f>
        <v>4725.2299999999996</v>
      </c>
      <c r="P83" s="2">
        <f t="shared" ref="P83:P96" si="84">ROUND((ROUND((AC83*AW83*I83),2)*BC83),2)</f>
        <v>16.53</v>
      </c>
      <c r="Q83" s="2">
        <f>(ROUND((ROUND(((((ET83*1.25)*1.2))*AV83*I83),2)*BB83),2)+ROUND((ROUND(((AE83-(((EU83*1.25)*1.2)))*AV83*I83),2)*BS83),2))</f>
        <v>82.26</v>
      </c>
      <c r="R83" s="2">
        <f>(ROUND((ROUND(((((EU83*1.25)*1.2))*AV83*I83),2)*BS83),2)+ROUND((ROUND(((AE83-(((EU83*1.25)*1.2)))*AV83*I83),2)*BS83),2))</f>
        <v>7.28</v>
      </c>
      <c r="S83" s="2">
        <f t="shared" ref="S83:S96" si="85">ROUND((ROUND((AF83*AV83*I83),2)*BA83),2)</f>
        <v>4626.4399999999996</v>
      </c>
      <c r="T83" s="2">
        <f t="shared" ref="T83:T96" si="86">ROUND(CU83*I83,2)</f>
        <v>0</v>
      </c>
      <c r="U83" s="2">
        <f t="shared" ref="U83:U96" si="87">CV83*I83</f>
        <v>360.44348339999988</v>
      </c>
      <c r="V83" s="2">
        <f t="shared" ref="V83:V96" si="88">CW83*I83</f>
        <v>0</v>
      </c>
      <c r="W83" s="2">
        <f t="shared" ref="W83:W96" si="89">ROUND(CX83*I83,2)</f>
        <v>0</v>
      </c>
      <c r="X83" s="2">
        <f>(ROUND((((S83+ROUND((ROUND(((((EU83*1.25)*1.2))*AV83*I83),2)*BS83),2))*AT83)/100),2)+ROUND(((ROUND((ROUND(((AE83-(((EU83*1.25)*1.2)))*AV83*I83),2)*BS83),2)*AT83)/100),2))</f>
        <v>5050.75</v>
      </c>
      <c r="Y83" s="2">
        <f>(ROUND((((S83+ROUND((ROUND(((((EU83*1.25)*1.2))*AV83*I83),2)*BS83),2))*AU83)/100),2)+ROUND(((ROUND((ROUND(((AE83-(((EU83*1.25)*1.2)))*AV83*I83),2)*BS83),2)*AU83)/100),2))</f>
        <v>2826.57</v>
      </c>
      <c r="Z83" s="2"/>
      <c r="AA83" s="2">
        <v>86549534</v>
      </c>
      <c r="AB83" s="2">
        <f t="shared" ref="AB83:AB96" si="90">ROUND((AC83+AD83+AF83),6)</f>
        <v>3163.9675999999999</v>
      </c>
      <c r="AC83" s="2">
        <f>ROUND((((ES83*1)*1)),6)</f>
        <v>11.81</v>
      </c>
      <c r="AD83" s="2">
        <f>ROUND((((((ET83*1.25)*1.2))-(((EU83*1.25)*1.2)))+AE83),6)</f>
        <v>55.064999999999998</v>
      </c>
      <c r="AE83" s="2">
        <f>ROUND((((EU83*1.25)*1.2)),6)</f>
        <v>4.875</v>
      </c>
      <c r="AF83" s="2">
        <f>ROUND((((EV83*1.15)*1.2)),6)</f>
        <v>3097.0925999999999</v>
      </c>
      <c r="AG83" s="2">
        <f t="shared" ref="AG83:AG96" si="91">ROUND((AP83),6)</f>
        <v>0</v>
      </c>
      <c r="AH83" s="2">
        <f>(((EW83*1.15)*1.2))</f>
        <v>241.29299999999998</v>
      </c>
      <c r="AI83" s="2">
        <f>(((EX83*1.25)*1.2))</f>
        <v>0</v>
      </c>
      <c r="AJ83" s="2">
        <f t="shared" ref="AJ83:AJ96" si="92">(AS83)</f>
        <v>0</v>
      </c>
      <c r="AK83" s="2">
        <v>2292.79</v>
      </c>
      <c r="AL83" s="2">
        <v>11.81</v>
      </c>
      <c r="AM83" s="2">
        <v>36.71</v>
      </c>
      <c r="AN83" s="2">
        <v>3.25</v>
      </c>
      <c r="AO83" s="2">
        <v>2244.27</v>
      </c>
      <c r="AP83" s="2">
        <v>0</v>
      </c>
      <c r="AQ83" s="2">
        <v>174.85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137</v>
      </c>
      <c r="BK83" s="2"/>
      <c r="BL83" s="2"/>
      <c r="BM83" s="2">
        <v>21</v>
      </c>
      <c r="BN83" s="2">
        <v>0</v>
      </c>
      <c r="BO83" s="2" t="s">
        <v>135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857</v>
      </c>
      <c r="CO83" s="2">
        <v>0</v>
      </c>
      <c r="CP83" s="2">
        <f t="shared" ref="CP83:CP96" si="93">(P83+Q83+S83)</f>
        <v>4725.2299999999996</v>
      </c>
      <c r="CQ83" s="2">
        <f t="shared" ref="CQ83:CQ96" si="94">ROUND((ROUND((AC83*AW83*1),2)*BC83),2)</f>
        <v>11.81</v>
      </c>
      <c r="CR83" s="2">
        <f>(ROUND((ROUND(((((ET83*1.25)*1.2))*AV83*1),2)*BB83),2)+ROUND((ROUND(((AE83-(((EU83*1.25)*1.2)))*AV83*1),2)*BS83),2))</f>
        <v>58.75</v>
      </c>
      <c r="CS83" s="2">
        <f>(ROUND((ROUND(((((EU83*1.25)*1.2))*AV83*1),2)*BS83),2)+ROUND((ROUND(((AE83-(((EU83*1.25)*1.2)))*AV83*1),2)*BS83),2))</f>
        <v>5.2</v>
      </c>
      <c r="CT83" s="2">
        <f t="shared" ref="CT83:CT96" si="95">ROUND((ROUND((AF83*AV83*1),2)*BA83),2)</f>
        <v>3304.6</v>
      </c>
      <c r="CU83" s="2">
        <f t="shared" ref="CU83:CU96" si="96">AG83</f>
        <v>0</v>
      </c>
      <c r="CV83" s="2">
        <f t="shared" ref="CV83:CV96" si="97">(AH83*AV83)</f>
        <v>257.45963099999994</v>
      </c>
      <c r="CW83" s="2">
        <f t="shared" ref="CW83:CW96" si="98">AI83</f>
        <v>0</v>
      </c>
      <c r="CX83" s="2">
        <f t="shared" ref="CX83:CX96" si="99">AJ83</f>
        <v>0</v>
      </c>
      <c r="CY83" s="2">
        <f>(ROUND((((S83+ROUND((ROUND(((((EU83*1.25)*1.2))*AV83*1),2)*BS83),2))*AT83)/100),2)+ROUND(((ROUND((ROUND(((AE83-(((EU83*1.25)*1.2)))*AV83*1),2)*BS83),2)*AT83)/100),2))</f>
        <v>5048.49</v>
      </c>
      <c r="CZ83" s="2">
        <f>(ROUND((((S83+ROUND((ROUND(((((EU83*1.25)*1.2))*AV83*1),2)*BS83),2))*AU83)/100),2)+ROUND(((ROUND((ROUND(((AE83-(((EU83*1.25)*1.2)))*AV83*1),2)*BS83),2)*AU83)/100),2))</f>
        <v>2825.3</v>
      </c>
      <c r="DA83" s="2"/>
      <c r="DB83" s="2">
        <v>29</v>
      </c>
      <c r="DC83" s="2" t="s">
        <v>3</v>
      </c>
      <c r="DD83" s="2" t="s">
        <v>36</v>
      </c>
      <c r="DE83" s="2" t="s">
        <v>138</v>
      </c>
      <c r="DF83" s="2" t="s">
        <v>138</v>
      </c>
      <c r="DG83" s="2" t="s">
        <v>139</v>
      </c>
      <c r="DH83" s="2" t="s">
        <v>3</v>
      </c>
      <c r="DI83" s="2" t="s">
        <v>139</v>
      </c>
      <c r="DJ83" s="2" t="s">
        <v>138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1003</v>
      </c>
      <c r="DV83" s="2" t="s">
        <v>24</v>
      </c>
      <c r="DW83" s="2" t="s">
        <v>24</v>
      </c>
      <c r="DX83" s="2">
        <v>100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85635393</v>
      </c>
      <c r="EF83" s="2">
        <v>30</v>
      </c>
      <c r="EG83" s="2" t="s">
        <v>46</v>
      </c>
      <c r="EH83" s="2">
        <v>0</v>
      </c>
      <c r="EI83" s="2" t="s">
        <v>3</v>
      </c>
      <c r="EJ83" s="2">
        <v>1</v>
      </c>
      <c r="EK83" s="2">
        <v>21</v>
      </c>
      <c r="EL83" s="2" t="s">
        <v>47</v>
      </c>
      <c r="EM83" s="2" t="s">
        <v>48</v>
      </c>
      <c r="EN83" s="2"/>
      <c r="EO83" s="2" t="s">
        <v>140</v>
      </c>
      <c r="EP83" s="2"/>
      <c r="EQ83" s="2">
        <v>131072</v>
      </c>
      <c r="ER83" s="2">
        <v>2292.79</v>
      </c>
      <c r="ES83" s="2">
        <v>11.81</v>
      </c>
      <c r="ET83" s="2">
        <v>36.71</v>
      </c>
      <c r="EU83" s="2">
        <v>3.25</v>
      </c>
      <c r="EV83" s="2">
        <v>2244.27</v>
      </c>
      <c r="EW83" s="2">
        <v>174.85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-932252128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96" si="100">ROUND(IF(AND(BH83=3,BI83=3,FS83&lt;&gt;0),P83,0),2)</f>
        <v>0</v>
      </c>
      <c r="GM83" s="2">
        <f t="shared" ref="GM83:GM96" si="101">ROUND(O83+X83+Y83,2)+GX83</f>
        <v>12602.55</v>
      </c>
      <c r="GN83" s="2">
        <f t="shared" ref="GN83:GN96" si="102">IF(OR(BI83=0,BI83=1),GM83-GX83,0)</f>
        <v>12602.55</v>
      </c>
      <c r="GO83" s="2">
        <f t="shared" ref="GO83:GO96" si="103">IF(BI83=2,GM83-GX83,0)</f>
        <v>0</v>
      </c>
      <c r="GP83" s="2">
        <f t="shared" ref="GP83:GP96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96" si="105">ROUND((GT83),6)</f>
        <v>0</v>
      </c>
      <c r="GW83" s="2">
        <v>1</v>
      </c>
      <c r="GX83" s="2">
        <f t="shared" ref="GX83:GX96" si="106">ROUND(HC83*I83,2)</f>
        <v>0</v>
      </c>
      <c r="GY83" s="2"/>
      <c r="GZ83" s="2"/>
      <c r="HA83" s="2">
        <v>0</v>
      </c>
      <c r="HB83" s="2">
        <v>0</v>
      </c>
      <c r="HC83" s="2">
        <f t="shared" ref="HC83:HC96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 s="3">
        <v>17</v>
      </c>
      <c r="B84" s="3">
        <v>1</v>
      </c>
      <c r="C84" s="3">
        <f>ROW(SmtRes!A94)</f>
        <v>94</v>
      </c>
      <c r="D84" s="3">
        <f>ROW(EtalonRes!A116)</f>
        <v>116</v>
      </c>
      <c r="E84" s="3" t="s">
        <v>134</v>
      </c>
      <c r="F84" s="3" t="s">
        <v>135</v>
      </c>
      <c r="G84" s="3" t="s">
        <v>136</v>
      </c>
      <c r="H84" s="3" t="s">
        <v>24</v>
      </c>
      <c r="I84" s="3">
        <f>ROUND((140)/100,9)</f>
        <v>1.4</v>
      </c>
      <c r="J84" s="3">
        <v>0</v>
      </c>
      <c r="K84" s="3">
        <f>ROUND((140)/100,9)</f>
        <v>1.4</v>
      </c>
      <c r="O84" s="3">
        <f t="shared" si="83"/>
        <v>261989.05</v>
      </c>
      <c r="P84" s="3">
        <f t="shared" si="84"/>
        <v>135.05000000000001</v>
      </c>
      <c r="Q84" s="3">
        <f>(ROUND((ROUND(((((ET84*1.25)*1.2))*AV84*I84),2)*BB84),2)+ROUND((ROUND(((AE84-(((EU84*1.25)*1.2)))*AV84*I84),2)*BS84),2))</f>
        <v>1154.1099999999999</v>
      </c>
      <c r="R84" s="3">
        <f>(ROUND((ROUND(((((EU84*1.25)*1.2))*AV84*I84),2)*BS84),2)+ROUND((ROUND(((AE84-(((EU84*1.25)*1.2)))*AV84*I84),2)*BS84),2))</f>
        <v>410.23</v>
      </c>
      <c r="S84" s="3">
        <f t="shared" si="85"/>
        <v>260699.89</v>
      </c>
      <c r="T84" s="3">
        <f t="shared" si="86"/>
        <v>0</v>
      </c>
      <c r="U84" s="3">
        <f t="shared" si="87"/>
        <v>360.44348339999988</v>
      </c>
      <c r="V84" s="3">
        <f t="shared" si="88"/>
        <v>0</v>
      </c>
      <c r="W84" s="3">
        <f t="shared" si="89"/>
        <v>0</v>
      </c>
      <c r="X84" s="3">
        <f>(ROUND((((S84+ROUND((ROUND(((((EU84*1.25)*1.2))*AV84*I84),2)*BS84),2))*AT84)/100),2)+ROUND(((ROUND((ROUND(((AE84-(((EU84*1.25)*1.2)))*AV84*I84),2)*BS84),2)*AT84)/100),2))</f>
        <v>284610.03000000003</v>
      </c>
      <c r="Y84" s="3">
        <f>(ROUND((((S84+ROUND((ROUND(((((EU84*1.25)*1.2))*AV84*I84),2)*BS84),2))*AU84)/100),2)+ROUND(((ROUND((ROUND(((AE84-(((EU84*1.25)*1.2)))*AV84*I84),2)*BS84),2)*AU84)/100),2))</f>
        <v>159277.17000000001</v>
      </c>
      <c r="AA84" s="3">
        <v>86549536</v>
      </c>
      <c r="AB84" s="3">
        <f t="shared" si="90"/>
        <v>3163.9675999999999</v>
      </c>
      <c r="AC84" s="3">
        <f>ROUND((((ES84*1)*1)),6)</f>
        <v>11.81</v>
      </c>
      <c r="AD84" s="3">
        <f>ROUND((((((ET84*1.25)*1.2))-(((EU84*1.25)*1.2)))+AE84),6)</f>
        <v>55.064999999999998</v>
      </c>
      <c r="AE84" s="3">
        <f>ROUND((((EU84*1.25)*1.2)),6)</f>
        <v>4.875</v>
      </c>
      <c r="AF84" s="3">
        <f>ROUND((((EV84*1.15)*1.2)),6)</f>
        <v>3097.0925999999999</v>
      </c>
      <c r="AG84" s="3">
        <f t="shared" si="91"/>
        <v>0</v>
      </c>
      <c r="AH84" s="3">
        <f>(((EW84*1.15)*1.2))</f>
        <v>241.29299999999998</v>
      </c>
      <c r="AI84" s="3">
        <f>(((EX84*1.25)*1.2))</f>
        <v>0</v>
      </c>
      <c r="AJ84" s="3">
        <f t="shared" si="92"/>
        <v>0</v>
      </c>
      <c r="AK84" s="3">
        <v>2292.79</v>
      </c>
      <c r="AL84" s="3">
        <v>11.81</v>
      </c>
      <c r="AM84" s="3">
        <v>36.71</v>
      </c>
      <c r="AN84" s="3">
        <v>3.25</v>
      </c>
      <c r="AO84" s="3">
        <v>2244.27</v>
      </c>
      <c r="AP84" s="3">
        <v>0</v>
      </c>
      <c r="AQ84" s="3">
        <v>174.85</v>
      </c>
      <c r="AR84" s="3">
        <v>0</v>
      </c>
      <c r="AS84" s="3">
        <v>0</v>
      </c>
      <c r="AT84" s="3">
        <v>109</v>
      </c>
      <c r="AU84" s="3">
        <v>61</v>
      </c>
      <c r="AV84" s="3">
        <v>1.0669999999999999</v>
      </c>
      <c r="AW84" s="3">
        <v>1</v>
      </c>
      <c r="AZ84" s="3">
        <v>1</v>
      </c>
      <c r="BA84" s="3">
        <v>56.35</v>
      </c>
      <c r="BB84" s="3">
        <v>14.03</v>
      </c>
      <c r="BC84" s="3">
        <v>8.17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1</v>
      </c>
      <c r="BJ84" s="3" t="s">
        <v>137</v>
      </c>
      <c r="BM84" s="3">
        <v>21</v>
      </c>
      <c r="BN84" s="3">
        <v>0</v>
      </c>
      <c r="BO84" s="3" t="s">
        <v>135</v>
      </c>
      <c r="BP84" s="3">
        <v>1</v>
      </c>
      <c r="BQ84" s="3">
        <v>30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109</v>
      </c>
      <c r="CA84" s="3">
        <v>61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857</v>
      </c>
      <c r="CO84" s="3">
        <v>0</v>
      </c>
      <c r="CP84" s="3">
        <f t="shared" si="93"/>
        <v>261989.05000000002</v>
      </c>
      <c r="CQ84" s="3">
        <f t="shared" si="94"/>
        <v>96.49</v>
      </c>
      <c r="CR84" s="3">
        <f>(ROUND((ROUND(((((ET84*1.25)*1.2))*AV84*1),2)*BB84),2)+ROUND((ROUND(((AE84-(((EU84*1.25)*1.2)))*AV84*1),2)*BS84),2))</f>
        <v>824.26</v>
      </c>
      <c r="CS84" s="3">
        <f>(ROUND((ROUND(((((EU84*1.25)*1.2))*AV84*1),2)*BS84),2)+ROUND((ROUND(((AE84-(((EU84*1.25)*1.2)))*AV84*1),2)*BS84),2))</f>
        <v>293.02</v>
      </c>
      <c r="CT84" s="3">
        <f t="shared" si="95"/>
        <v>186214.21</v>
      </c>
      <c r="CU84" s="3">
        <f t="shared" si="96"/>
        <v>0</v>
      </c>
      <c r="CV84" s="3">
        <f t="shared" si="97"/>
        <v>257.45963099999994</v>
      </c>
      <c r="CW84" s="3">
        <f t="shared" si="98"/>
        <v>0</v>
      </c>
      <c r="CX84" s="3">
        <f t="shared" si="99"/>
        <v>0</v>
      </c>
      <c r="CY84" s="3">
        <f>(ROUND((((S84+ROUND((ROUND(((((EU84*1.25)*1.2))*AV84*1),2)*BS84),2))*AT84)/100),2)+ROUND(((ROUND((ROUND(((AE84-(((EU84*1.25)*1.2)))*AV84*1),2)*BS84),2)*AT84)/100),2))</f>
        <v>284482.27</v>
      </c>
      <c r="CZ84" s="3">
        <f>(ROUND((((S84+ROUND((ROUND(((((EU84*1.25)*1.2))*AV84*1),2)*BS84),2))*AU84)/100),2)+ROUND(((ROUND((ROUND(((AE84-(((EU84*1.25)*1.2)))*AV84*1),2)*BS84),2)*AU84)/100),2))</f>
        <v>159205.68</v>
      </c>
      <c r="DB84" s="3">
        <v>31</v>
      </c>
      <c r="DC84" s="3" t="s">
        <v>3</v>
      </c>
      <c r="DD84" s="3" t="s">
        <v>36</v>
      </c>
      <c r="DE84" s="3" t="s">
        <v>138</v>
      </c>
      <c r="DF84" s="3" t="s">
        <v>138</v>
      </c>
      <c r="DG84" s="3" t="s">
        <v>139</v>
      </c>
      <c r="DH84" s="3" t="s">
        <v>3</v>
      </c>
      <c r="DI84" s="3" t="s">
        <v>139</v>
      </c>
      <c r="DJ84" s="3" t="s">
        <v>138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1003</v>
      </c>
      <c r="DV84" s="3" t="s">
        <v>24</v>
      </c>
      <c r="DW84" s="3" t="s">
        <v>24</v>
      </c>
      <c r="DX84" s="3">
        <v>100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85635393</v>
      </c>
      <c r="EF84" s="3">
        <v>30</v>
      </c>
      <c r="EG84" s="3" t="s">
        <v>46</v>
      </c>
      <c r="EH84" s="3">
        <v>0</v>
      </c>
      <c r="EI84" s="3" t="s">
        <v>3</v>
      </c>
      <c r="EJ84" s="3">
        <v>1</v>
      </c>
      <c r="EK84" s="3">
        <v>21</v>
      </c>
      <c r="EL84" s="3" t="s">
        <v>47</v>
      </c>
      <c r="EM84" s="3" t="s">
        <v>48</v>
      </c>
      <c r="EO84" s="3" t="s">
        <v>140</v>
      </c>
      <c r="EQ84" s="3">
        <v>131072</v>
      </c>
      <c r="ER84" s="3">
        <v>2292.79</v>
      </c>
      <c r="ES84" s="3">
        <v>11.81</v>
      </c>
      <c r="ET84" s="3">
        <v>36.71</v>
      </c>
      <c r="EU84" s="3">
        <v>3.25</v>
      </c>
      <c r="EV84" s="3">
        <v>2244.27</v>
      </c>
      <c r="EW84" s="3">
        <v>174.85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109</v>
      </c>
      <c r="FY84" s="3">
        <v>61</v>
      </c>
      <c r="GA84" s="3" t="s">
        <v>3</v>
      </c>
      <c r="GD84" s="3">
        <v>1</v>
      </c>
      <c r="GF84" s="3">
        <v>-932252128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100"/>
        <v>0</v>
      </c>
      <c r="GM84" s="3">
        <f t="shared" si="101"/>
        <v>705876.25</v>
      </c>
      <c r="GN84" s="3">
        <f t="shared" si="102"/>
        <v>705876.25</v>
      </c>
      <c r="GO84" s="3">
        <f t="shared" si="103"/>
        <v>0</v>
      </c>
      <c r="GP84" s="3">
        <f t="shared" si="10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105"/>
        <v>0</v>
      </c>
      <c r="GW84" s="3">
        <v>1</v>
      </c>
      <c r="GX84" s="3">
        <f t="shared" si="106"/>
        <v>0</v>
      </c>
      <c r="HA84" s="3">
        <v>0</v>
      </c>
      <c r="HB84" s="3">
        <v>0</v>
      </c>
      <c r="HC84" s="3">
        <f t="shared" si="10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5">
      <c r="A85" s="2">
        <v>18</v>
      </c>
      <c r="B85" s="2">
        <v>1</v>
      </c>
      <c r="C85" s="2">
        <v>86</v>
      </c>
      <c r="D85" s="2"/>
      <c r="E85" s="2" t="s">
        <v>141</v>
      </c>
      <c r="F85" s="2" t="s">
        <v>142</v>
      </c>
      <c r="G85" s="2" t="s">
        <v>143</v>
      </c>
      <c r="H85" s="2" t="s">
        <v>144</v>
      </c>
      <c r="I85" s="2">
        <f>I83*J85</f>
        <v>140</v>
      </c>
      <c r="J85" s="2">
        <v>100</v>
      </c>
      <c r="K85" s="2">
        <v>100</v>
      </c>
      <c r="L85" s="2"/>
      <c r="M85" s="2"/>
      <c r="N85" s="2"/>
      <c r="O85" s="2">
        <f t="shared" si="83"/>
        <v>199323.6</v>
      </c>
      <c r="P85" s="2">
        <f t="shared" si="84"/>
        <v>199323.6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86549534</v>
      </c>
      <c r="AB85" s="2">
        <f t="shared" si="90"/>
        <v>1423.74</v>
      </c>
      <c r="AC85" s="2">
        <f>ROUND((ES85),6)</f>
        <v>1423.74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91"/>
        <v>0</v>
      </c>
      <c r="AH85" s="2">
        <f>(EW85)</f>
        <v>0</v>
      </c>
      <c r="AI85" s="2">
        <f>(EX85)</f>
        <v>0</v>
      </c>
      <c r="AJ85" s="2">
        <f t="shared" si="92"/>
        <v>0</v>
      </c>
      <c r="AK85" s="2">
        <v>1423.74</v>
      </c>
      <c r="AL85" s="2">
        <v>1423.74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109</v>
      </c>
      <c r="AU85" s="2">
        <v>61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145</v>
      </c>
      <c r="BK85" s="2"/>
      <c r="BL85" s="2"/>
      <c r="BM85" s="2">
        <v>21</v>
      </c>
      <c r="BN85" s="2">
        <v>0</v>
      </c>
      <c r="BO85" s="2" t="s">
        <v>3</v>
      </c>
      <c r="BP85" s="2">
        <v>0</v>
      </c>
      <c r="BQ85" s="2">
        <v>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109</v>
      </c>
      <c r="CA85" s="2">
        <v>61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858</v>
      </c>
      <c r="CO85" s="2">
        <v>0</v>
      </c>
      <c r="CP85" s="2">
        <f t="shared" si="93"/>
        <v>199323.6</v>
      </c>
      <c r="CQ85" s="2">
        <f t="shared" si="94"/>
        <v>1423.74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1003</v>
      </c>
      <c r="DV85" s="2" t="s">
        <v>144</v>
      </c>
      <c r="DW85" s="2" t="s">
        <v>144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85635393</v>
      </c>
      <c r="EF85" s="2">
        <v>30</v>
      </c>
      <c r="EG85" s="2" t="s">
        <v>46</v>
      </c>
      <c r="EH85" s="2">
        <v>0</v>
      </c>
      <c r="EI85" s="2" t="s">
        <v>3</v>
      </c>
      <c r="EJ85" s="2">
        <v>1</v>
      </c>
      <c r="EK85" s="2">
        <v>21</v>
      </c>
      <c r="EL85" s="2" t="s">
        <v>47</v>
      </c>
      <c r="EM85" s="2" t="s">
        <v>48</v>
      </c>
      <c r="EN85" s="2"/>
      <c r="EO85" s="2" t="s">
        <v>146</v>
      </c>
      <c r="EP85" s="2"/>
      <c r="EQ85" s="2">
        <v>0</v>
      </c>
      <c r="ER85" s="2">
        <v>1423.74</v>
      </c>
      <c r="ES85" s="2">
        <v>1423.74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109</v>
      </c>
      <c r="FY85" s="2">
        <v>61</v>
      </c>
      <c r="FZ85" s="2"/>
      <c r="GA85" s="2" t="s">
        <v>3</v>
      </c>
      <c r="GB85" s="2"/>
      <c r="GC85" s="2"/>
      <c r="GD85" s="2">
        <v>1</v>
      </c>
      <c r="GE85" s="2"/>
      <c r="GF85" s="2">
        <v>472920806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199323.6</v>
      </c>
      <c r="GN85" s="2">
        <f t="shared" si="102"/>
        <v>199323.6</v>
      </c>
      <c r="GO85" s="2">
        <f t="shared" si="103"/>
        <v>0</v>
      </c>
      <c r="GP85" s="2">
        <f t="shared" si="104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36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 s="3">
        <v>18</v>
      </c>
      <c r="B86" s="3">
        <v>1</v>
      </c>
      <c r="C86" s="3">
        <v>94</v>
      </c>
      <c r="E86" s="3" t="s">
        <v>141</v>
      </c>
      <c r="F86" s="3" t="s">
        <v>142</v>
      </c>
      <c r="G86" s="3" t="s">
        <v>143</v>
      </c>
      <c r="H86" s="3" t="s">
        <v>144</v>
      </c>
      <c r="I86" s="3">
        <f>I84*J86</f>
        <v>140</v>
      </c>
      <c r="J86" s="3">
        <v>100</v>
      </c>
      <c r="K86" s="3">
        <v>100</v>
      </c>
      <c r="O86" s="3">
        <f t="shared" si="83"/>
        <v>366755.42</v>
      </c>
      <c r="P86" s="3">
        <f t="shared" si="84"/>
        <v>366755.42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85"/>
        <v>0</v>
      </c>
      <c r="T86" s="3">
        <f t="shared" si="86"/>
        <v>0</v>
      </c>
      <c r="U86" s="3">
        <f t="shared" si="87"/>
        <v>0</v>
      </c>
      <c r="V86" s="3">
        <f t="shared" si="88"/>
        <v>0</v>
      </c>
      <c r="W86" s="3">
        <f t="shared" si="8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86549536</v>
      </c>
      <c r="AB86" s="3">
        <f t="shared" si="90"/>
        <v>1423.74</v>
      </c>
      <c r="AC86" s="3">
        <f>ROUND((ES86),6)</f>
        <v>1423.74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91"/>
        <v>0</v>
      </c>
      <c r="AH86" s="3">
        <f>(EW86)</f>
        <v>0</v>
      </c>
      <c r="AI86" s="3">
        <f>(EX86)</f>
        <v>0</v>
      </c>
      <c r="AJ86" s="3">
        <f t="shared" si="92"/>
        <v>0</v>
      </c>
      <c r="AK86" s="3">
        <v>1423.74</v>
      </c>
      <c r="AL86" s="3">
        <v>1423.74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109</v>
      </c>
      <c r="AU86" s="3">
        <v>61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1.84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1</v>
      </c>
      <c r="BJ86" s="3" t="s">
        <v>145</v>
      </c>
      <c r="BM86" s="3">
        <v>21</v>
      </c>
      <c r="BN86" s="3">
        <v>0</v>
      </c>
      <c r="BO86" s="3" t="s">
        <v>142</v>
      </c>
      <c r="BP86" s="3">
        <v>1</v>
      </c>
      <c r="BQ86" s="3">
        <v>30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109</v>
      </c>
      <c r="CA86" s="3">
        <v>61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858</v>
      </c>
      <c r="CO86" s="3">
        <v>0</v>
      </c>
      <c r="CP86" s="3">
        <f t="shared" si="93"/>
        <v>366755.42</v>
      </c>
      <c r="CQ86" s="3">
        <f t="shared" si="94"/>
        <v>2619.6799999999998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95"/>
        <v>0</v>
      </c>
      <c r="CU86" s="3">
        <f t="shared" si="96"/>
        <v>0</v>
      </c>
      <c r="CV86" s="3">
        <f t="shared" si="97"/>
        <v>0</v>
      </c>
      <c r="CW86" s="3">
        <f t="shared" si="98"/>
        <v>0</v>
      </c>
      <c r="CX86" s="3">
        <f t="shared" si="9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1003</v>
      </c>
      <c r="DV86" s="3" t="s">
        <v>144</v>
      </c>
      <c r="DW86" s="3" t="s">
        <v>144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85635393</v>
      </c>
      <c r="EF86" s="3">
        <v>30</v>
      </c>
      <c r="EG86" s="3" t="s">
        <v>46</v>
      </c>
      <c r="EH86" s="3">
        <v>0</v>
      </c>
      <c r="EI86" s="3" t="s">
        <v>3</v>
      </c>
      <c r="EJ86" s="3">
        <v>1</v>
      </c>
      <c r="EK86" s="3">
        <v>21</v>
      </c>
      <c r="EL86" s="3" t="s">
        <v>47</v>
      </c>
      <c r="EM86" s="3" t="s">
        <v>48</v>
      </c>
      <c r="EO86" s="3" t="s">
        <v>146</v>
      </c>
      <c r="EQ86" s="3">
        <v>0</v>
      </c>
      <c r="ER86" s="3">
        <v>1423.74</v>
      </c>
      <c r="ES86" s="3">
        <v>1423.74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FQ86" s="3">
        <v>0</v>
      </c>
      <c r="FR86" s="3">
        <v>0</v>
      </c>
      <c r="FS86" s="3">
        <v>0</v>
      </c>
      <c r="FX86" s="3">
        <v>109</v>
      </c>
      <c r="FY86" s="3">
        <v>61</v>
      </c>
      <c r="GA86" s="3" t="s">
        <v>3</v>
      </c>
      <c r="GD86" s="3">
        <v>1</v>
      </c>
      <c r="GF86" s="3">
        <v>472920806</v>
      </c>
      <c r="GG86" s="3">
        <v>2</v>
      </c>
      <c r="GH86" s="3">
        <v>1</v>
      </c>
      <c r="GI86" s="3">
        <v>2</v>
      </c>
      <c r="GJ86" s="3">
        <v>0</v>
      </c>
      <c r="GK86" s="3">
        <v>0</v>
      </c>
      <c r="GL86" s="3">
        <f t="shared" si="100"/>
        <v>0</v>
      </c>
      <c r="GM86" s="3">
        <f t="shared" si="101"/>
        <v>366755.42</v>
      </c>
      <c r="GN86" s="3">
        <f t="shared" si="102"/>
        <v>366755.42</v>
      </c>
      <c r="GO86" s="3">
        <f t="shared" si="103"/>
        <v>0</v>
      </c>
      <c r="GP86" s="3">
        <f t="shared" si="104"/>
        <v>0</v>
      </c>
      <c r="GR86" s="3">
        <v>0</v>
      </c>
      <c r="GS86" s="3">
        <v>3</v>
      </c>
      <c r="GT86" s="3">
        <v>0</v>
      </c>
      <c r="GU86" s="3" t="s">
        <v>3</v>
      </c>
      <c r="GV86" s="3">
        <f t="shared" si="105"/>
        <v>0</v>
      </c>
      <c r="GW86" s="3">
        <v>1</v>
      </c>
      <c r="GX86" s="3">
        <f t="shared" si="106"/>
        <v>0</v>
      </c>
      <c r="HA86" s="3">
        <v>0</v>
      </c>
      <c r="HB86" s="3">
        <v>0</v>
      </c>
      <c r="HC86" s="3">
        <f t="shared" si="107"/>
        <v>0</v>
      </c>
      <c r="HE86" s="3" t="s">
        <v>3</v>
      </c>
      <c r="HF86" s="3" t="s">
        <v>3</v>
      </c>
      <c r="HM86" s="3" t="s">
        <v>36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5">
      <c r="A87" s="2">
        <v>17</v>
      </c>
      <c r="B87" s="2">
        <v>1</v>
      </c>
      <c r="C87" s="2">
        <f>ROW(SmtRes!A102)</f>
        <v>102</v>
      </c>
      <c r="D87" s="2">
        <f>ROW(EtalonRes!A124)</f>
        <v>124</v>
      </c>
      <c r="E87" s="2" t="s">
        <v>147</v>
      </c>
      <c r="F87" s="2" t="s">
        <v>148</v>
      </c>
      <c r="G87" s="2" t="s">
        <v>149</v>
      </c>
      <c r="H87" s="2" t="s">
        <v>24</v>
      </c>
      <c r="I87" s="2">
        <f>ROUND((52)/100,9)</f>
        <v>0.52</v>
      </c>
      <c r="J87" s="2">
        <v>0</v>
      </c>
      <c r="K87" s="2">
        <f>ROUND((52)/100,9)</f>
        <v>0.52</v>
      </c>
      <c r="L87" s="2"/>
      <c r="M87" s="2"/>
      <c r="N87" s="2"/>
      <c r="O87" s="2">
        <f t="shared" si="83"/>
        <v>1428.27</v>
      </c>
      <c r="P87" s="2">
        <f t="shared" si="84"/>
        <v>1.72</v>
      </c>
      <c r="Q87" s="2">
        <f>(ROUND((ROUND(((((ET87*1.25)*1.2))*AV87*I87),2)*BB87),2)+ROUND((ROUND(((AE87-(((EU87*1.25)*1.2)))*AV87*I87),2)*BS87),2))</f>
        <v>17.97</v>
      </c>
      <c r="R87" s="2">
        <f>(ROUND((ROUND(((((EU87*1.25)*1.2))*AV87*I87),2)*BS87),2)+ROUND((ROUND(((AE87-(((EU87*1.25)*1.2)))*AV87*I87),2)*BS87),2))</f>
        <v>1.47</v>
      </c>
      <c r="S87" s="2">
        <f t="shared" si="85"/>
        <v>1408.58</v>
      </c>
      <c r="T87" s="2">
        <f t="shared" si="86"/>
        <v>0</v>
      </c>
      <c r="U87" s="2">
        <f t="shared" si="87"/>
        <v>108.963806952</v>
      </c>
      <c r="V87" s="2">
        <f t="shared" si="88"/>
        <v>0</v>
      </c>
      <c r="W87" s="2">
        <f t="shared" si="89"/>
        <v>0</v>
      </c>
      <c r="X87" s="2">
        <f>(ROUND((((S87+ROUND((ROUND(((((EU87*1.25)*1.2))*AV87*I87),2)*BS87),2))*AT87)/100),2)+ROUND(((ROUND((ROUND(((AE87-(((EU87*1.25)*1.2)))*AV87*I87),2)*BS87),2)*AT87)/100),2))</f>
        <v>1536.95</v>
      </c>
      <c r="Y87" s="2">
        <f>(ROUND((((S87+ROUND((ROUND(((((EU87*1.25)*1.2))*AV87*I87),2)*BS87),2))*AU87)/100),2)+ROUND(((ROUND((ROUND(((AE87-(((EU87*1.25)*1.2)))*AV87*I87),2)*BS87),2)*AU87)/100),2))</f>
        <v>860.13</v>
      </c>
      <c r="Z87" s="2"/>
      <c r="AA87" s="2">
        <v>86549534</v>
      </c>
      <c r="AB87" s="2">
        <f t="shared" si="90"/>
        <v>2574.402</v>
      </c>
      <c r="AC87" s="2">
        <f>ROUND((((ES87*1)*1)),6)</f>
        <v>3.3</v>
      </c>
      <c r="AD87" s="2">
        <f>ROUND((((((ET87*1.25)*1.2))-(((EU87*1.25)*1.2)))+AE87),6)</f>
        <v>32.384999999999998</v>
      </c>
      <c r="AE87" s="2">
        <f>ROUND((((EU87*1.25)*1.2)),6)</f>
        <v>2.6549999999999998</v>
      </c>
      <c r="AF87" s="2">
        <f>ROUND((((EV87*1.15)*1.2)),6)</f>
        <v>2538.7170000000001</v>
      </c>
      <c r="AG87" s="2">
        <f t="shared" si="91"/>
        <v>0</v>
      </c>
      <c r="AH87" s="2">
        <f>(((EW87*1.15)*1.2))</f>
        <v>196.3878</v>
      </c>
      <c r="AI87" s="2">
        <f>(((EX87*1.25)*1.2))</f>
        <v>0</v>
      </c>
      <c r="AJ87" s="2">
        <f t="shared" si="92"/>
        <v>0</v>
      </c>
      <c r="AK87" s="2">
        <v>1864.54</v>
      </c>
      <c r="AL87" s="2">
        <v>3.3</v>
      </c>
      <c r="AM87" s="2">
        <v>21.59</v>
      </c>
      <c r="AN87" s="2">
        <v>1.77</v>
      </c>
      <c r="AO87" s="2">
        <v>1839.65</v>
      </c>
      <c r="AP87" s="2">
        <v>0</v>
      </c>
      <c r="AQ87" s="2">
        <v>142.31</v>
      </c>
      <c r="AR87" s="2">
        <v>0</v>
      </c>
      <c r="AS87" s="2">
        <v>0</v>
      </c>
      <c r="AT87" s="2">
        <v>109</v>
      </c>
      <c r="AU87" s="2">
        <v>61</v>
      </c>
      <c r="AV87" s="2">
        <v>1.0669999999999999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1</v>
      </c>
      <c r="BJ87" s="2" t="s">
        <v>150</v>
      </c>
      <c r="BK87" s="2"/>
      <c r="BL87" s="2"/>
      <c r="BM87" s="2">
        <v>21</v>
      </c>
      <c r="BN87" s="2">
        <v>0</v>
      </c>
      <c r="BO87" s="2" t="s">
        <v>148</v>
      </c>
      <c r="BP87" s="2">
        <v>1</v>
      </c>
      <c r="BQ87" s="2">
        <v>30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109</v>
      </c>
      <c r="CA87" s="2">
        <v>61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857</v>
      </c>
      <c r="CO87" s="2">
        <v>0</v>
      </c>
      <c r="CP87" s="2">
        <f t="shared" si="93"/>
        <v>1428.27</v>
      </c>
      <c r="CQ87" s="2">
        <f t="shared" si="94"/>
        <v>3.3</v>
      </c>
      <c r="CR87" s="2">
        <f>(ROUND((ROUND(((((ET87*1.25)*1.2))*AV87*1),2)*BB87),2)+ROUND((ROUND(((AE87-(((EU87*1.25)*1.2)))*AV87*1),2)*BS87),2))</f>
        <v>34.549999999999997</v>
      </c>
      <c r="CS87" s="2">
        <f>(ROUND((ROUND(((((EU87*1.25)*1.2))*AV87*1),2)*BS87),2)+ROUND((ROUND(((AE87-(((EU87*1.25)*1.2)))*AV87*1),2)*BS87),2))</f>
        <v>2.83</v>
      </c>
      <c r="CT87" s="2">
        <f t="shared" si="95"/>
        <v>2708.81</v>
      </c>
      <c r="CU87" s="2">
        <f t="shared" si="96"/>
        <v>0</v>
      </c>
      <c r="CV87" s="2">
        <f t="shared" si="97"/>
        <v>209.5457826</v>
      </c>
      <c r="CW87" s="2">
        <f t="shared" si="98"/>
        <v>0</v>
      </c>
      <c r="CX87" s="2">
        <f t="shared" si="99"/>
        <v>0</v>
      </c>
      <c r="CY87" s="2">
        <f>(ROUND((((S87+ROUND((ROUND(((((EU87*1.25)*1.2))*AV87*1),2)*BS87),2))*AT87)/100),2)+ROUND(((ROUND((ROUND(((AE87-(((EU87*1.25)*1.2)))*AV87*1),2)*BS87),2)*AT87)/100),2))</f>
        <v>1538.44</v>
      </c>
      <c r="CZ87" s="2">
        <f>(ROUND((((S87+ROUND((ROUND(((((EU87*1.25)*1.2))*AV87*1),2)*BS87),2))*AU87)/100),2)+ROUND(((ROUND((ROUND(((AE87-(((EU87*1.25)*1.2)))*AV87*1),2)*BS87),2)*AU87)/100),2))</f>
        <v>860.96</v>
      </c>
      <c r="DA87" s="2"/>
      <c r="DB87" s="2">
        <v>33</v>
      </c>
      <c r="DC87" s="2" t="s">
        <v>3</v>
      </c>
      <c r="DD87" s="2" t="s">
        <v>36</v>
      </c>
      <c r="DE87" s="2" t="s">
        <v>138</v>
      </c>
      <c r="DF87" s="2" t="s">
        <v>138</v>
      </c>
      <c r="DG87" s="2" t="s">
        <v>139</v>
      </c>
      <c r="DH87" s="2" t="s">
        <v>3</v>
      </c>
      <c r="DI87" s="2" t="s">
        <v>139</v>
      </c>
      <c r="DJ87" s="2" t="s">
        <v>138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1003</v>
      </c>
      <c r="DV87" s="2" t="s">
        <v>24</v>
      </c>
      <c r="DW87" s="2" t="s">
        <v>24</v>
      </c>
      <c r="DX87" s="2">
        <v>100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85635393</v>
      </c>
      <c r="EF87" s="2">
        <v>30</v>
      </c>
      <c r="EG87" s="2" t="s">
        <v>46</v>
      </c>
      <c r="EH87" s="2">
        <v>0</v>
      </c>
      <c r="EI87" s="2" t="s">
        <v>3</v>
      </c>
      <c r="EJ87" s="2">
        <v>1</v>
      </c>
      <c r="EK87" s="2">
        <v>21</v>
      </c>
      <c r="EL87" s="2" t="s">
        <v>47</v>
      </c>
      <c r="EM87" s="2" t="s">
        <v>48</v>
      </c>
      <c r="EN87" s="2"/>
      <c r="EO87" s="2" t="s">
        <v>140</v>
      </c>
      <c r="EP87" s="2"/>
      <c r="EQ87" s="2">
        <v>131072</v>
      </c>
      <c r="ER87" s="2">
        <v>1864.54</v>
      </c>
      <c r="ES87" s="2">
        <v>3.3</v>
      </c>
      <c r="ET87" s="2">
        <v>21.59</v>
      </c>
      <c r="EU87" s="2">
        <v>1.77</v>
      </c>
      <c r="EV87" s="2">
        <v>1839.65</v>
      </c>
      <c r="EW87" s="2">
        <v>142.31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109</v>
      </c>
      <c r="FY87" s="2">
        <v>61</v>
      </c>
      <c r="FZ87" s="2"/>
      <c r="GA87" s="2" t="s">
        <v>3</v>
      </c>
      <c r="GB87" s="2"/>
      <c r="GC87" s="2"/>
      <c r="GD87" s="2">
        <v>1</v>
      </c>
      <c r="GE87" s="2"/>
      <c r="GF87" s="2">
        <v>-932052613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100"/>
        <v>0</v>
      </c>
      <c r="GM87" s="2">
        <f t="shared" si="101"/>
        <v>3825.35</v>
      </c>
      <c r="GN87" s="2">
        <f t="shared" si="102"/>
        <v>3825.35</v>
      </c>
      <c r="GO87" s="2">
        <f t="shared" si="103"/>
        <v>0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3">
        <v>17</v>
      </c>
      <c r="B88" s="3">
        <v>1</v>
      </c>
      <c r="C88" s="3">
        <f>ROW(SmtRes!A110)</f>
        <v>110</v>
      </c>
      <c r="D88" s="3">
        <f>ROW(EtalonRes!A132)</f>
        <v>132</v>
      </c>
      <c r="E88" s="3" t="s">
        <v>147</v>
      </c>
      <c r="F88" s="3" t="s">
        <v>148</v>
      </c>
      <c r="G88" s="3" t="s">
        <v>149</v>
      </c>
      <c r="H88" s="3" t="s">
        <v>24</v>
      </c>
      <c r="I88" s="3">
        <f>ROUND((52)/100,9)</f>
        <v>0.52</v>
      </c>
      <c r="J88" s="3">
        <v>0</v>
      </c>
      <c r="K88" s="3">
        <f>ROUND((52)/100,9)</f>
        <v>0.52</v>
      </c>
      <c r="O88" s="3">
        <f t="shared" si="83"/>
        <v>79635</v>
      </c>
      <c r="P88" s="3">
        <f t="shared" si="84"/>
        <v>15.33</v>
      </c>
      <c r="Q88" s="3">
        <f>(ROUND((ROUND(((((ET88*1.25)*1.2))*AV88*I88),2)*BB88),2)+ROUND((ROUND(((AE88-(((EU88*1.25)*1.2)))*AV88*I88),2)*BS88),2))</f>
        <v>246.19</v>
      </c>
      <c r="R88" s="3">
        <f>(ROUND((ROUND(((((EU88*1.25)*1.2))*AV88*I88),2)*BS88),2)+ROUND((ROUND(((AE88-(((EU88*1.25)*1.2)))*AV88*I88),2)*BS88),2))</f>
        <v>82.83</v>
      </c>
      <c r="S88" s="3">
        <f t="shared" si="85"/>
        <v>79373.48</v>
      </c>
      <c r="T88" s="3">
        <f t="shared" si="86"/>
        <v>0</v>
      </c>
      <c r="U88" s="3">
        <f t="shared" si="87"/>
        <v>108.963806952</v>
      </c>
      <c r="V88" s="3">
        <f t="shared" si="88"/>
        <v>0</v>
      </c>
      <c r="W88" s="3">
        <f t="shared" si="89"/>
        <v>0</v>
      </c>
      <c r="X88" s="3">
        <f>(ROUND((((S88+ROUND((ROUND(((((EU88*1.25)*1.2))*AV88*I88),2)*BS88),2))*AT88)/100),2)+ROUND(((ROUND((ROUND(((AE88-(((EU88*1.25)*1.2)))*AV88*I88),2)*BS88),2)*AT88)/100),2))</f>
        <v>86607.38</v>
      </c>
      <c r="Y88" s="3">
        <f>(ROUND((((S88+ROUND((ROUND(((((EU88*1.25)*1.2))*AV88*I88),2)*BS88),2))*AU88)/100),2)+ROUND(((ROUND((ROUND(((AE88-(((EU88*1.25)*1.2)))*AV88*I88),2)*BS88),2)*AU88)/100),2))</f>
        <v>48468.35</v>
      </c>
      <c r="AA88" s="3">
        <v>86549536</v>
      </c>
      <c r="AB88" s="3">
        <f t="shared" si="90"/>
        <v>2574.402</v>
      </c>
      <c r="AC88" s="3">
        <f>ROUND((((ES88*1)*1)),6)</f>
        <v>3.3</v>
      </c>
      <c r="AD88" s="3">
        <f>ROUND((((((ET88*1.25)*1.2))-(((EU88*1.25)*1.2)))+AE88),6)</f>
        <v>32.384999999999998</v>
      </c>
      <c r="AE88" s="3">
        <f>ROUND((((EU88*1.25)*1.2)),6)</f>
        <v>2.6549999999999998</v>
      </c>
      <c r="AF88" s="3">
        <f>ROUND((((EV88*1.15)*1.2)),6)</f>
        <v>2538.7170000000001</v>
      </c>
      <c r="AG88" s="3">
        <f t="shared" si="91"/>
        <v>0</v>
      </c>
      <c r="AH88" s="3">
        <f>(((EW88*1.15)*1.2))</f>
        <v>196.3878</v>
      </c>
      <c r="AI88" s="3">
        <f>(((EX88*1.25)*1.2))</f>
        <v>0</v>
      </c>
      <c r="AJ88" s="3">
        <f t="shared" si="92"/>
        <v>0</v>
      </c>
      <c r="AK88" s="3">
        <v>1864.54</v>
      </c>
      <c r="AL88" s="3">
        <v>3.3</v>
      </c>
      <c r="AM88" s="3">
        <v>21.59</v>
      </c>
      <c r="AN88" s="3">
        <v>1.77</v>
      </c>
      <c r="AO88" s="3">
        <v>1839.65</v>
      </c>
      <c r="AP88" s="3">
        <v>0</v>
      </c>
      <c r="AQ88" s="3">
        <v>142.31</v>
      </c>
      <c r="AR88" s="3">
        <v>0</v>
      </c>
      <c r="AS88" s="3">
        <v>0</v>
      </c>
      <c r="AT88" s="3">
        <v>109</v>
      </c>
      <c r="AU88" s="3">
        <v>61</v>
      </c>
      <c r="AV88" s="3">
        <v>1.0669999999999999</v>
      </c>
      <c r="AW88" s="3">
        <v>1</v>
      </c>
      <c r="AZ88" s="3">
        <v>1</v>
      </c>
      <c r="BA88" s="3">
        <v>56.35</v>
      </c>
      <c r="BB88" s="3">
        <v>13.7</v>
      </c>
      <c r="BC88" s="3">
        <v>8.91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1</v>
      </c>
      <c r="BJ88" s="3" t="s">
        <v>150</v>
      </c>
      <c r="BM88" s="3">
        <v>21</v>
      </c>
      <c r="BN88" s="3">
        <v>0</v>
      </c>
      <c r="BO88" s="3" t="s">
        <v>148</v>
      </c>
      <c r="BP88" s="3">
        <v>1</v>
      </c>
      <c r="BQ88" s="3">
        <v>30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109</v>
      </c>
      <c r="CA88" s="3">
        <v>61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857</v>
      </c>
      <c r="CO88" s="3">
        <v>0</v>
      </c>
      <c r="CP88" s="3">
        <f t="shared" si="93"/>
        <v>79635</v>
      </c>
      <c r="CQ88" s="3">
        <f t="shared" si="94"/>
        <v>29.4</v>
      </c>
      <c r="CR88" s="3">
        <f>(ROUND((ROUND(((((ET88*1.25)*1.2))*AV88*1),2)*BB88),2)+ROUND((ROUND(((AE88-(((EU88*1.25)*1.2)))*AV88*1),2)*BS88),2))</f>
        <v>473.34</v>
      </c>
      <c r="CS88" s="3">
        <f>(ROUND((ROUND(((((EU88*1.25)*1.2))*AV88*1),2)*BS88),2)+ROUND((ROUND(((AE88-(((EU88*1.25)*1.2)))*AV88*1),2)*BS88),2))</f>
        <v>159.47</v>
      </c>
      <c r="CT88" s="3">
        <f t="shared" si="95"/>
        <v>152641.44</v>
      </c>
      <c r="CU88" s="3">
        <f t="shared" si="96"/>
        <v>0</v>
      </c>
      <c r="CV88" s="3">
        <f t="shared" si="97"/>
        <v>209.5457826</v>
      </c>
      <c r="CW88" s="3">
        <f t="shared" si="98"/>
        <v>0</v>
      </c>
      <c r="CX88" s="3">
        <f t="shared" si="99"/>
        <v>0</v>
      </c>
      <c r="CY88" s="3">
        <f>(ROUND((((S88+ROUND((ROUND(((((EU88*1.25)*1.2))*AV88*1),2)*BS88),2))*AT88)/100),2)+ROUND(((ROUND((ROUND(((AE88-(((EU88*1.25)*1.2)))*AV88*1),2)*BS88),2)*AT88)/100),2))</f>
        <v>86690.92</v>
      </c>
      <c r="CZ88" s="3">
        <f>(ROUND((((S88+ROUND((ROUND(((((EU88*1.25)*1.2))*AV88*1),2)*BS88),2))*AU88)/100),2)+ROUND(((ROUND((ROUND(((AE88-(((EU88*1.25)*1.2)))*AV88*1),2)*BS88),2)*AU88)/100),2))</f>
        <v>48515.1</v>
      </c>
      <c r="DB88" s="3">
        <v>35</v>
      </c>
      <c r="DC88" s="3" t="s">
        <v>3</v>
      </c>
      <c r="DD88" s="3" t="s">
        <v>36</v>
      </c>
      <c r="DE88" s="3" t="s">
        <v>138</v>
      </c>
      <c r="DF88" s="3" t="s">
        <v>138</v>
      </c>
      <c r="DG88" s="3" t="s">
        <v>139</v>
      </c>
      <c r="DH88" s="3" t="s">
        <v>3</v>
      </c>
      <c r="DI88" s="3" t="s">
        <v>139</v>
      </c>
      <c r="DJ88" s="3" t="s">
        <v>138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1003</v>
      </c>
      <c r="DV88" s="3" t="s">
        <v>24</v>
      </c>
      <c r="DW88" s="3" t="s">
        <v>24</v>
      </c>
      <c r="DX88" s="3">
        <v>100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85635393</v>
      </c>
      <c r="EF88" s="3">
        <v>30</v>
      </c>
      <c r="EG88" s="3" t="s">
        <v>46</v>
      </c>
      <c r="EH88" s="3">
        <v>0</v>
      </c>
      <c r="EI88" s="3" t="s">
        <v>3</v>
      </c>
      <c r="EJ88" s="3">
        <v>1</v>
      </c>
      <c r="EK88" s="3">
        <v>21</v>
      </c>
      <c r="EL88" s="3" t="s">
        <v>47</v>
      </c>
      <c r="EM88" s="3" t="s">
        <v>48</v>
      </c>
      <c r="EO88" s="3" t="s">
        <v>140</v>
      </c>
      <c r="EQ88" s="3">
        <v>131072</v>
      </c>
      <c r="ER88" s="3">
        <v>1864.54</v>
      </c>
      <c r="ES88" s="3">
        <v>3.3</v>
      </c>
      <c r="ET88" s="3">
        <v>21.59</v>
      </c>
      <c r="EU88" s="3">
        <v>1.77</v>
      </c>
      <c r="EV88" s="3">
        <v>1839.65</v>
      </c>
      <c r="EW88" s="3">
        <v>142.31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109</v>
      </c>
      <c r="FY88" s="3">
        <v>61</v>
      </c>
      <c r="GA88" s="3" t="s">
        <v>3</v>
      </c>
      <c r="GD88" s="3">
        <v>1</v>
      </c>
      <c r="GF88" s="3">
        <v>-932052613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100"/>
        <v>0</v>
      </c>
      <c r="GM88" s="3">
        <f t="shared" si="101"/>
        <v>214710.73</v>
      </c>
      <c r="GN88" s="3">
        <f t="shared" si="102"/>
        <v>214710.73</v>
      </c>
      <c r="GO88" s="3">
        <f t="shared" si="103"/>
        <v>0</v>
      </c>
      <c r="GP88" s="3">
        <f t="shared" si="10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105"/>
        <v>0</v>
      </c>
      <c r="GW88" s="3">
        <v>1</v>
      </c>
      <c r="GX88" s="3">
        <f t="shared" si="106"/>
        <v>0</v>
      </c>
      <c r="HA88" s="3">
        <v>0</v>
      </c>
      <c r="HB88" s="3">
        <v>0</v>
      </c>
      <c r="HC88" s="3">
        <f t="shared" si="10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5">
      <c r="A89" s="2">
        <v>18</v>
      </c>
      <c r="B89" s="2">
        <v>1</v>
      </c>
      <c r="C89" s="2">
        <v>102</v>
      </c>
      <c r="D89" s="2"/>
      <c r="E89" s="2" t="s">
        <v>151</v>
      </c>
      <c r="F89" s="2" t="s">
        <v>152</v>
      </c>
      <c r="G89" s="2" t="s">
        <v>153</v>
      </c>
      <c r="H89" s="2" t="s">
        <v>144</v>
      </c>
      <c r="I89" s="2">
        <f>I87*J89</f>
        <v>52</v>
      </c>
      <c r="J89" s="2">
        <v>100</v>
      </c>
      <c r="K89" s="2">
        <v>100</v>
      </c>
      <c r="L89" s="2"/>
      <c r="M89" s="2"/>
      <c r="N89" s="2"/>
      <c r="O89" s="2">
        <f t="shared" si="83"/>
        <v>69100.72</v>
      </c>
      <c r="P89" s="2">
        <f t="shared" si="84"/>
        <v>69100.72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86549534</v>
      </c>
      <c r="AB89" s="2">
        <f t="shared" si="90"/>
        <v>1328.86</v>
      </c>
      <c r="AC89" s="2">
        <f>ROUND((ES89),6)</f>
        <v>1328.86</v>
      </c>
      <c r="AD89" s="2">
        <f>ROUND((((ET89)-(EU89))+AE89),6)</f>
        <v>0</v>
      </c>
      <c r="AE89" s="2">
        <f>ROUND((EU89),6)</f>
        <v>0</v>
      </c>
      <c r="AF89" s="2">
        <f>ROUND((EV89),6)</f>
        <v>0</v>
      </c>
      <c r="AG89" s="2">
        <f t="shared" si="91"/>
        <v>0</v>
      </c>
      <c r="AH89" s="2">
        <f>(EW89)</f>
        <v>0</v>
      </c>
      <c r="AI89" s="2">
        <f>(EX89)</f>
        <v>0</v>
      </c>
      <c r="AJ89" s="2">
        <f t="shared" si="92"/>
        <v>0</v>
      </c>
      <c r="AK89" s="2">
        <v>1328.86</v>
      </c>
      <c r="AL89" s="2">
        <v>1328.86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109</v>
      </c>
      <c r="AU89" s="2">
        <v>61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154</v>
      </c>
      <c r="BK89" s="2"/>
      <c r="BL89" s="2"/>
      <c r="BM89" s="2">
        <v>21</v>
      </c>
      <c r="BN89" s="2">
        <v>0</v>
      </c>
      <c r="BO89" s="2" t="s">
        <v>3</v>
      </c>
      <c r="BP89" s="2">
        <v>0</v>
      </c>
      <c r="BQ89" s="2">
        <v>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109</v>
      </c>
      <c r="CA89" s="2">
        <v>61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858</v>
      </c>
      <c r="CO89" s="2">
        <v>0</v>
      </c>
      <c r="CP89" s="2">
        <f t="shared" si="93"/>
        <v>69100.72</v>
      </c>
      <c r="CQ89" s="2">
        <f t="shared" si="94"/>
        <v>1328.86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144</v>
      </c>
      <c r="DW89" s="2" t="s">
        <v>144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85635393</v>
      </c>
      <c r="EF89" s="2">
        <v>30</v>
      </c>
      <c r="EG89" s="2" t="s">
        <v>46</v>
      </c>
      <c r="EH89" s="2">
        <v>0</v>
      </c>
      <c r="EI89" s="2" t="s">
        <v>3</v>
      </c>
      <c r="EJ89" s="2">
        <v>1</v>
      </c>
      <c r="EK89" s="2">
        <v>21</v>
      </c>
      <c r="EL89" s="2" t="s">
        <v>47</v>
      </c>
      <c r="EM89" s="2" t="s">
        <v>48</v>
      </c>
      <c r="EN89" s="2"/>
      <c r="EO89" s="2" t="s">
        <v>146</v>
      </c>
      <c r="EP89" s="2"/>
      <c r="EQ89" s="2">
        <v>0</v>
      </c>
      <c r="ER89" s="2">
        <v>1328.86</v>
      </c>
      <c r="ES89" s="2">
        <v>1328.86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109</v>
      </c>
      <c r="FY89" s="2">
        <v>61</v>
      </c>
      <c r="FZ89" s="2"/>
      <c r="GA89" s="2" t="s">
        <v>3</v>
      </c>
      <c r="GB89" s="2"/>
      <c r="GC89" s="2"/>
      <c r="GD89" s="2">
        <v>1</v>
      </c>
      <c r="GE89" s="2"/>
      <c r="GF89" s="2">
        <v>-1161643105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69100.72</v>
      </c>
      <c r="GN89" s="2">
        <f t="shared" si="102"/>
        <v>69100.72</v>
      </c>
      <c r="GO89" s="2">
        <f t="shared" si="103"/>
        <v>0</v>
      </c>
      <c r="GP89" s="2">
        <f t="shared" si="104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36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18</v>
      </c>
      <c r="B90" s="3">
        <v>1</v>
      </c>
      <c r="C90" s="3">
        <v>110</v>
      </c>
      <c r="E90" s="3" t="s">
        <v>151</v>
      </c>
      <c r="F90" s="3" t="s">
        <v>152</v>
      </c>
      <c r="G90" s="3" t="s">
        <v>153</v>
      </c>
      <c r="H90" s="3" t="s">
        <v>144</v>
      </c>
      <c r="I90" s="3">
        <f>I88*J90</f>
        <v>52</v>
      </c>
      <c r="J90" s="3">
        <v>100</v>
      </c>
      <c r="K90" s="3">
        <v>100</v>
      </c>
      <c r="O90" s="3">
        <f t="shared" si="83"/>
        <v>55971.58</v>
      </c>
      <c r="P90" s="3">
        <f t="shared" si="84"/>
        <v>55971.58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85"/>
        <v>0</v>
      </c>
      <c r="T90" s="3">
        <f t="shared" si="86"/>
        <v>0</v>
      </c>
      <c r="U90" s="3">
        <f t="shared" si="87"/>
        <v>0</v>
      </c>
      <c r="V90" s="3">
        <f t="shared" si="88"/>
        <v>0</v>
      </c>
      <c r="W90" s="3">
        <f t="shared" si="8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86549536</v>
      </c>
      <c r="AB90" s="3">
        <f t="shared" si="90"/>
        <v>1328.86</v>
      </c>
      <c r="AC90" s="3">
        <f>ROUND((ES90),6)</f>
        <v>1328.86</v>
      </c>
      <c r="AD90" s="3">
        <f>ROUND((((ET90)-(EU90))+AE90),6)</f>
        <v>0</v>
      </c>
      <c r="AE90" s="3">
        <f>ROUND((EU90),6)</f>
        <v>0</v>
      </c>
      <c r="AF90" s="3">
        <f>ROUND((EV90),6)</f>
        <v>0</v>
      </c>
      <c r="AG90" s="3">
        <f t="shared" si="91"/>
        <v>0</v>
      </c>
      <c r="AH90" s="3">
        <f>(EW90)</f>
        <v>0</v>
      </c>
      <c r="AI90" s="3">
        <f>(EX90)</f>
        <v>0</v>
      </c>
      <c r="AJ90" s="3">
        <f t="shared" si="92"/>
        <v>0</v>
      </c>
      <c r="AK90" s="3">
        <v>1328.86</v>
      </c>
      <c r="AL90" s="3">
        <v>1328.86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109</v>
      </c>
      <c r="AU90" s="3">
        <v>61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0.81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1</v>
      </c>
      <c r="BJ90" s="3" t="s">
        <v>154</v>
      </c>
      <c r="BM90" s="3">
        <v>21</v>
      </c>
      <c r="BN90" s="3">
        <v>0</v>
      </c>
      <c r="BO90" s="3" t="s">
        <v>152</v>
      </c>
      <c r="BP90" s="3">
        <v>1</v>
      </c>
      <c r="BQ90" s="3">
        <v>30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109</v>
      </c>
      <c r="CA90" s="3">
        <v>61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858</v>
      </c>
      <c r="CO90" s="3">
        <v>0</v>
      </c>
      <c r="CP90" s="3">
        <f t="shared" si="93"/>
        <v>55971.58</v>
      </c>
      <c r="CQ90" s="3">
        <f t="shared" si="94"/>
        <v>1076.3800000000001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95"/>
        <v>0</v>
      </c>
      <c r="CU90" s="3">
        <f t="shared" si="96"/>
        <v>0</v>
      </c>
      <c r="CV90" s="3">
        <f t="shared" si="97"/>
        <v>0</v>
      </c>
      <c r="CW90" s="3">
        <f t="shared" si="98"/>
        <v>0</v>
      </c>
      <c r="CX90" s="3">
        <f t="shared" si="9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1003</v>
      </c>
      <c r="DV90" s="3" t="s">
        <v>144</v>
      </c>
      <c r="DW90" s="3" t="s">
        <v>144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85635393</v>
      </c>
      <c r="EF90" s="3">
        <v>30</v>
      </c>
      <c r="EG90" s="3" t="s">
        <v>46</v>
      </c>
      <c r="EH90" s="3">
        <v>0</v>
      </c>
      <c r="EI90" s="3" t="s">
        <v>3</v>
      </c>
      <c r="EJ90" s="3">
        <v>1</v>
      </c>
      <c r="EK90" s="3">
        <v>21</v>
      </c>
      <c r="EL90" s="3" t="s">
        <v>47</v>
      </c>
      <c r="EM90" s="3" t="s">
        <v>48</v>
      </c>
      <c r="EO90" s="3" t="s">
        <v>146</v>
      </c>
      <c r="EQ90" s="3">
        <v>0</v>
      </c>
      <c r="ER90" s="3">
        <v>1328.86</v>
      </c>
      <c r="ES90" s="3">
        <v>1328.86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FQ90" s="3">
        <v>0</v>
      </c>
      <c r="FR90" s="3">
        <v>0</v>
      </c>
      <c r="FS90" s="3">
        <v>0</v>
      </c>
      <c r="FX90" s="3">
        <v>109</v>
      </c>
      <c r="FY90" s="3">
        <v>61</v>
      </c>
      <c r="GA90" s="3" t="s">
        <v>3</v>
      </c>
      <c r="GD90" s="3">
        <v>1</v>
      </c>
      <c r="GF90" s="3">
        <v>-1161643105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100"/>
        <v>0</v>
      </c>
      <c r="GM90" s="3">
        <f t="shared" si="101"/>
        <v>55971.58</v>
      </c>
      <c r="GN90" s="3">
        <f t="shared" si="102"/>
        <v>55971.58</v>
      </c>
      <c r="GO90" s="3">
        <f t="shared" si="103"/>
        <v>0</v>
      </c>
      <c r="GP90" s="3">
        <f t="shared" si="104"/>
        <v>0</v>
      </c>
      <c r="GR90" s="3">
        <v>0</v>
      </c>
      <c r="GS90" s="3">
        <v>3</v>
      </c>
      <c r="GT90" s="3">
        <v>0</v>
      </c>
      <c r="GU90" s="3" t="s">
        <v>3</v>
      </c>
      <c r="GV90" s="3">
        <f t="shared" si="105"/>
        <v>0</v>
      </c>
      <c r="GW90" s="3">
        <v>1</v>
      </c>
      <c r="GX90" s="3">
        <f t="shared" si="106"/>
        <v>0</v>
      </c>
      <c r="HA90" s="3">
        <v>0</v>
      </c>
      <c r="HB90" s="3">
        <v>0</v>
      </c>
      <c r="HC90" s="3">
        <f t="shared" si="107"/>
        <v>0</v>
      </c>
      <c r="HE90" s="3" t="s">
        <v>3</v>
      </c>
      <c r="HF90" s="3" t="s">
        <v>3</v>
      </c>
      <c r="HM90" s="3" t="s">
        <v>36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17</v>
      </c>
      <c r="B91" s="2">
        <v>1</v>
      </c>
      <c r="C91" s="2">
        <f>ROW(SmtRes!A113)</f>
        <v>113</v>
      </c>
      <c r="D91" s="2">
        <f>ROW(EtalonRes!A134)</f>
        <v>134</v>
      </c>
      <c r="E91" s="2" t="s">
        <v>155</v>
      </c>
      <c r="F91" s="2" t="s">
        <v>156</v>
      </c>
      <c r="G91" s="2" t="s">
        <v>157</v>
      </c>
      <c r="H91" s="2" t="s">
        <v>158</v>
      </c>
      <c r="I91" s="2">
        <f>ROUND((8+6)/100,9)</f>
        <v>0.14000000000000001</v>
      </c>
      <c r="J91" s="2">
        <v>0</v>
      </c>
      <c r="K91" s="2">
        <f>ROUND((8+6)/100,9)</f>
        <v>0.14000000000000001</v>
      </c>
      <c r="L91" s="2"/>
      <c r="M91" s="2"/>
      <c r="N91" s="2"/>
      <c r="O91" s="2">
        <f t="shared" si="83"/>
        <v>37.96</v>
      </c>
      <c r="P91" s="2">
        <f t="shared" si="84"/>
        <v>0</v>
      </c>
      <c r="Q91" s="2">
        <f>(ROUND((ROUND(((((ET91*1.25)*1.2))*AV91*I91),2)*BB91),2)+ROUND((ROUND(((AE91-(((EU91*1.25)*1.2)))*AV91*I91),2)*BS91),2))</f>
        <v>0</v>
      </c>
      <c r="R91" s="2">
        <f>(ROUND((ROUND(((((EU91*1.25)*1.2))*AV91*I91),2)*BS91),2)+ROUND((ROUND(((AE91-(((EU91*1.25)*1.2)))*AV91*I91),2)*BS91),2))</f>
        <v>0</v>
      </c>
      <c r="S91" s="2">
        <f t="shared" si="85"/>
        <v>37.96</v>
      </c>
      <c r="T91" s="2">
        <f t="shared" si="86"/>
        <v>0</v>
      </c>
      <c r="U91" s="2">
        <f t="shared" si="87"/>
        <v>3.0158925720000003</v>
      </c>
      <c r="V91" s="2">
        <f t="shared" si="88"/>
        <v>0</v>
      </c>
      <c r="W91" s="2">
        <f t="shared" si="89"/>
        <v>0</v>
      </c>
      <c r="X91" s="2">
        <f>(ROUND((((S91+ROUND((ROUND(((((EU91*1.25)*1.2))*AV91*I91),2)*BS91),2))*AT91)/100),2)+ROUND(((ROUND((ROUND(((AE91-(((EU91*1.25)*1.2)))*AV91*I91),2)*BS91),2)*AT91)/100),2))</f>
        <v>41.38</v>
      </c>
      <c r="Y91" s="2">
        <f>(ROUND((((S91+ROUND((ROUND(((((EU91*1.25)*1.2))*AV91*I91),2)*BS91),2))*AU91)/100),2)+ROUND(((ROUND((ROUND(((AE91-(((EU91*1.25)*1.2)))*AV91*I91),2)*BS91),2)*AU91)/100),2))</f>
        <v>23.16</v>
      </c>
      <c r="Z91" s="2"/>
      <c r="AA91" s="2">
        <v>86549534</v>
      </c>
      <c r="AB91" s="2">
        <f t="shared" si="90"/>
        <v>254.0994</v>
      </c>
      <c r="AC91" s="2">
        <f>ROUND((((ES91*1)*1)),6)</f>
        <v>0</v>
      </c>
      <c r="AD91" s="2">
        <f>ROUND((((((ET91*1.25)*1.2))-(((EU91*1.25)*1.2)))+AE91),6)</f>
        <v>0</v>
      </c>
      <c r="AE91" s="2">
        <f>ROUND((((EU91*1.25)*1.2)),6)</f>
        <v>0</v>
      </c>
      <c r="AF91" s="2">
        <f>ROUND((((EV91*1.15)*1.2)),6)</f>
        <v>254.0994</v>
      </c>
      <c r="AG91" s="2">
        <f t="shared" si="91"/>
        <v>0</v>
      </c>
      <c r="AH91" s="2">
        <f>(((EW91*1.15)*1.2))</f>
        <v>20.189399999999999</v>
      </c>
      <c r="AI91" s="2">
        <f>(((EX91*1.25)*1.2))</f>
        <v>0</v>
      </c>
      <c r="AJ91" s="2">
        <f t="shared" si="92"/>
        <v>0</v>
      </c>
      <c r="AK91" s="2">
        <v>184.13</v>
      </c>
      <c r="AL91" s="2">
        <v>0</v>
      </c>
      <c r="AM91" s="2">
        <v>0</v>
      </c>
      <c r="AN91" s="2">
        <v>0</v>
      </c>
      <c r="AO91" s="2">
        <v>184.13</v>
      </c>
      <c r="AP91" s="2">
        <v>0</v>
      </c>
      <c r="AQ91" s="2">
        <v>14.63</v>
      </c>
      <c r="AR91" s="2">
        <v>0</v>
      </c>
      <c r="AS91" s="2">
        <v>0</v>
      </c>
      <c r="AT91" s="2">
        <v>109</v>
      </c>
      <c r="AU91" s="2">
        <v>61</v>
      </c>
      <c r="AV91" s="2">
        <v>1.0669999999999999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1</v>
      </c>
      <c r="BJ91" s="2" t="s">
        <v>159</v>
      </c>
      <c r="BK91" s="2"/>
      <c r="BL91" s="2"/>
      <c r="BM91" s="2">
        <v>21</v>
      </c>
      <c r="BN91" s="2">
        <v>0</v>
      </c>
      <c r="BO91" s="2" t="s">
        <v>156</v>
      </c>
      <c r="BP91" s="2">
        <v>1</v>
      </c>
      <c r="BQ91" s="2">
        <v>30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109</v>
      </c>
      <c r="CA91" s="2">
        <v>61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857</v>
      </c>
      <c r="CO91" s="2">
        <v>0</v>
      </c>
      <c r="CP91" s="2">
        <f t="shared" si="93"/>
        <v>37.96</v>
      </c>
      <c r="CQ91" s="2">
        <f t="shared" si="94"/>
        <v>0</v>
      </c>
      <c r="CR91" s="2">
        <f>(ROUND((ROUND(((((ET91*1.25)*1.2))*AV91*1),2)*BB91),2)+ROUND((ROUND(((AE91-(((EU91*1.25)*1.2)))*AV91*1),2)*BS91),2))</f>
        <v>0</v>
      </c>
      <c r="CS91" s="2">
        <f>(ROUND((ROUND(((((EU91*1.25)*1.2))*AV91*1),2)*BS91),2)+ROUND((ROUND(((AE91-(((EU91*1.25)*1.2)))*AV91*1),2)*BS91),2))</f>
        <v>0</v>
      </c>
      <c r="CT91" s="2">
        <f t="shared" si="95"/>
        <v>271.12</v>
      </c>
      <c r="CU91" s="2">
        <f t="shared" si="96"/>
        <v>0</v>
      </c>
      <c r="CV91" s="2">
        <f t="shared" si="97"/>
        <v>21.542089799999999</v>
      </c>
      <c r="CW91" s="2">
        <f t="shared" si="98"/>
        <v>0</v>
      </c>
      <c r="CX91" s="2">
        <f t="shared" si="99"/>
        <v>0</v>
      </c>
      <c r="CY91" s="2">
        <f>(ROUND((((S91+ROUND((ROUND(((((EU91*1.25)*1.2))*AV91*1),2)*BS91),2))*AT91)/100),2)+ROUND(((ROUND((ROUND(((AE91-(((EU91*1.25)*1.2)))*AV91*1),2)*BS91),2)*AT91)/100),2))</f>
        <v>41.38</v>
      </c>
      <c r="CZ91" s="2">
        <f>(ROUND((((S91+ROUND((ROUND(((((EU91*1.25)*1.2))*AV91*1),2)*BS91),2))*AU91)/100),2)+ROUND(((ROUND((ROUND(((AE91-(((EU91*1.25)*1.2)))*AV91*1),2)*BS91),2)*AU91)/100),2))</f>
        <v>23.16</v>
      </c>
      <c r="DA91" s="2"/>
      <c r="DB91" s="2">
        <v>37</v>
      </c>
      <c r="DC91" s="2" t="s">
        <v>3</v>
      </c>
      <c r="DD91" s="2" t="s">
        <v>36</v>
      </c>
      <c r="DE91" s="2" t="s">
        <v>138</v>
      </c>
      <c r="DF91" s="2" t="s">
        <v>138</v>
      </c>
      <c r="DG91" s="2" t="s">
        <v>139</v>
      </c>
      <c r="DH91" s="2" t="s">
        <v>3</v>
      </c>
      <c r="DI91" s="2" t="s">
        <v>139</v>
      </c>
      <c r="DJ91" s="2" t="s">
        <v>138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1010</v>
      </c>
      <c r="DV91" s="2" t="s">
        <v>158</v>
      </c>
      <c r="DW91" s="2" t="s">
        <v>158</v>
      </c>
      <c r="DX91" s="2">
        <v>100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85635393</v>
      </c>
      <c r="EF91" s="2">
        <v>30</v>
      </c>
      <c r="EG91" s="2" t="s">
        <v>46</v>
      </c>
      <c r="EH91" s="2">
        <v>0</v>
      </c>
      <c r="EI91" s="2" t="s">
        <v>3</v>
      </c>
      <c r="EJ91" s="2">
        <v>1</v>
      </c>
      <c r="EK91" s="2">
        <v>21</v>
      </c>
      <c r="EL91" s="2" t="s">
        <v>47</v>
      </c>
      <c r="EM91" s="2" t="s">
        <v>48</v>
      </c>
      <c r="EN91" s="2"/>
      <c r="EO91" s="2" t="s">
        <v>140</v>
      </c>
      <c r="EP91" s="2"/>
      <c r="EQ91" s="2">
        <v>131072</v>
      </c>
      <c r="ER91" s="2">
        <v>184.13</v>
      </c>
      <c r="ES91" s="2">
        <v>0</v>
      </c>
      <c r="ET91" s="2">
        <v>0</v>
      </c>
      <c r="EU91" s="2">
        <v>0</v>
      </c>
      <c r="EV91" s="2">
        <v>184.13</v>
      </c>
      <c r="EW91" s="2">
        <v>14.63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109</v>
      </c>
      <c r="FY91" s="2">
        <v>61</v>
      </c>
      <c r="FZ91" s="2"/>
      <c r="GA91" s="2" t="s">
        <v>3</v>
      </c>
      <c r="GB91" s="2"/>
      <c r="GC91" s="2"/>
      <c r="GD91" s="2">
        <v>1</v>
      </c>
      <c r="GE91" s="2"/>
      <c r="GF91" s="2">
        <v>885968331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102.5</v>
      </c>
      <c r="GN91" s="2">
        <f t="shared" si="102"/>
        <v>102.5</v>
      </c>
      <c r="GO91" s="2">
        <f t="shared" si="103"/>
        <v>0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17</v>
      </c>
      <c r="B92" s="3">
        <v>1</v>
      </c>
      <c r="C92" s="3">
        <f>ROW(SmtRes!A116)</f>
        <v>116</v>
      </c>
      <c r="D92" s="3">
        <f>ROW(EtalonRes!A136)</f>
        <v>136</v>
      </c>
      <c r="E92" s="3" t="s">
        <v>155</v>
      </c>
      <c r="F92" s="3" t="s">
        <v>156</v>
      </c>
      <c r="G92" s="3" t="s">
        <v>157</v>
      </c>
      <c r="H92" s="3" t="s">
        <v>158</v>
      </c>
      <c r="I92" s="3">
        <f>ROUND((8+6)/100,9)</f>
        <v>0.14000000000000001</v>
      </c>
      <c r="J92" s="3">
        <v>0</v>
      </c>
      <c r="K92" s="3">
        <f>ROUND((8+6)/100,9)</f>
        <v>0.14000000000000001</v>
      </c>
      <c r="O92" s="3">
        <f t="shared" si="83"/>
        <v>2139.0500000000002</v>
      </c>
      <c r="P92" s="3">
        <f t="shared" si="84"/>
        <v>0</v>
      </c>
      <c r="Q92" s="3">
        <f>(ROUND((ROUND(((((ET92*1.25)*1.2))*AV92*I92),2)*BB92),2)+ROUND((ROUND(((AE92-(((EU92*1.25)*1.2)))*AV92*I92),2)*BS92),2))</f>
        <v>0</v>
      </c>
      <c r="R92" s="3">
        <f>(ROUND((ROUND(((((EU92*1.25)*1.2))*AV92*I92),2)*BS92),2)+ROUND((ROUND(((AE92-(((EU92*1.25)*1.2)))*AV92*I92),2)*BS92),2))</f>
        <v>0</v>
      </c>
      <c r="S92" s="3">
        <f t="shared" si="85"/>
        <v>2139.0500000000002</v>
      </c>
      <c r="T92" s="3">
        <f t="shared" si="86"/>
        <v>0</v>
      </c>
      <c r="U92" s="3">
        <f t="shared" si="87"/>
        <v>3.0158925720000003</v>
      </c>
      <c r="V92" s="3">
        <f t="shared" si="88"/>
        <v>0</v>
      </c>
      <c r="W92" s="3">
        <f t="shared" si="89"/>
        <v>0</v>
      </c>
      <c r="X92" s="3">
        <f>(ROUND((((S92+ROUND((ROUND(((((EU92*1.25)*1.2))*AV92*I92),2)*BS92),2))*AT92)/100),2)+ROUND(((ROUND((ROUND(((AE92-(((EU92*1.25)*1.2)))*AV92*I92),2)*BS92),2)*AT92)/100),2))</f>
        <v>2331.56</v>
      </c>
      <c r="Y92" s="3">
        <f>(ROUND((((S92+ROUND((ROUND(((((EU92*1.25)*1.2))*AV92*I92),2)*BS92),2))*AU92)/100),2)+ROUND(((ROUND((ROUND(((AE92-(((EU92*1.25)*1.2)))*AV92*I92),2)*BS92),2)*AU92)/100),2))</f>
        <v>1304.82</v>
      </c>
      <c r="AA92" s="3">
        <v>86549536</v>
      </c>
      <c r="AB92" s="3">
        <f t="shared" si="90"/>
        <v>254.0994</v>
      </c>
      <c r="AC92" s="3">
        <f>ROUND((((ES92*1)*1)),6)</f>
        <v>0</v>
      </c>
      <c r="AD92" s="3">
        <f>ROUND((((((ET92*1.25)*1.2))-(((EU92*1.25)*1.2)))+AE92),6)</f>
        <v>0</v>
      </c>
      <c r="AE92" s="3">
        <f>ROUND((((EU92*1.25)*1.2)),6)</f>
        <v>0</v>
      </c>
      <c r="AF92" s="3">
        <f>ROUND((((EV92*1.15)*1.2)),6)</f>
        <v>254.0994</v>
      </c>
      <c r="AG92" s="3">
        <f t="shared" si="91"/>
        <v>0</v>
      </c>
      <c r="AH92" s="3">
        <f>(((EW92*1.15)*1.2))</f>
        <v>20.189399999999999</v>
      </c>
      <c r="AI92" s="3">
        <f>(((EX92*1.25)*1.2))</f>
        <v>0</v>
      </c>
      <c r="AJ92" s="3">
        <f t="shared" si="92"/>
        <v>0</v>
      </c>
      <c r="AK92" s="3">
        <v>184.13</v>
      </c>
      <c r="AL92" s="3">
        <v>0</v>
      </c>
      <c r="AM92" s="3">
        <v>0</v>
      </c>
      <c r="AN92" s="3">
        <v>0</v>
      </c>
      <c r="AO92" s="3">
        <v>184.13</v>
      </c>
      <c r="AP92" s="3">
        <v>0</v>
      </c>
      <c r="AQ92" s="3">
        <v>14.63</v>
      </c>
      <c r="AR92" s="3">
        <v>0</v>
      </c>
      <c r="AS92" s="3">
        <v>0</v>
      </c>
      <c r="AT92" s="3">
        <v>109</v>
      </c>
      <c r="AU92" s="3">
        <v>61</v>
      </c>
      <c r="AV92" s="3">
        <v>1.0669999999999999</v>
      </c>
      <c r="AW92" s="3">
        <v>1</v>
      </c>
      <c r="AZ92" s="3">
        <v>1</v>
      </c>
      <c r="BA92" s="3">
        <v>56.35</v>
      </c>
      <c r="BB92" s="3">
        <v>1</v>
      </c>
      <c r="BC92" s="3">
        <v>1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0</v>
      </c>
      <c r="BI92" s="3">
        <v>1</v>
      </c>
      <c r="BJ92" s="3" t="s">
        <v>159</v>
      </c>
      <c r="BM92" s="3">
        <v>21</v>
      </c>
      <c r="BN92" s="3">
        <v>0</v>
      </c>
      <c r="BO92" s="3" t="s">
        <v>156</v>
      </c>
      <c r="BP92" s="3">
        <v>1</v>
      </c>
      <c r="BQ92" s="3">
        <v>30</v>
      </c>
      <c r="BR92" s="3">
        <v>0</v>
      </c>
      <c r="BS92" s="3">
        <v>56.35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109</v>
      </c>
      <c r="CA92" s="3">
        <v>61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857</v>
      </c>
      <c r="CO92" s="3">
        <v>0</v>
      </c>
      <c r="CP92" s="3">
        <f t="shared" si="93"/>
        <v>2139.0500000000002</v>
      </c>
      <c r="CQ92" s="3">
        <f t="shared" si="94"/>
        <v>0</v>
      </c>
      <c r="CR92" s="3">
        <f>(ROUND((ROUND(((((ET92*1.25)*1.2))*AV92*1),2)*BB92),2)+ROUND((ROUND(((AE92-(((EU92*1.25)*1.2)))*AV92*1),2)*BS92),2))</f>
        <v>0</v>
      </c>
      <c r="CS92" s="3">
        <f>(ROUND((ROUND(((((EU92*1.25)*1.2))*AV92*1),2)*BS92),2)+ROUND((ROUND(((AE92-(((EU92*1.25)*1.2)))*AV92*1),2)*BS92),2))</f>
        <v>0</v>
      </c>
      <c r="CT92" s="3">
        <f t="shared" si="95"/>
        <v>15277.61</v>
      </c>
      <c r="CU92" s="3">
        <f t="shared" si="96"/>
        <v>0</v>
      </c>
      <c r="CV92" s="3">
        <f t="shared" si="97"/>
        <v>21.542089799999999</v>
      </c>
      <c r="CW92" s="3">
        <f t="shared" si="98"/>
        <v>0</v>
      </c>
      <c r="CX92" s="3">
        <f t="shared" si="99"/>
        <v>0</v>
      </c>
      <c r="CY92" s="3">
        <f>(ROUND((((S92+ROUND((ROUND(((((EU92*1.25)*1.2))*AV92*1),2)*BS92),2))*AT92)/100),2)+ROUND(((ROUND((ROUND(((AE92-(((EU92*1.25)*1.2)))*AV92*1),2)*BS92),2)*AT92)/100),2))</f>
        <v>2331.56</v>
      </c>
      <c r="CZ92" s="3">
        <f>(ROUND((((S92+ROUND((ROUND(((((EU92*1.25)*1.2))*AV92*1),2)*BS92),2))*AU92)/100),2)+ROUND(((ROUND((ROUND(((AE92-(((EU92*1.25)*1.2)))*AV92*1),2)*BS92),2)*AU92)/100),2))</f>
        <v>1304.82</v>
      </c>
      <c r="DB92" s="3">
        <v>39</v>
      </c>
      <c r="DC92" s="3" t="s">
        <v>3</v>
      </c>
      <c r="DD92" s="3" t="s">
        <v>36</v>
      </c>
      <c r="DE92" s="3" t="s">
        <v>138</v>
      </c>
      <c r="DF92" s="3" t="s">
        <v>138</v>
      </c>
      <c r="DG92" s="3" t="s">
        <v>139</v>
      </c>
      <c r="DH92" s="3" t="s">
        <v>3</v>
      </c>
      <c r="DI92" s="3" t="s">
        <v>139</v>
      </c>
      <c r="DJ92" s="3" t="s">
        <v>138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1010</v>
      </c>
      <c r="DV92" s="3" t="s">
        <v>158</v>
      </c>
      <c r="DW92" s="3" t="s">
        <v>158</v>
      </c>
      <c r="DX92" s="3">
        <v>100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85635393</v>
      </c>
      <c r="EF92" s="3">
        <v>30</v>
      </c>
      <c r="EG92" s="3" t="s">
        <v>46</v>
      </c>
      <c r="EH92" s="3">
        <v>0</v>
      </c>
      <c r="EI92" s="3" t="s">
        <v>3</v>
      </c>
      <c r="EJ92" s="3">
        <v>1</v>
      </c>
      <c r="EK92" s="3">
        <v>21</v>
      </c>
      <c r="EL92" s="3" t="s">
        <v>47</v>
      </c>
      <c r="EM92" s="3" t="s">
        <v>48</v>
      </c>
      <c r="EO92" s="3" t="s">
        <v>140</v>
      </c>
      <c r="EQ92" s="3">
        <v>131072</v>
      </c>
      <c r="ER92" s="3">
        <v>184.13</v>
      </c>
      <c r="ES92" s="3">
        <v>0</v>
      </c>
      <c r="ET92" s="3">
        <v>0</v>
      </c>
      <c r="EU92" s="3">
        <v>0</v>
      </c>
      <c r="EV92" s="3">
        <v>184.13</v>
      </c>
      <c r="EW92" s="3">
        <v>14.63</v>
      </c>
      <c r="EX92" s="3">
        <v>0</v>
      </c>
      <c r="EY92" s="3">
        <v>0</v>
      </c>
      <c r="FQ92" s="3">
        <v>0</v>
      </c>
      <c r="FR92" s="3">
        <v>0</v>
      </c>
      <c r="FS92" s="3">
        <v>0</v>
      </c>
      <c r="FX92" s="3">
        <v>109</v>
      </c>
      <c r="FY92" s="3">
        <v>61</v>
      </c>
      <c r="GA92" s="3" t="s">
        <v>3</v>
      </c>
      <c r="GD92" s="3">
        <v>1</v>
      </c>
      <c r="GF92" s="3">
        <v>885968331</v>
      </c>
      <c r="GG92" s="3">
        <v>2</v>
      </c>
      <c r="GH92" s="3">
        <v>1</v>
      </c>
      <c r="GI92" s="3">
        <v>2</v>
      </c>
      <c r="GJ92" s="3">
        <v>0</v>
      </c>
      <c r="GK92" s="3">
        <v>0</v>
      </c>
      <c r="GL92" s="3">
        <f t="shared" si="100"/>
        <v>0</v>
      </c>
      <c r="GM92" s="3">
        <f t="shared" si="101"/>
        <v>5775.43</v>
      </c>
      <c r="GN92" s="3">
        <f t="shared" si="102"/>
        <v>5775.43</v>
      </c>
      <c r="GO92" s="3">
        <f t="shared" si="103"/>
        <v>0</v>
      </c>
      <c r="GP92" s="3">
        <f t="shared" si="104"/>
        <v>0</v>
      </c>
      <c r="GR92" s="3">
        <v>0</v>
      </c>
      <c r="GS92" s="3">
        <v>3</v>
      </c>
      <c r="GT92" s="3">
        <v>0</v>
      </c>
      <c r="GU92" s="3" t="s">
        <v>3</v>
      </c>
      <c r="GV92" s="3">
        <f t="shared" si="105"/>
        <v>0</v>
      </c>
      <c r="GW92" s="3">
        <v>1</v>
      </c>
      <c r="GX92" s="3">
        <f t="shared" si="106"/>
        <v>0</v>
      </c>
      <c r="HA92" s="3">
        <v>0</v>
      </c>
      <c r="HB92" s="3">
        <v>0</v>
      </c>
      <c r="HC92" s="3">
        <f t="shared" si="107"/>
        <v>0</v>
      </c>
      <c r="HE92" s="3" t="s">
        <v>3</v>
      </c>
      <c r="HF92" s="3" t="s">
        <v>3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18</v>
      </c>
      <c r="B93" s="2">
        <v>1</v>
      </c>
      <c r="C93" s="2">
        <v>112</v>
      </c>
      <c r="D93" s="2"/>
      <c r="E93" s="2" t="s">
        <v>160</v>
      </c>
      <c r="F93" s="2" t="s">
        <v>161</v>
      </c>
      <c r="G93" s="2" t="s">
        <v>162</v>
      </c>
      <c r="H93" s="2" t="s">
        <v>163</v>
      </c>
      <c r="I93" s="2">
        <f>I91*J93</f>
        <v>8</v>
      </c>
      <c r="J93" s="2">
        <v>57.142857142857139</v>
      </c>
      <c r="K93" s="2">
        <v>57.142856999999999</v>
      </c>
      <c r="L93" s="2"/>
      <c r="M93" s="2"/>
      <c r="N93" s="2"/>
      <c r="O93" s="2">
        <f t="shared" si="83"/>
        <v>2121.92</v>
      </c>
      <c r="P93" s="2">
        <f t="shared" si="84"/>
        <v>2121.92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86549534</v>
      </c>
      <c r="AB93" s="2">
        <f t="shared" si="90"/>
        <v>265.24</v>
      </c>
      <c r="AC93" s="2">
        <f>ROUND((ES93),6)</f>
        <v>265.24</v>
      </c>
      <c r="AD93" s="2">
        <f>ROUND((((ET93)-(EU93))+AE93),6)</f>
        <v>0</v>
      </c>
      <c r="AE93" s="2">
        <f t="shared" ref="AE93:AF96" si="108">ROUND((EU93),6)</f>
        <v>0</v>
      </c>
      <c r="AF93" s="2">
        <f t="shared" si="108"/>
        <v>0</v>
      </c>
      <c r="AG93" s="2">
        <f t="shared" si="91"/>
        <v>0</v>
      </c>
      <c r="AH93" s="2">
        <f t="shared" ref="AH93:AI96" si="109">(EW93)</f>
        <v>0</v>
      </c>
      <c r="AI93" s="2">
        <f t="shared" si="109"/>
        <v>0</v>
      </c>
      <c r="AJ93" s="2">
        <f t="shared" si="92"/>
        <v>0</v>
      </c>
      <c r="AK93" s="2">
        <v>265.24</v>
      </c>
      <c r="AL93" s="2">
        <v>265.24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109</v>
      </c>
      <c r="AU93" s="2">
        <v>61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164</v>
      </c>
      <c r="BK93" s="2"/>
      <c r="BL93" s="2"/>
      <c r="BM93" s="2">
        <v>21</v>
      </c>
      <c r="BN93" s="2">
        <v>0</v>
      </c>
      <c r="BO93" s="2" t="s">
        <v>3</v>
      </c>
      <c r="BP93" s="2">
        <v>0</v>
      </c>
      <c r="BQ93" s="2">
        <v>30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109</v>
      </c>
      <c r="CA93" s="2">
        <v>61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858</v>
      </c>
      <c r="CO93" s="2">
        <v>0</v>
      </c>
      <c r="CP93" s="2">
        <f t="shared" si="93"/>
        <v>2121.92</v>
      </c>
      <c r="CQ93" s="2">
        <f t="shared" si="94"/>
        <v>265.24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163</v>
      </c>
      <c r="DW93" s="2" t="s">
        <v>163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85635393</v>
      </c>
      <c r="EF93" s="2">
        <v>30</v>
      </c>
      <c r="EG93" s="2" t="s">
        <v>46</v>
      </c>
      <c r="EH93" s="2">
        <v>0</v>
      </c>
      <c r="EI93" s="2" t="s">
        <v>3</v>
      </c>
      <c r="EJ93" s="2">
        <v>1</v>
      </c>
      <c r="EK93" s="2">
        <v>21</v>
      </c>
      <c r="EL93" s="2" t="s">
        <v>47</v>
      </c>
      <c r="EM93" s="2" t="s">
        <v>48</v>
      </c>
      <c r="EN93" s="2"/>
      <c r="EO93" s="2" t="s">
        <v>146</v>
      </c>
      <c r="EP93" s="2"/>
      <c r="EQ93" s="2">
        <v>0</v>
      </c>
      <c r="ER93" s="2">
        <v>265.24</v>
      </c>
      <c r="ES93" s="2">
        <v>265.24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109</v>
      </c>
      <c r="FY93" s="2">
        <v>61</v>
      </c>
      <c r="FZ93" s="2"/>
      <c r="GA93" s="2" t="s">
        <v>3</v>
      </c>
      <c r="GB93" s="2"/>
      <c r="GC93" s="2"/>
      <c r="GD93" s="2">
        <v>1</v>
      </c>
      <c r="GE93" s="2"/>
      <c r="GF93" s="2">
        <v>944493166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2121.92</v>
      </c>
      <c r="GN93" s="2">
        <f t="shared" si="102"/>
        <v>2121.92</v>
      </c>
      <c r="GO93" s="2">
        <f t="shared" si="103"/>
        <v>0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36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18</v>
      </c>
      <c r="B94" s="3">
        <v>1</v>
      </c>
      <c r="C94" s="3">
        <v>115</v>
      </c>
      <c r="E94" s="3" t="s">
        <v>160</v>
      </c>
      <c r="F94" s="3" t="s">
        <v>161</v>
      </c>
      <c r="G94" s="3" t="s">
        <v>162</v>
      </c>
      <c r="H94" s="3" t="s">
        <v>163</v>
      </c>
      <c r="I94" s="3">
        <f>I92*J94</f>
        <v>8</v>
      </c>
      <c r="J94" s="3">
        <v>57.142857142857139</v>
      </c>
      <c r="K94" s="3">
        <v>57.142856999999999</v>
      </c>
      <c r="O94" s="3">
        <f t="shared" si="83"/>
        <v>1761.19</v>
      </c>
      <c r="P94" s="3">
        <f t="shared" si="84"/>
        <v>1761.19</v>
      </c>
      <c r="Q94" s="3">
        <f>(ROUND((ROUND(((ET94)*AV94*I94),2)*BB94),2)+ROUND((ROUND(((AE94-(EU94))*AV94*I94),2)*BS94),2))</f>
        <v>0</v>
      </c>
      <c r="R94" s="3">
        <f>(ROUND((ROUND(((EU94)*AV94*I94),2)*BS94),2)+ROUND((ROUND(((AE94-(EU94))*AV94*I94),2)*BS94),2))</f>
        <v>0</v>
      </c>
      <c r="S94" s="3">
        <f t="shared" si="85"/>
        <v>0</v>
      </c>
      <c r="T94" s="3">
        <f t="shared" si="86"/>
        <v>0</v>
      </c>
      <c r="U94" s="3">
        <f t="shared" si="87"/>
        <v>0</v>
      </c>
      <c r="V94" s="3">
        <f t="shared" si="88"/>
        <v>0</v>
      </c>
      <c r="W94" s="3">
        <f t="shared" si="89"/>
        <v>0</v>
      </c>
      <c r="X94" s="3">
        <f>(ROUND((((S94+ROUND((ROUND(((EU94)*AV94*I94),2)*BS94),2))*AT94)/100),2)+ROUND(((ROUND((ROUND(((AE94-(EU94))*AV94*I94),2)*BS94),2)*AT94)/100),2))</f>
        <v>0</v>
      </c>
      <c r="Y94" s="3">
        <f>(ROUND((((S94+ROUND((ROUND(((EU94)*AV94*I94),2)*BS94),2))*AU94)/100),2)+ROUND(((ROUND((ROUND(((AE94-(EU94))*AV94*I94),2)*BS94),2)*AU94)/100),2))</f>
        <v>0</v>
      </c>
      <c r="AA94" s="3">
        <v>86549536</v>
      </c>
      <c r="AB94" s="3">
        <f t="shared" si="90"/>
        <v>265.24</v>
      </c>
      <c r="AC94" s="3">
        <f>ROUND((ES94),6)</f>
        <v>265.24</v>
      </c>
      <c r="AD94" s="3">
        <f>ROUND((((ET94)-(EU94))+AE94),6)</f>
        <v>0</v>
      </c>
      <c r="AE94" s="3">
        <f t="shared" si="108"/>
        <v>0</v>
      </c>
      <c r="AF94" s="3">
        <f t="shared" si="108"/>
        <v>0</v>
      </c>
      <c r="AG94" s="3">
        <f t="shared" si="91"/>
        <v>0</v>
      </c>
      <c r="AH94" s="3">
        <f t="shared" si="109"/>
        <v>0</v>
      </c>
      <c r="AI94" s="3">
        <f t="shared" si="109"/>
        <v>0</v>
      </c>
      <c r="AJ94" s="3">
        <f t="shared" si="92"/>
        <v>0</v>
      </c>
      <c r="AK94" s="3">
        <v>265.24</v>
      </c>
      <c r="AL94" s="3">
        <v>265.24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109</v>
      </c>
      <c r="AU94" s="3">
        <v>61</v>
      </c>
      <c r="AV94" s="3">
        <v>1</v>
      </c>
      <c r="AW94" s="3">
        <v>1</v>
      </c>
      <c r="AZ94" s="3">
        <v>1</v>
      </c>
      <c r="BA94" s="3">
        <v>1</v>
      </c>
      <c r="BB94" s="3">
        <v>1</v>
      </c>
      <c r="BC94" s="3">
        <v>0.83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1</v>
      </c>
      <c r="BJ94" s="3" t="s">
        <v>164</v>
      </c>
      <c r="BM94" s="3">
        <v>21</v>
      </c>
      <c r="BN94" s="3">
        <v>0</v>
      </c>
      <c r="BO94" s="3" t="s">
        <v>161</v>
      </c>
      <c r="BP94" s="3">
        <v>1</v>
      </c>
      <c r="BQ94" s="3">
        <v>30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109</v>
      </c>
      <c r="CA94" s="3">
        <v>61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858</v>
      </c>
      <c r="CO94" s="3">
        <v>0</v>
      </c>
      <c r="CP94" s="3">
        <f t="shared" si="93"/>
        <v>1761.19</v>
      </c>
      <c r="CQ94" s="3">
        <f t="shared" si="94"/>
        <v>220.15</v>
      </c>
      <c r="CR94" s="3">
        <f>(ROUND((ROUND(((ET94)*AV94*1),2)*BB94),2)+ROUND((ROUND(((AE94-(EU94))*AV94*1),2)*BS94),2))</f>
        <v>0</v>
      </c>
      <c r="CS94" s="3">
        <f>(ROUND((ROUND(((EU94)*AV94*1),2)*BS94),2)+ROUND((ROUND(((AE94-(EU94))*AV94*1),2)*BS94),2))</f>
        <v>0</v>
      </c>
      <c r="CT94" s="3">
        <f t="shared" si="95"/>
        <v>0</v>
      </c>
      <c r="CU94" s="3">
        <f t="shared" si="96"/>
        <v>0</v>
      </c>
      <c r="CV94" s="3">
        <f t="shared" si="97"/>
        <v>0</v>
      </c>
      <c r="CW94" s="3">
        <f t="shared" si="98"/>
        <v>0</v>
      </c>
      <c r="CX94" s="3">
        <f t="shared" si="99"/>
        <v>0</v>
      </c>
      <c r="CY94" s="3">
        <f>(ROUND((((S94+ROUND((ROUND(((EU94)*AV94*1),2)*BS94),2))*AT94)/100),2)+ROUND(((ROUND((ROUND(((AE94-(EU94))*AV94*1),2)*BS94),2)*AT94)/100),2))</f>
        <v>0</v>
      </c>
      <c r="CZ94" s="3">
        <f>(ROUND((((S94+ROUND((ROUND(((EU94)*AV94*1),2)*BS94),2))*AU94)/100),2)+ROUND(((ROUND((ROUND(((AE94-(EU94))*AV94*1),2)*BS94),2)*AU94)/100),2))</f>
        <v>0</v>
      </c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1010</v>
      </c>
      <c r="DV94" s="3" t="s">
        <v>163</v>
      </c>
      <c r="DW94" s="3" t="s">
        <v>163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85635393</v>
      </c>
      <c r="EF94" s="3">
        <v>30</v>
      </c>
      <c r="EG94" s="3" t="s">
        <v>46</v>
      </c>
      <c r="EH94" s="3">
        <v>0</v>
      </c>
      <c r="EI94" s="3" t="s">
        <v>3</v>
      </c>
      <c r="EJ94" s="3">
        <v>1</v>
      </c>
      <c r="EK94" s="3">
        <v>21</v>
      </c>
      <c r="EL94" s="3" t="s">
        <v>47</v>
      </c>
      <c r="EM94" s="3" t="s">
        <v>48</v>
      </c>
      <c r="EO94" s="3" t="s">
        <v>146</v>
      </c>
      <c r="EQ94" s="3">
        <v>0</v>
      </c>
      <c r="ER94" s="3">
        <v>265.24</v>
      </c>
      <c r="ES94" s="3">
        <v>265.24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FQ94" s="3">
        <v>0</v>
      </c>
      <c r="FR94" s="3">
        <v>0</v>
      </c>
      <c r="FS94" s="3">
        <v>0</v>
      </c>
      <c r="FX94" s="3">
        <v>109</v>
      </c>
      <c r="FY94" s="3">
        <v>61</v>
      </c>
      <c r="GA94" s="3" t="s">
        <v>3</v>
      </c>
      <c r="GD94" s="3">
        <v>1</v>
      </c>
      <c r="GF94" s="3">
        <v>944493166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0"/>
        <v>0</v>
      </c>
      <c r="GM94" s="3">
        <f t="shared" si="101"/>
        <v>1761.19</v>
      </c>
      <c r="GN94" s="3">
        <f t="shared" si="102"/>
        <v>1761.19</v>
      </c>
      <c r="GO94" s="3">
        <f t="shared" si="103"/>
        <v>0</v>
      </c>
      <c r="GP94" s="3">
        <f t="shared" si="10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5"/>
        <v>0</v>
      </c>
      <c r="GW94" s="3">
        <v>1</v>
      </c>
      <c r="GX94" s="3">
        <f t="shared" si="106"/>
        <v>0</v>
      </c>
      <c r="HA94" s="3">
        <v>0</v>
      </c>
      <c r="HB94" s="3">
        <v>0</v>
      </c>
      <c r="HC94" s="3">
        <f t="shared" si="107"/>
        <v>0</v>
      </c>
      <c r="HE94" s="3" t="s">
        <v>3</v>
      </c>
      <c r="HF94" s="3" t="s">
        <v>3</v>
      </c>
      <c r="HM94" s="3" t="s">
        <v>36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18</v>
      </c>
      <c r="B95" s="2">
        <v>1</v>
      </c>
      <c r="C95" s="2">
        <v>113</v>
      </c>
      <c r="D95" s="2"/>
      <c r="E95" s="2" t="s">
        <v>165</v>
      </c>
      <c r="F95" s="2" t="s">
        <v>166</v>
      </c>
      <c r="G95" s="2" t="s">
        <v>167</v>
      </c>
      <c r="H95" s="2" t="s">
        <v>163</v>
      </c>
      <c r="I95" s="2">
        <f>I91*J95</f>
        <v>6</v>
      </c>
      <c r="J95" s="2">
        <v>42.857142857142854</v>
      </c>
      <c r="K95" s="2">
        <v>42.857143000000001</v>
      </c>
      <c r="L95" s="2"/>
      <c r="M95" s="2"/>
      <c r="N95" s="2"/>
      <c r="O95" s="2">
        <f t="shared" si="83"/>
        <v>1089.54</v>
      </c>
      <c r="P95" s="2">
        <f t="shared" si="84"/>
        <v>1089.54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86549534</v>
      </c>
      <c r="AB95" s="2">
        <f t="shared" si="90"/>
        <v>181.59</v>
      </c>
      <c r="AC95" s="2">
        <f>ROUND((ES95),6)</f>
        <v>181.59</v>
      </c>
      <c r="AD95" s="2">
        <f>ROUND((((ET95)-(EU95))+AE95),6)</f>
        <v>0</v>
      </c>
      <c r="AE95" s="2">
        <f t="shared" si="108"/>
        <v>0</v>
      </c>
      <c r="AF95" s="2">
        <f t="shared" si="108"/>
        <v>0</v>
      </c>
      <c r="AG95" s="2">
        <f t="shared" si="91"/>
        <v>0</v>
      </c>
      <c r="AH95" s="2">
        <f t="shared" si="109"/>
        <v>0</v>
      </c>
      <c r="AI95" s="2">
        <f t="shared" si="109"/>
        <v>0</v>
      </c>
      <c r="AJ95" s="2">
        <f t="shared" si="92"/>
        <v>0</v>
      </c>
      <c r="AK95" s="2">
        <v>181.59</v>
      </c>
      <c r="AL95" s="2">
        <v>181.59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109</v>
      </c>
      <c r="AU95" s="2">
        <v>61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168</v>
      </c>
      <c r="BK95" s="2"/>
      <c r="BL95" s="2"/>
      <c r="BM95" s="2">
        <v>21</v>
      </c>
      <c r="BN95" s="2">
        <v>0</v>
      </c>
      <c r="BO95" s="2" t="s">
        <v>3</v>
      </c>
      <c r="BP95" s="2">
        <v>0</v>
      </c>
      <c r="BQ95" s="2">
        <v>30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109</v>
      </c>
      <c r="CA95" s="2">
        <v>61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858</v>
      </c>
      <c r="CO95" s="2">
        <v>0</v>
      </c>
      <c r="CP95" s="2">
        <f t="shared" si="93"/>
        <v>1089.54</v>
      </c>
      <c r="CQ95" s="2">
        <f t="shared" si="94"/>
        <v>181.59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1010</v>
      </c>
      <c r="DV95" s="2" t="s">
        <v>163</v>
      </c>
      <c r="DW95" s="2" t="s">
        <v>163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85635393</v>
      </c>
      <c r="EF95" s="2">
        <v>30</v>
      </c>
      <c r="EG95" s="2" t="s">
        <v>46</v>
      </c>
      <c r="EH95" s="2">
        <v>0</v>
      </c>
      <c r="EI95" s="2" t="s">
        <v>3</v>
      </c>
      <c r="EJ95" s="2">
        <v>1</v>
      </c>
      <c r="EK95" s="2">
        <v>21</v>
      </c>
      <c r="EL95" s="2" t="s">
        <v>47</v>
      </c>
      <c r="EM95" s="2" t="s">
        <v>48</v>
      </c>
      <c r="EN95" s="2"/>
      <c r="EO95" s="2" t="s">
        <v>146</v>
      </c>
      <c r="EP95" s="2"/>
      <c r="EQ95" s="2">
        <v>0</v>
      </c>
      <c r="ER95" s="2">
        <v>181.59</v>
      </c>
      <c r="ES95" s="2">
        <v>181.59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109</v>
      </c>
      <c r="FY95" s="2">
        <v>61</v>
      </c>
      <c r="FZ95" s="2"/>
      <c r="GA95" s="2" t="s">
        <v>3</v>
      </c>
      <c r="GB95" s="2"/>
      <c r="GC95" s="2"/>
      <c r="GD95" s="2">
        <v>1</v>
      </c>
      <c r="GE95" s="2"/>
      <c r="GF95" s="2">
        <v>827097433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1089.54</v>
      </c>
      <c r="GN95" s="2">
        <f t="shared" si="102"/>
        <v>1089.54</v>
      </c>
      <c r="GO95" s="2">
        <f t="shared" si="103"/>
        <v>0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36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18</v>
      </c>
      <c r="B96" s="3">
        <v>1</v>
      </c>
      <c r="C96" s="3">
        <v>116</v>
      </c>
      <c r="E96" s="3" t="s">
        <v>165</v>
      </c>
      <c r="F96" s="3" t="s">
        <v>166</v>
      </c>
      <c r="G96" s="3" t="s">
        <v>167</v>
      </c>
      <c r="H96" s="3" t="s">
        <v>163</v>
      </c>
      <c r="I96" s="3">
        <f>I92*J96</f>
        <v>6</v>
      </c>
      <c r="J96" s="3">
        <v>42.857142857142854</v>
      </c>
      <c r="K96" s="3">
        <v>42.857143000000001</v>
      </c>
      <c r="O96" s="3">
        <f t="shared" si="83"/>
        <v>828.05</v>
      </c>
      <c r="P96" s="3">
        <f t="shared" si="84"/>
        <v>828.05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5"/>
        <v>0</v>
      </c>
      <c r="T96" s="3">
        <f t="shared" si="86"/>
        <v>0</v>
      </c>
      <c r="U96" s="3">
        <f t="shared" si="87"/>
        <v>0</v>
      </c>
      <c r="V96" s="3">
        <f t="shared" si="88"/>
        <v>0</v>
      </c>
      <c r="W96" s="3">
        <f t="shared" si="8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86549536</v>
      </c>
      <c r="AB96" s="3">
        <f t="shared" si="90"/>
        <v>181.59</v>
      </c>
      <c r="AC96" s="3">
        <f>ROUND((ES96),6)</f>
        <v>181.59</v>
      </c>
      <c r="AD96" s="3">
        <f>ROUND((((ET96)-(EU96))+AE96),6)</f>
        <v>0</v>
      </c>
      <c r="AE96" s="3">
        <f t="shared" si="108"/>
        <v>0</v>
      </c>
      <c r="AF96" s="3">
        <f t="shared" si="108"/>
        <v>0</v>
      </c>
      <c r="AG96" s="3">
        <f t="shared" si="91"/>
        <v>0</v>
      </c>
      <c r="AH96" s="3">
        <f t="shared" si="109"/>
        <v>0</v>
      </c>
      <c r="AI96" s="3">
        <f t="shared" si="109"/>
        <v>0</v>
      </c>
      <c r="AJ96" s="3">
        <f t="shared" si="92"/>
        <v>0</v>
      </c>
      <c r="AK96" s="3">
        <v>181.59</v>
      </c>
      <c r="AL96" s="3">
        <v>181.59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109</v>
      </c>
      <c r="AU96" s="3">
        <v>61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0.76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1</v>
      </c>
      <c r="BJ96" s="3" t="s">
        <v>168</v>
      </c>
      <c r="BM96" s="3">
        <v>21</v>
      </c>
      <c r="BN96" s="3">
        <v>0</v>
      </c>
      <c r="BO96" s="3" t="s">
        <v>166</v>
      </c>
      <c r="BP96" s="3">
        <v>1</v>
      </c>
      <c r="BQ96" s="3">
        <v>30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109</v>
      </c>
      <c r="CA96" s="3">
        <v>61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858</v>
      </c>
      <c r="CO96" s="3">
        <v>0</v>
      </c>
      <c r="CP96" s="3">
        <f t="shared" si="93"/>
        <v>828.05</v>
      </c>
      <c r="CQ96" s="3">
        <f t="shared" si="94"/>
        <v>138.01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5"/>
        <v>0</v>
      </c>
      <c r="CU96" s="3">
        <f t="shared" si="96"/>
        <v>0</v>
      </c>
      <c r="CV96" s="3">
        <f t="shared" si="97"/>
        <v>0</v>
      </c>
      <c r="CW96" s="3">
        <f t="shared" si="98"/>
        <v>0</v>
      </c>
      <c r="CX96" s="3">
        <f t="shared" si="9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1010</v>
      </c>
      <c r="DV96" s="3" t="s">
        <v>163</v>
      </c>
      <c r="DW96" s="3" t="s">
        <v>163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85635393</v>
      </c>
      <c r="EF96" s="3">
        <v>30</v>
      </c>
      <c r="EG96" s="3" t="s">
        <v>46</v>
      </c>
      <c r="EH96" s="3">
        <v>0</v>
      </c>
      <c r="EI96" s="3" t="s">
        <v>3</v>
      </c>
      <c r="EJ96" s="3">
        <v>1</v>
      </c>
      <c r="EK96" s="3">
        <v>21</v>
      </c>
      <c r="EL96" s="3" t="s">
        <v>47</v>
      </c>
      <c r="EM96" s="3" t="s">
        <v>48</v>
      </c>
      <c r="EO96" s="3" t="s">
        <v>146</v>
      </c>
      <c r="EQ96" s="3">
        <v>0</v>
      </c>
      <c r="ER96" s="3">
        <v>181.59</v>
      </c>
      <c r="ES96" s="3">
        <v>181.59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109</v>
      </c>
      <c r="FY96" s="3">
        <v>61</v>
      </c>
      <c r="GA96" s="3" t="s">
        <v>3</v>
      </c>
      <c r="GD96" s="3">
        <v>1</v>
      </c>
      <c r="GF96" s="3">
        <v>827097433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100"/>
        <v>0</v>
      </c>
      <c r="GM96" s="3">
        <f t="shared" si="101"/>
        <v>828.05</v>
      </c>
      <c r="GN96" s="3">
        <f t="shared" si="102"/>
        <v>828.05</v>
      </c>
      <c r="GO96" s="3">
        <f t="shared" si="103"/>
        <v>0</v>
      </c>
      <c r="GP96" s="3">
        <f t="shared" si="10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105"/>
        <v>0</v>
      </c>
      <c r="GW96" s="3">
        <v>1</v>
      </c>
      <c r="GX96" s="3">
        <f t="shared" si="106"/>
        <v>0</v>
      </c>
      <c r="HA96" s="3">
        <v>0</v>
      </c>
      <c r="HB96" s="3">
        <v>0</v>
      </c>
      <c r="HC96" s="3">
        <f t="shared" si="107"/>
        <v>0</v>
      </c>
      <c r="HE96" s="3" t="s">
        <v>3</v>
      </c>
      <c r="HF96" s="3" t="s">
        <v>3</v>
      </c>
      <c r="HM96" s="3" t="s">
        <v>36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8" spans="1:206" x14ac:dyDescent="0.25">
      <c r="A98" s="11">
        <v>51</v>
      </c>
      <c r="B98" s="11">
        <f>B79</f>
        <v>1</v>
      </c>
      <c r="C98" s="11">
        <f>A79</f>
        <v>4</v>
      </c>
      <c r="D98" s="11">
        <f>ROW(A79)</f>
        <v>79</v>
      </c>
      <c r="E98" s="11"/>
      <c r="F98" s="11" t="str">
        <f>IF(F79&lt;&gt;"",F79,"")</f>
        <v>Новый раздел</v>
      </c>
      <c r="G98" s="11" t="str">
        <f>IF(G79&lt;&gt;"",G79,"")</f>
        <v>Канализация бытовая К 1 (подвал)</v>
      </c>
      <c r="H98" s="11">
        <v>0</v>
      </c>
      <c r="I98" s="11"/>
      <c r="J98" s="11"/>
      <c r="K98" s="11"/>
      <c r="L98" s="11"/>
      <c r="M98" s="11"/>
      <c r="N98" s="11"/>
      <c r="O98" s="11">
        <f t="shared" ref="O98:T98" si="110">ROUND(AB98,2)</f>
        <v>277827.24</v>
      </c>
      <c r="P98" s="11">
        <f t="shared" si="110"/>
        <v>271654.03000000003</v>
      </c>
      <c r="Q98" s="11">
        <f t="shared" si="110"/>
        <v>100.23</v>
      </c>
      <c r="R98" s="11">
        <f t="shared" si="110"/>
        <v>8.75</v>
      </c>
      <c r="S98" s="11">
        <f t="shared" si="110"/>
        <v>6072.98</v>
      </c>
      <c r="T98" s="11">
        <f t="shared" si="110"/>
        <v>0</v>
      </c>
      <c r="U98" s="11">
        <f>AH98</f>
        <v>472.42318292399989</v>
      </c>
      <c r="V98" s="11">
        <f>AI98</f>
        <v>0</v>
      </c>
      <c r="W98" s="11">
        <f>ROUND(AJ98,2)</f>
        <v>0</v>
      </c>
      <c r="X98" s="11">
        <f>ROUND(AK98,2)</f>
        <v>6629.08</v>
      </c>
      <c r="Y98" s="11">
        <f>ROUND(AL98,2)</f>
        <v>3709.86</v>
      </c>
      <c r="Z98" s="11"/>
      <c r="AA98" s="11"/>
      <c r="AB98" s="11">
        <f>ROUND(SUMIF(AA83:AA96,"=86549534",O83:O96),2)</f>
        <v>277827.24</v>
      </c>
      <c r="AC98" s="11">
        <f>ROUND(SUMIF(AA83:AA96,"=86549534",P83:P96),2)</f>
        <v>271654.03000000003</v>
      </c>
      <c r="AD98" s="11">
        <f>ROUND(SUMIF(AA83:AA96,"=86549534",Q83:Q96),2)</f>
        <v>100.23</v>
      </c>
      <c r="AE98" s="11">
        <f>ROUND(SUMIF(AA83:AA96,"=86549534",R83:R96),2)</f>
        <v>8.75</v>
      </c>
      <c r="AF98" s="11">
        <f>ROUND(SUMIF(AA83:AA96,"=86549534",S83:S96),2)</f>
        <v>6072.98</v>
      </c>
      <c r="AG98" s="11">
        <f>ROUND(SUMIF(AA83:AA96,"=86549534",T83:T96),2)</f>
        <v>0</v>
      </c>
      <c r="AH98" s="11">
        <f>SUMIF(AA83:AA96,"=86549534",U83:U96)</f>
        <v>472.42318292399989</v>
      </c>
      <c r="AI98" s="11">
        <f>SUMIF(AA83:AA96,"=86549534",V83:V96)</f>
        <v>0</v>
      </c>
      <c r="AJ98" s="11">
        <f>ROUND(SUMIF(AA83:AA96,"=86549534",W83:W96),2)</f>
        <v>0</v>
      </c>
      <c r="AK98" s="11">
        <f>ROUND(SUMIF(AA83:AA96,"=86549534",X83:X96),2)</f>
        <v>6629.08</v>
      </c>
      <c r="AL98" s="11">
        <f>ROUND(SUMIF(AA83:AA96,"=86549534",Y83:Y96),2)</f>
        <v>3709.86</v>
      </c>
      <c r="AM98" s="11"/>
      <c r="AN98" s="11"/>
      <c r="AO98" s="11">
        <f t="shared" ref="AO98:BD98" si="111">ROUND(BX98,2)</f>
        <v>0</v>
      </c>
      <c r="AP98" s="11">
        <f t="shared" si="111"/>
        <v>0</v>
      </c>
      <c r="AQ98" s="11">
        <f t="shared" si="111"/>
        <v>0</v>
      </c>
      <c r="AR98" s="11">
        <f t="shared" si="111"/>
        <v>288166.18</v>
      </c>
      <c r="AS98" s="11">
        <f t="shared" si="111"/>
        <v>288166.18</v>
      </c>
      <c r="AT98" s="11">
        <f t="shared" si="111"/>
        <v>0</v>
      </c>
      <c r="AU98" s="11">
        <f t="shared" si="111"/>
        <v>0</v>
      </c>
      <c r="AV98" s="11">
        <f t="shared" si="111"/>
        <v>271654.03000000003</v>
      </c>
      <c r="AW98" s="11">
        <f t="shared" si="111"/>
        <v>271654.03000000003</v>
      </c>
      <c r="AX98" s="11">
        <f t="shared" si="111"/>
        <v>0</v>
      </c>
      <c r="AY98" s="11">
        <f t="shared" si="111"/>
        <v>271654.03000000003</v>
      </c>
      <c r="AZ98" s="11">
        <f t="shared" si="111"/>
        <v>0</v>
      </c>
      <c r="BA98" s="11">
        <f t="shared" si="111"/>
        <v>0</v>
      </c>
      <c r="BB98" s="11">
        <f t="shared" si="111"/>
        <v>0</v>
      </c>
      <c r="BC98" s="11">
        <f t="shared" si="111"/>
        <v>0</v>
      </c>
      <c r="BD98" s="11">
        <f t="shared" si="111"/>
        <v>0</v>
      </c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>
        <f>ROUND(SUMIF(AA83:AA96,"=86549534",FQ83:FQ96),2)</f>
        <v>0</v>
      </c>
      <c r="BY98" s="11">
        <f>ROUND(SUMIF(AA83:AA96,"=86549534",FR83:FR96),2)</f>
        <v>0</v>
      </c>
      <c r="BZ98" s="11">
        <f>ROUND(SUMIF(AA83:AA96,"=86549534",GL83:GL96),2)</f>
        <v>0</v>
      </c>
      <c r="CA98" s="11">
        <f>ROUND(SUMIF(AA83:AA96,"=86549534",GM83:GM96),2)</f>
        <v>288166.18</v>
      </c>
      <c r="CB98" s="11">
        <f>ROUND(SUMIF(AA83:AA96,"=86549534",GN83:GN96),2)</f>
        <v>288166.18</v>
      </c>
      <c r="CC98" s="11">
        <f>ROUND(SUMIF(AA83:AA96,"=86549534",GO83:GO96),2)</f>
        <v>0</v>
      </c>
      <c r="CD98" s="11">
        <f>ROUND(SUMIF(AA83:AA96,"=86549534",GP83:GP96),2)</f>
        <v>0</v>
      </c>
      <c r="CE98" s="11">
        <f>AC98-BX98</f>
        <v>271654.03000000003</v>
      </c>
      <c r="CF98" s="11">
        <f>AC98-BY98</f>
        <v>271654.03000000003</v>
      </c>
      <c r="CG98" s="11">
        <f>BX98-BZ98</f>
        <v>0</v>
      </c>
      <c r="CH98" s="11">
        <f>AC98-BX98-BY98+BZ98</f>
        <v>271654.03000000003</v>
      </c>
      <c r="CI98" s="11">
        <f>BY98-BZ98</f>
        <v>0</v>
      </c>
      <c r="CJ98" s="11">
        <f>ROUND(SUMIF(AA83:AA96,"=86549534",GX83:GX96),2)</f>
        <v>0</v>
      </c>
      <c r="CK98" s="11">
        <f>ROUND(SUMIF(AA83:AA96,"=86549534",GY83:GY96),2)</f>
        <v>0</v>
      </c>
      <c r="CL98" s="11">
        <f>ROUND(SUMIF(AA83:AA96,"=86549534",GZ83:GZ96),2)</f>
        <v>0</v>
      </c>
      <c r="CM98" s="11">
        <f>ROUND(SUMIF(AA83:AA96,"=86549534",HD83:HD96),2)</f>
        <v>0</v>
      </c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2">
        <f t="shared" ref="DG98:DL98" si="112">ROUND(DT98,2)</f>
        <v>769079.34</v>
      </c>
      <c r="DH98" s="12">
        <f t="shared" si="112"/>
        <v>425466.62</v>
      </c>
      <c r="DI98" s="12">
        <f t="shared" si="112"/>
        <v>1400.3</v>
      </c>
      <c r="DJ98" s="12">
        <f t="shared" si="112"/>
        <v>493.06</v>
      </c>
      <c r="DK98" s="12">
        <f t="shared" si="112"/>
        <v>342212.42</v>
      </c>
      <c r="DL98" s="12">
        <f t="shared" si="112"/>
        <v>0</v>
      </c>
      <c r="DM98" s="12">
        <f>DZ98</f>
        <v>472.42318292399989</v>
      </c>
      <c r="DN98" s="12">
        <f>EA98</f>
        <v>0</v>
      </c>
      <c r="DO98" s="12">
        <f>ROUND(EB98,2)</f>
        <v>0</v>
      </c>
      <c r="DP98" s="12">
        <f>ROUND(EC98,2)</f>
        <v>373548.97</v>
      </c>
      <c r="DQ98" s="12">
        <f>ROUND(ED98,2)</f>
        <v>209050.34</v>
      </c>
      <c r="DR98" s="12"/>
      <c r="DS98" s="12"/>
      <c r="DT98" s="12">
        <f>ROUND(SUMIF(AA83:AA96,"=86549536",O83:O96),2)</f>
        <v>769079.34</v>
      </c>
      <c r="DU98" s="12">
        <f>ROUND(SUMIF(AA83:AA96,"=86549536",P83:P96),2)</f>
        <v>425466.62</v>
      </c>
      <c r="DV98" s="12">
        <f>ROUND(SUMIF(AA83:AA96,"=86549536",Q83:Q96),2)</f>
        <v>1400.3</v>
      </c>
      <c r="DW98" s="12">
        <f>ROUND(SUMIF(AA83:AA96,"=86549536",R83:R96),2)</f>
        <v>493.06</v>
      </c>
      <c r="DX98" s="12">
        <f>ROUND(SUMIF(AA83:AA96,"=86549536",S83:S96),2)</f>
        <v>342212.42</v>
      </c>
      <c r="DY98" s="12">
        <f>ROUND(SUMIF(AA83:AA96,"=86549536",T83:T96),2)</f>
        <v>0</v>
      </c>
      <c r="DZ98" s="12">
        <f>SUMIF(AA83:AA96,"=86549536",U83:U96)</f>
        <v>472.42318292399989</v>
      </c>
      <c r="EA98" s="12">
        <f>SUMIF(AA83:AA96,"=86549536",V83:V96)</f>
        <v>0</v>
      </c>
      <c r="EB98" s="12">
        <f>ROUND(SUMIF(AA83:AA96,"=86549536",W83:W96),2)</f>
        <v>0</v>
      </c>
      <c r="EC98" s="12">
        <f>ROUND(SUMIF(AA83:AA96,"=86549536",X83:X96),2)</f>
        <v>373548.97</v>
      </c>
      <c r="ED98" s="12">
        <f>ROUND(SUMIF(AA83:AA96,"=86549536",Y83:Y96),2)</f>
        <v>209050.34</v>
      </c>
      <c r="EE98" s="12"/>
      <c r="EF98" s="12"/>
      <c r="EG98" s="12">
        <f t="shared" ref="EG98:EV98" si="113">ROUND(FP98,2)</f>
        <v>0</v>
      </c>
      <c r="EH98" s="12">
        <f t="shared" si="113"/>
        <v>0</v>
      </c>
      <c r="EI98" s="12">
        <f t="shared" si="113"/>
        <v>0</v>
      </c>
      <c r="EJ98" s="12">
        <f t="shared" si="113"/>
        <v>1351678.65</v>
      </c>
      <c r="EK98" s="12">
        <f t="shared" si="113"/>
        <v>1351678.65</v>
      </c>
      <c r="EL98" s="12">
        <f t="shared" si="113"/>
        <v>0</v>
      </c>
      <c r="EM98" s="12">
        <f t="shared" si="113"/>
        <v>0</v>
      </c>
      <c r="EN98" s="12">
        <f t="shared" si="113"/>
        <v>425466.62</v>
      </c>
      <c r="EO98" s="12">
        <f t="shared" si="113"/>
        <v>425466.62</v>
      </c>
      <c r="EP98" s="12">
        <f t="shared" si="113"/>
        <v>0</v>
      </c>
      <c r="EQ98" s="12">
        <f t="shared" si="113"/>
        <v>425466.62</v>
      </c>
      <c r="ER98" s="12">
        <f t="shared" si="113"/>
        <v>0</v>
      </c>
      <c r="ES98" s="12">
        <f t="shared" si="113"/>
        <v>0</v>
      </c>
      <c r="ET98" s="12">
        <f t="shared" si="113"/>
        <v>0</v>
      </c>
      <c r="EU98" s="12">
        <f t="shared" si="113"/>
        <v>0</v>
      </c>
      <c r="EV98" s="12">
        <f t="shared" si="113"/>
        <v>0</v>
      </c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>
        <f>ROUND(SUMIF(AA83:AA96,"=86549536",FQ83:FQ96),2)</f>
        <v>0</v>
      </c>
      <c r="FQ98" s="12">
        <f>ROUND(SUMIF(AA83:AA96,"=86549536",FR83:FR96),2)</f>
        <v>0</v>
      </c>
      <c r="FR98" s="12">
        <f>ROUND(SUMIF(AA83:AA96,"=86549536",GL83:GL96),2)</f>
        <v>0</v>
      </c>
      <c r="FS98" s="12">
        <f>ROUND(SUMIF(AA83:AA96,"=86549536",GM83:GM96),2)</f>
        <v>1351678.65</v>
      </c>
      <c r="FT98" s="12">
        <f>ROUND(SUMIF(AA83:AA96,"=86549536",GN83:GN96),2)</f>
        <v>1351678.65</v>
      </c>
      <c r="FU98" s="12">
        <f>ROUND(SUMIF(AA83:AA96,"=86549536",GO83:GO96),2)</f>
        <v>0</v>
      </c>
      <c r="FV98" s="12">
        <f>ROUND(SUMIF(AA83:AA96,"=86549536",GP83:GP96),2)</f>
        <v>0</v>
      </c>
      <c r="FW98" s="12">
        <f>DU98-FP98</f>
        <v>425466.62</v>
      </c>
      <c r="FX98" s="12">
        <f>DU98-FQ98</f>
        <v>425466.62</v>
      </c>
      <c r="FY98" s="12">
        <f>FP98-FR98</f>
        <v>0</v>
      </c>
      <c r="FZ98" s="12">
        <f>DU98-FP98-FQ98+FR98</f>
        <v>425466.62</v>
      </c>
      <c r="GA98" s="12">
        <f>FQ98-FR98</f>
        <v>0</v>
      </c>
      <c r="GB98" s="12">
        <f>ROUND(SUMIF(AA83:AA96,"=86549536",GX83:GX96),2)</f>
        <v>0</v>
      </c>
      <c r="GC98" s="12">
        <f>ROUND(SUMIF(AA83:AA96,"=86549536",GY83:GY96),2)</f>
        <v>0</v>
      </c>
      <c r="GD98" s="12">
        <f>ROUND(SUMIF(AA83:AA96,"=86549536",GZ83:GZ96),2)</f>
        <v>0</v>
      </c>
      <c r="GE98" s="12">
        <f>ROUND(SUMIF(AA83:AA96,"=86549536",HD83:HD96),2)</f>
        <v>0</v>
      </c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>
        <v>0</v>
      </c>
    </row>
    <row r="100" spans="1:206" x14ac:dyDescent="0.25">
      <c r="A100" s="13">
        <v>50</v>
      </c>
      <c r="B100" s="13">
        <v>0</v>
      </c>
      <c r="C100" s="13">
        <v>0</v>
      </c>
      <c r="D100" s="13">
        <v>1</v>
      </c>
      <c r="E100" s="13">
        <v>201</v>
      </c>
      <c r="F100" s="13">
        <f>ROUND(Source!O98,O100)</f>
        <v>277827.24</v>
      </c>
      <c r="G100" s="13" t="s">
        <v>79</v>
      </c>
      <c r="H100" s="13" t="s">
        <v>80</v>
      </c>
      <c r="I100" s="13"/>
      <c r="J100" s="13"/>
      <c r="K100" s="13">
        <v>201</v>
      </c>
      <c r="L100" s="13">
        <v>1</v>
      </c>
      <c r="M100" s="13">
        <v>3</v>
      </c>
      <c r="N100" s="13" t="s">
        <v>3</v>
      </c>
      <c r="O100" s="13">
        <v>2</v>
      </c>
      <c r="P100" s="13">
        <f>ROUND(Source!DG98,O100)</f>
        <v>769079.34</v>
      </c>
      <c r="Q100" s="13"/>
      <c r="R100" s="13"/>
      <c r="S100" s="13"/>
      <c r="T100" s="13"/>
      <c r="U100" s="13"/>
      <c r="V100" s="13"/>
      <c r="W100" s="13">
        <v>277827.24</v>
      </c>
      <c r="X100" s="13">
        <v>1</v>
      </c>
      <c r="Y100" s="13">
        <v>277827.24</v>
      </c>
      <c r="Z100" s="13">
        <v>769079.34</v>
      </c>
      <c r="AA100" s="13">
        <v>1</v>
      </c>
      <c r="AB100" s="13">
        <v>769079.34</v>
      </c>
    </row>
    <row r="101" spans="1:206" x14ac:dyDescent="0.25">
      <c r="A101" s="13">
        <v>50</v>
      </c>
      <c r="B101" s="13">
        <v>0</v>
      </c>
      <c r="C101" s="13">
        <v>0</v>
      </c>
      <c r="D101" s="13">
        <v>1</v>
      </c>
      <c r="E101" s="13">
        <v>202</v>
      </c>
      <c r="F101" s="13">
        <f>ROUND(Source!P98,O101)</f>
        <v>271654.03000000003</v>
      </c>
      <c r="G101" s="13" t="s">
        <v>81</v>
      </c>
      <c r="H101" s="13" t="s">
        <v>82</v>
      </c>
      <c r="I101" s="13"/>
      <c r="J101" s="13"/>
      <c r="K101" s="13">
        <v>202</v>
      </c>
      <c r="L101" s="13">
        <v>2</v>
      </c>
      <c r="M101" s="13">
        <v>3</v>
      </c>
      <c r="N101" s="13" t="s">
        <v>3</v>
      </c>
      <c r="O101" s="13">
        <v>2</v>
      </c>
      <c r="P101" s="13">
        <f>ROUND(Source!DH98,O101)</f>
        <v>425466.62</v>
      </c>
      <c r="Q101" s="13"/>
      <c r="R101" s="13"/>
      <c r="S101" s="13"/>
      <c r="T101" s="13"/>
      <c r="U101" s="13"/>
      <c r="V101" s="13"/>
      <c r="W101" s="13">
        <v>271654.03000000003</v>
      </c>
      <c r="X101" s="13">
        <v>1</v>
      </c>
      <c r="Y101" s="13">
        <v>271654.03000000003</v>
      </c>
      <c r="Z101" s="13">
        <v>425466.62</v>
      </c>
      <c r="AA101" s="13">
        <v>1</v>
      </c>
      <c r="AB101" s="13">
        <v>425466.62</v>
      </c>
    </row>
    <row r="102" spans="1:206" x14ac:dyDescent="0.25">
      <c r="A102" s="13">
        <v>50</v>
      </c>
      <c r="B102" s="13">
        <v>0</v>
      </c>
      <c r="C102" s="13">
        <v>0</v>
      </c>
      <c r="D102" s="13">
        <v>1</v>
      </c>
      <c r="E102" s="13">
        <v>222</v>
      </c>
      <c r="F102" s="13">
        <f>ROUND(Source!AO98,O102)</f>
        <v>0</v>
      </c>
      <c r="G102" s="13" t="s">
        <v>83</v>
      </c>
      <c r="H102" s="13" t="s">
        <v>84</v>
      </c>
      <c r="I102" s="13"/>
      <c r="J102" s="13"/>
      <c r="K102" s="13">
        <v>222</v>
      </c>
      <c r="L102" s="13">
        <v>3</v>
      </c>
      <c r="M102" s="13">
        <v>3</v>
      </c>
      <c r="N102" s="13" t="s">
        <v>3</v>
      </c>
      <c r="O102" s="13">
        <v>2</v>
      </c>
      <c r="P102" s="13">
        <f>ROUND(Source!EG98,O102)</f>
        <v>0</v>
      </c>
      <c r="Q102" s="13"/>
      <c r="R102" s="13"/>
      <c r="S102" s="13"/>
      <c r="T102" s="13"/>
      <c r="U102" s="13"/>
      <c r="V102" s="13"/>
      <c r="W102" s="13">
        <v>0</v>
      </c>
      <c r="X102" s="13">
        <v>1</v>
      </c>
      <c r="Y102" s="13">
        <v>0</v>
      </c>
      <c r="Z102" s="13">
        <v>0</v>
      </c>
      <c r="AA102" s="13">
        <v>1</v>
      </c>
      <c r="AB102" s="13">
        <v>0</v>
      </c>
    </row>
    <row r="103" spans="1:206" x14ac:dyDescent="0.25">
      <c r="A103" s="13">
        <v>50</v>
      </c>
      <c r="B103" s="13">
        <v>0</v>
      </c>
      <c r="C103" s="13">
        <v>0</v>
      </c>
      <c r="D103" s="13">
        <v>1</v>
      </c>
      <c r="E103" s="13">
        <v>225</v>
      </c>
      <c r="F103" s="13">
        <f>ROUND(Source!AV98,O103)</f>
        <v>271654.03000000003</v>
      </c>
      <c r="G103" s="13" t="s">
        <v>85</v>
      </c>
      <c r="H103" s="13" t="s">
        <v>86</v>
      </c>
      <c r="I103" s="13"/>
      <c r="J103" s="13"/>
      <c r="K103" s="13">
        <v>225</v>
      </c>
      <c r="L103" s="13">
        <v>4</v>
      </c>
      <c r="M103" s="13">
        <v>3</v>
      </c>
      <c r="N103" s="13" t="s">
        <v>3</v>
      </c>
      <c r="O103" s="13">
        <v>2</v>
      </c>
      <c r="P103" s="13">
        <f>ROUND(Source!EN98,O103)</f>
        <v>425466.62</v>
      </c>
      <c r="Q103" s="13"/>
      <c r="R103" s="13"/>
      <c r="S103" s="13"/>
      <c r="T103" s="13"/>
      <c r="U103" s="13"/>
      <c r="V103" s="13"/>
      <c r="W103" s="13">
        <v>271654.03000000003</v>
      </c>
      <c r="X103" s="13">
        <v>1</v>
      </c>
      <c r="Y103" s="13">
        <v>271654.03000000003</v>
      </c>
      <c r="Z103" s="13">
        <v>425466.62</v>
      </c>
      <c r="AA103" s="13">
        <v>1</v>
      </c>
      <c r="AB103" s="13">
        <v>425466.62</v>
      </c>
    </row>
    <row r="104" spans="1:206" x14ac:dyDescent="0.25">
      <c r="A104" s="13">
        <v>50</v>
      </c>
      <c r="B104" s="13">
        <v>0</v>
      </c>
      <c r="C104" s="13">
        <v>0</v>
      </c>
      <c r="D104" s="13">
        <v>1</v>
      </c>
      <c r="E104" s="13">
        <v>226</v>
      </c>
      <c r="F104" s="13">
        <f>ROUND(Source!AW98,O104)</f>
        <v>271654.03000000003</v>
      </c>
      <c r="G104" s="13" t="s">
        <v>87</v>
      </c>
      <c r="H104" s="13" t="s">
        <v>88</v>
      </c>
      <c r="I104" s="13"/>
      <c r="J104" s="13"/>
      <c r="K104" s="13">
        <v>226</v>
      </c>
      <c r="L104" s="13">
        <v>5</v>
      </c>
      <c r="M104" s="13">
        <v>3</v>
      </c>
      <c r="N104" s="13" t="s">
        <v>3</v>
      </c>
      <c r="O104" s="13">
        <v>2</v>
      </c>
      <c r="P104" s="13">
        <f>ROUND(Source!EO98,O104)</f>
        <v>425466.62</v>
      </c>
      <c r="Q104" s="13"/>
      <c r="R104" s="13"/>
      <c r="S104" s="13"/>
      <c r="T104" s="13"/>
      <c r="U104" s="13"/>
      <c r="V104" s="13"/>
      <c r="W104" s="13">
        <v>271654.03000000003</v>
      </c>
      <c r="X104" s="13">
        <v>1</v>
      </c>
      <c r="Y104" s="13">
        <v>271654.03000000003</v>
      </c>
      <c r="Z104" s="13">
        <v>425466.62</v>
      </c>
      <c r="AA104" s="13">
        <v>1</v>
      </c>
      <c r="AB104" s="13">
        <v>425466.62</v>
      </c>
    </row>
    <row r="105" spans="1:206" x14ac:dyDescent="0.25">
      <c r="A105" s="13">
        <v>50</v>
      </c>
      <c r="B105" s="13">
        <v>0</v>
      </c>
      <c r="C105" s="13">
        <v>0</v>
      </c>
      <c r="D105" s="13">
        <v>1</v>
      </c>
      <c r="E105" s="13">
        <v>227</v>
      </c>
      <c r="F105" s="13">
        <f>ROUND(Source!AX98,O105)</f>
        <v>0</v>
      </c>
      <c r="G105" s="13" t="s">
        <v>89</v>
      </c>
      <c r="H105" s="13" t="s">
        <v>90</v>
      </c>
      <c r="I105" s="13"/>
      <c r="J105" s="13"/>
      <c r="K105" s="13">
        <v>227</v>
      </c>
      <c r="L105" s="13">
        <v>6</v>
      </c>
      <c r="M105" s="13">
        <v>3</v>
      </c>
      <c r="N105" s="13" t="s">
        <v>3</v>
      </c>
      <c r="O105" s="13">
        <v>2</v>
      </c>
      <c r="P105" s="13">
        <f>ROUND(Source!EP98,O105)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06" x14ac:dyDescent="0.25">
      <c r="A106" s="13">
        <v>50</v>
      </c>
      <c r="B106" s="13">
        <v>0</v>
      </c>
      <c r="C106" s="13">
        <v>0</v>
      </c>
      <c r="D106" s="13">
        <v>1</v>
      </c>
      <c r="E106" s="13">
        <v>228</v>
      </c>
      <c r="F106" s="13">
        <f>ROUND(Source!AY98,O106)</f>
        <v>271654.03000000003</v>
      </c>
      <c r="G106" s="13" t="s">
        <v>91</v>
      </c>
      <c r="H106" s="13" t="s">
        <v>92</v>
      </c>
      <c r="I106" s="13"/>
      <c r="J106" s="13"/>
      <c r="K106" s="13">
        <v>228</v>
      </c>
      <c r="L106" s="13">
        <v>7</v>
      </c>
      <c r="M106" s="13">
        <v>3</v>
      </c>
      <c r="N106" s="13" t="s">
        <v>3</v>
      </c>
      <c r="O106" s="13">
        <v>2</v>
      </c>
      <c r="P106" s="13">
        <f>ROUND(Source!EQ98,O106)</f>
        <v>425466.62</v>
      </c>
      <c r="Q106" s="13"/>
      <c r="R106" s="13"/>
      <c r="S106" s="13"/>
      <c r="T106" s="13"/>
      <c r="U106" s="13"/>
      <c r="V106" s="13"/>
      <c r="W106" s="13">
        <v>271654.03000000003</v>
      </c>
      <c r="X106" s="13">
        <v>1</v>
      </c>
      <c r="Y106" s="13">
        <v>271654.03000000003</v>
      </c>
      <c r="Z106" s="13">
        <v>425466.62</v>
      </c>
      <c r="AA106" s="13">
        <v>1</v>
      </c>
      <c r="AB106" s="13">
        <v>425466.62</v>
      </c>
    </row>
    <row r="107" spans="1:206" x14ac:dyDescent="0.25">
      <c r="A107" s="13">
        <v>50</v>
      </c>
      <c r="B107" s="13">
        <v>0</v>
      </c>
      <c r="C107" s="13">
        <v>0</v>
      </c>
      <c r="D107" s="13">
        <v>1</v>
      </c>
      <c r="E107" s="13">
        <v>216</v>
      </c>
      <c r="F107" s="13">
        <f>ROUND(Source!AP98,O107)</f>
        <v>0</v>
      </c>
      <c r="G107" s="13" t="s">
        <v>93</v>
      </c>
      <c r="H107" s="13" t="s">
        <v>94</v>
      </c>
      <c r="I107" s="13"/>
      <c r="J107" s="13"/>
      <c r="K107" s="13">
        <v>216</v>
      </c>
      <c r="L107" s="13">
        <v>8</v>
      </c>
      <c r="M107" s="13">
        <v>3</v>
      </c>
      <c r="N107" s="13" t="s">
        <v>3</v>
      </c>
      <c r="O107" s="13">
        <v>2</v>
      </c>
      <c r="P107" s="13">
        <f>ROUND(Source!EH98,O107)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06" x14ac:dyDescent="0.25">
      <c r="A108" s="13">
        <v>50</v>
      </c>
      <c r="B108" s="13">
        <v>0</v>
      </c>
      <c r="C108" s="13">
        <v>0</v>
      </c>
      <c r="D108" s="13">
        <v>1</v>
      </c>
      <c r="E108" s="13">
        <v>223</v>
      </c>
      <c r="F108" s="13">
        <f>ROUND(Source!AQ98,O108)</f>
        <v>0</v>
      </c>
      <c r="G108" s="13" t="s">
        <v>95</v>
      </c>
      <c r="H108" s="13" t="s">
        <v>96</v>
      </c>
      <c r="I108" s="13"/>
      <c r="J108" s="13"/>
      <c r="K108" s="13">
        <v>223</v>
      </c>
      <c r="L108" s="13">
        <v>9</v>
      </c>
      <c r="M108" s="13">
        <v>3</v>
      </c>
      <c r="N108" s="13" t="s">
        <v>3</v>
      </c>
      <c r="O108" s="13">
        <v>2</v>
      </c>
      <c r="P108" s="13">
        <f>ROUND(Source!EI98,O108)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06" x14ac:dyDescent="0.25">
      <c r="A109" s="13">
        <v>50</v>
      </c>
      <c r="B109" s="13">
        <v>0</v>
      </c>
      <c r="C109" s="13">
        <v>0</v>
      </c>
      <c r="D109" s="13">
        <v>1</v>
      </c>
      <c r="E109" s="13">
        <v>229</v>
      </c>
      <c r="F109" s="13">
        <f>ROUND(Source!AZ98,O109)</f>
        <v>0</v>
      </c>
      <c r="G109" s="13" t="s">
        <v>97</v>
      </c>
      <c r="H109" s="13" t="s">
        <v>98</v>
      </c>
      <c r="I109" s="13"/>
      <c r="J109" s="13"/>
      <c r="K109" s="13">
        <v>229</v>
      </c>
      <c r="L109" s="13">
        <v>10</v>
      </c>
      <c r="M109" s="13">
        <v>3</v>
      </c>
      <c r="N109" s="13" t="s">
        <v>3</v>
      </c>
      <c r="O109" s="13">
        <v>2</v>
      </c>
      <c r="P109" s="13">
        <f>ROUND(Source!ER98,O109)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06" x14ac:dyDescent="0.25">
      <c r="A110" s="13">
        <v>50</v>
      </c>
      <c r="B110" s="13">
        <v>0</v>
      </c>
      <c r="C110" s="13">
        <v>0</v>
      </c>
      <c r="D110" s="13">
        <v>1</v>
      </c>
      <c r="E110" s="13">
        <v>203</v>
      </c>
      <c r="F110" s="13">
        <f>ROUND(Source!Q98,O110)</f>
        <v>100.23</v>
      </c>
      <c r="G110" s="13" t="s">
        <v>99</v>
      </c>
      <c r="H110" s="13" t="s">
        <v>100</v>
      </c>
      <c r="I110" s="13"/>
      <c r="J110" s="13"/>
      <c r="K110" s="13">
        <v>203</v>
      </c>
      <c r="L110" s="13">
        <v>11</v>
      </c>
      <c r="M110" s="13">
        <v>3</v>
      </c>
      <c r="N110" s="13" t="s">
        <v>3</v>
      </c>
      <c r="O110" s="13">
        <v>2</v>
      </c>
      <c r="P110" s="13">
        <f>ROUND(Source!DI98,O110)</f>
        <v>1400.3</v>
      </c>
      <c r="Q110" s="13"/>
      <c r="R110" s="13"/>
      <c r="S110" s="13"/>
      <c r="T110" s="13"/>
      <c r="U110" s="13"/>
      <c r="V110" s="13"/>
      <c r="W110" s="13">
        <v>100.23</v>
      </c>
      <c r="X110" s="13">
        <v>1</v>
      </c>
      <c r="Y110" s="13">
        <v>100.23</v>
      </c>
      <c r="Z110" s="13">
        <v>1400.3</v>
      </c>
      <c r="AA110" s="13">
        <v>1</v>
      </c>
      <c r="AB110" s="13">
        <v>1400.3</v>
      </c>
    </row>
    <row r="111" spans="1:206" x14ac:dyDescent="0.25">
      <c r="A111" s="13">
        <v>50</v>
      </c>
      <c r="B111" s="13">
        <v>0</v>
      </c>
      <c r="C111" s="13">
        <v>0</v>
      </c>
      <c r="D111" s="13">
        <v>1</v>
      </c>
      <c r="E111" s="13">
        <v>231</v>
      </c>
      <c r="F111" s="13">
        <f>ROUND(Source!BB98,O111)</f>
        <v>0</v>
      </c>
      <c r="G111" s="13" t="s">
        <v>101</v>
      </c>
      <c r="H111" s="13" t="s">
        <v>102</v>
      </c>
      <c r="I111" s="13"/>
      <c r="J111" s="13"/>
      <c r="K111" s="13">
        <v>231</v>
      </c>
      <c r="L111" s="13">
        <v>12</v>
      </c>
      <c r="M111" s="13">
        <v>3</v>
      </c>
      <c r="N111" s="13" t="s">
        <v>3</v>
      </c>
      <c r="O111" s="13">
        <v>2</v>
      </c>
      <c r="P111" s="13">
        <f>ROUND(Source!ET98,O111)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06" x14ac:dyDescent="0.25">
      <c r="A112" s="13">
        <v>50</v>
      </c>
      <c r="B112" s="13">
        <v>0</v>
      </c>
      <c r="C112" s="13">
        <v>0</v>
      </c>
      <c r="D112" s="13">
        <v>1</v>
      </c>
      <c r="E112" s="13">
        <v>204</v>
      </c>
      <c r="F112" s="13">
        <f>ROUND(Source!R98,O112)</f>
        <v>8.75</v>
      </c>
      <c r="G112" s="13" t="s">
        <v>103</v>
      </c>
      <c r="H112" s="13" t="s">
        <v>104</v>
      </c>
      <c r="I112" s="13"/>
      <c r="J112" s="13"/>
      <c r="K112" s="13">
        <v>204</v>
      </c>
      <c r="L112" s="13">
        <v>13</v>
      </c>
      <c r="M112" s="13">
        <v>3</v>
      </c>
      <c r="N112" s="13" t="s">
        <v>3</v>
      </c>
      <c r="O112" s="13">
        <v>2</v>
      </c>
      <c r="P112" s="13">
        <f>ROUND(Source!DJ98,O112)</f>
        <v>493.06</v>
      </c>
      <c r="Q112" s="13"/>
      <c r="R112" s="13"/>
      <c r="S112" s="13"/>
      <c r="T112" s="13"/>
      <c r="U112" s="13"/>
      <c r="V112" s="13"/>
      <c r="W112" s="13">
        <v>8.75</v>
      </c>
      <c r="X112" s="13">
        <v>1</v>
      </c>
      <c r="Y112" s="13">
        <v>8.75</v>
      </c>
      <c r="Z112" s="13">
        <v>493.06</v>
      </c>
      <c r="AA112" s="13">
        <v>1</v>
      </c>
      <c r="AB112" s="13">
        <v>493.06</v>
      </c>
    </row>
    <row r="113" spans="1:88" x14ac:dyDescent="0.25">
      <c r="A113" s="13">
        <v>50</v>
      </c>
      <c r="B113" s="13">
        <v>0</v>
      </c>
      <c r="C113" s="13">
        <v>0</v>
      </c>
      <c r="D113" s="13">
        <v>1</v>
      </c>
      <c r="E113" s="13">
        <v>205</v>
      </c>
      <c r="F113" s="13">
        <f>ROUND(Source!S98,O113)</f>
        <v>6072.98</v>
      </c>
      <c r="G113" s="13" t="s">
        <v>105</v>
      </c>
      <c r="H113" s="13" t="s">
        <v>106</v>
      </c>
      <c r="I113" s="13"/>
      <c r="J113" s="13"/>
      <c r="K113" s="13">
        <v>205</v>
      </c>
      <c r="L113" s="13">
        <v>14</v>
      </c>
      <c r="M113" s="13">
        <v>3</v>
      </c>
      <c r="N113" s="13" t="s">
        <v>3</v>
      </c>
      <c r="O113" s="13">
        <v>2</v>
      </c>
      <c r="P113" s="13">
        <f>ROUND(Source!DK98,O113)</f>
        <v>342212.42</v>
      </c>
      <c r="Q113" s="13"/>
      <c r="R113" s="13"/>
      <c r="S113" s="13"/>
      <c r="T113" s="13"/>
      <c r="U113" s="13"/>
      <c r="V113" s="13"/>
      <c r="W113" s="13">
        <v>6072.98</v>
      </c>
      <c r="X113" s="13">
        <v>1</v>
      </c>
      <c r="Y113" s="13">
        <v>6072.98</v>
      </c>
      <c r="Z113" s="13">
        <v>342212.42</v>
      </c>
      <c r="AA113" s="13">
        <v>1</v>
      </c>
      <c r="AB113" s="13">
        <v>342212.42</v>
      </c>
    </row>
    <row r="114" spans="1:88" x14ac:dyDescent="0.25">
      <c r="A114" s="13">
        <v>50</v>
      </c>
      <c r="B114" s="13">
        <v>0</v>
      </c>
      <c r="C114" s="13">
        <v>0</v>
      </c>
      <c r="D114" s="13">
        <v>1</v>
      </c>
      <c r="E114" s="13">
        <v>232</v>
      </c>
      <c r="F114" s="13">
        <f>ROUND(Source!BC98,O114)</f>
        <v>0</v>
      </c>
      <c r="G114" s="13" t="s">
        <v>107</v>
      </c>
      <c r="H114" s="13" t="s">
        <v>108</v>
      </c>
      <c r="I114" s="13"/>
      <c r="J114" s="13"/>
      <c r="K114" s="13">
        <v>232</v>
      </c>
      <c r="L114" s="13">
        <v>15</v>
      </c>
      <c r="M114" s="13">
        <v>3</v>
      </c>
      <c r="N114" s="13" t="s">
        <v>3</v>
      </c>
      <c r="O114" s="13">
        <v>2</v>
      </c>
      <c r="P114" s="13">
        <f>ROUND(Source!EU98,O114)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88" x14ac:dyDescent="0.25">
      <c r="A115" s="13">
        <v>50</v>
      </c>
      <c r="B115" s="13">
        <v>0</v>
      </c>
      <c r="C115" s="13">
        <v>0</v>
      </c>
      <c r="D115" s="13">
        <v>1</v>
      </c>
      <c r="E115" s="13">
        <v>214</v>
      </c>
      <c r="F115" s="13">
        <f>ROUND(Source!AS98,O115)</f>
        <v>288166.18</v>
      </c>
      <c r="G115" s="13" t="s">
        <v>109</v>
      </c>
      <c r="H115" s="13" t="s">
        <v>110</v>
      </c>
      <c r="I115" s="13"/>
      <c r="J115" s="13"/>
      <c r="K115" s="13">
        <v>214</v>
      </c>
      <c r="L115" s="13">
        <v>16</v>
      </c>
      <c r="M115" s="13">
        <v>3</v>
      </c>
      <c r="N115" s="13" t="s">
        <v>3</v>
      </c>
      <c r="O115" s="13">
        <v>2</v>
      </c>
      <c r="P115" s="13">
        <f>ROUND(Source!EK98,O115)</f>
        <v>1351678.65</v>
      </c>
      <c r="Q115" s="13"/>
      <c r="R115" s="13"/>
      <c r="S115" s="13"/>
      <c r="T115" s="13"/>
      <c r="U115" s="13"/>
      <c r="V115" s="13"/>
      <c r="W115" s="13">
        <v>288166.18</v>
      </c>
      <c r="X115" s="13">
        <v>1</v>
      </c>
      <c r="Y115" s="13">
        <v>288166.18</v>
      </c>
      <c r="Z115" s="13">
        <v>1351678.65</v>
      </c>
      <c r="AA115" s="13">
        <v>1</v>
      </c>
      <c r="AB115" s="13">
        <v>1351678.65</v>
      </c>
    </row>
    <row r="116" spans="1:88" x14ac:dyDescent="0.25">
      <c r="A116" s="13">
        <v>50</v>
      </c>
      <c r="B116" s="13">
        <v>0</v>
      </c>
      <c r="C116" s="13">
        <v>0</v>
      </c>
      <c r="D116" s="13">
        <v>1</v>
      </c>
      <c r="E116" s="13">
        <v>215</v>
      </c>
      <c r="F116" s="13">
        <f>ROUND(Source!AT98,O116)</f>
        <v>0</v>
      </c>
      <c r="G116" s="13" t="s">
        <v>111</v>
      </c>
      <c r="H116" s="13" t="s">
        <v>112</v>
      </c>
      <c r="I116" s="13"/>
      <c r="J116" s="13"/>
      <c r="K116" s="13">
        <v>215</v>
      </c>
      <c r="L116" s="13">
        <v>17</v>
      </c>
      <c r="M116" s="13">
        <v>3</v>
      </c>
      <c r="N116" s="13" t="s">
        <v>3</v>
      </c>
      <c r="O116" s="13">
        <v>2</v>
      </c>
      <c r="P116" s="13">
        <f>ROUND(Source!EL98,O116)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88" x14ac:dyDescent="0.25">
      <c r="A117" s="13">
        <v>50</v>
      </c>
      <c r="B117" s="13">
        <v>0</v>
      </c>
      <c r="C117" s="13">
        <v>0</v>
      </c>
      <c r="D117" s="13">
        <v>1</v>
      </c>
      <c r="E117" s="13">
        <v>217</v>
      </c>
      <c r="F117" s="13">
        <f>ROUND(Source!AU98,O117)</f>
        <v>0</v>
      </c>
      <c r="G117" s="13" t="s">
        <v>113</v>
      </c>
      <c r="H117" s="13" t="s">
        <v>114</v>
      </c>
      <c r="I117" s="13"/>
      <c r="J117" s="13"/>
      <c r="K117" s="13">
        <v>217</v>
      </c>
      <c r="L117" s="13">
        <v>18</v>
      </c>
      <c r="M117" s="13">
        <v>3</v>
      </c>
      <c r="N117" s="13" t="s">
        <v>3</v>
      </c>
      <c r="O117" s="13">
        <v>2</v>
      </c>
      <c r="P117" s="13">
        <f>ROUND(Source!EM98,O117)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88" x14ac:dyDescent="0.25">
      <c r="A118" s="13">
        <v>50</v>
      </c>
      <c r="B118" s="13">
        <v>0</v>
      </c>
      <c r="C118" s="13">
        <v>0</v>
      </c>
      <c r="D118" s="13">
        <v>1</v>
      </c>
      <c r="E118" s="13">
        <v>230</v>
      </c>
      <c r="F118" s="13">
        <f>ROUND(Source!BA98,O118)</f>
        <v>0</v>
      </c>
      <c r="G118" s="13" t="s">
        <v>115</v>
      </c>
      <c r="H118" s="13" t="s">
        <v>116</v>
      </c>
      <c r="I118" s="13"/>
      <c r="J118" s="13"/>
      <c r="K118" s="13">
        <v>230</v>
      </c>
      <c r="L118" s="13">
        <v>19</v>
      </c>
      <c r="M118" s="13">
        <v>3</v>
      </c>
      <c r="N118" s="13" t="s">
        <v>3</v>
      </c>
      <c r="O118" s="13">
        <v>2</v>
      </c>
      <c r="P118" s="13">
        <f>ROUND(Source!ES98,O118)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88" x14ac:dyDescent="0.25">
      <c r="A119" s="13">
        <v>50</v>
      </c>
      <c r="B119" s="13">
        <v>0</v>
      </c>
      <c r="C119" s="13">
        <v>0</v>
      </c>
      <c r="D119" s="13">
        <v>1</v>
      </c>
      <c r="E119" s="13">
        <v>206</v>
      </c>
      <c r="F119" s="13">
        <f>ROUND(Source!T98,O119)</f>
        <v>0</v>
      </c>
      <c r="G119" s="13" t="s">
        <v>117</v>
      </c>
      <c r="H119" s="13" t="s">
        <v>118</v>
      </c>
      <c r="I119" s="13"/>
      <c r="J119" s="13"/>
      <c r="K119" s="13">
        <v>206</v>
      </c>
      <c r="L119" s="13">
        <v>20</v>
      </c>
      <c r="M119" s="13">
        <v>3</v>
      </c>
      <c r="N119" s="13" t="s">
        <v>3</v>
      </c>
      <c r="O119" s="13">
        <v>2</v>
      </c>
      <c r="P119" s="13">
        <f>ROUND(Source!DL98,O119)</f>
        <v>0</v>
      </c>
      <c r="Q119" s="13"/>
      <c r="R119" s="13"/>
      <c r="S119" s="13"/>
      <c r="T119" s="13"/>
      <c r="U119" s="13"/>
      <c r="V119" s="13"/>
      <c r="W119" s="13">
        <v>0</v>
      </c>
      <c r="X119" s="13">
        <v>1</v>
      </c>
      <c r="Y119" s="13">
        <v>0</v>
      </c>
      <c r="Z119" s="13">
        <v>0</v>
      </c>
      <c r="AA119" s="13">
        <v>1</v>
      </c>
      <c r="AB119" s="13">
        <v>0</v>
      </c>
    </row>
    <row r="120" spans="1:88" x14ac:dyDescent="0.25">
      <c r="A120" s="13">
        <v>50</v>
      </c>
      <c r="B120" s="13">
        <v>0</v>
      </c>
      <c r="C120" s="13">
        <v>0</v>
      </c>
      <c r="D120" s="13">
        <v>1</v>
      </c>
      <c r="E120" s="13">
        <v>207</v>
      </c>
      <c r="F120" s="13">
        <f>Source!U98</f>
        <v>472.42318292399989</v>
      </c>
      <c r="G120" s="13" t="s">
        <v>119</v>
      </c>
      <c r="H120" s="13" t="s">
        <v>120</v>
      </c>
      <c r="I120" s="13"/>
      <c r="J120" s="13"/>
      <c r="K120" s="13">
        <v>207</v>
      </c>
      <c r="L120" s="13">
        <v>21</v>
      </c>
      <c r="M120" s="13">
        <v>3</v>
      </c>
      <c r="N120" s="13" t="s">
        <v>3</v>
      </c>
      <c r="O120" s="13">
        <v>-1</v>
      </c>
      <c r="P120" s="13">
        <f>Source!DM98</f>
        <v>472.42318292399989</v>
      </c>
      <c r="Q120" s="13"/>
      <c r="R120" s="13"/>
      <c r="S120" s="13"/>
      <c r="T120" s="13"/>
      <c r="U120" s="13"/>
      <c r="V120" s="13"/>
      <c r="W120" s="13">
        <v>472.423182924</v>
      </c>
      <c r="X120" s="13">
        <v>1</v>
      </c>
      <c r="Y120" s="13">
        <v>472.423182924</v>
      </c>
      <c r="Z120" s="13">
        <v>472.423182924</v>
      </c>
      <c r="AA120" s="13">
        <v>1</v>
      </c>
      <c r="AB120" s="13">
        <v>472.423182924</v>
      </c>
    </row>
    <row r="121" spans="1:88" x14ac:dyDescent="0.25">
      <c r="A121" s="13">
        <v>50</v>
      </c>
      <c r="B121" s="13">
        <v>0</v>
      </c>
      <c r="C121" s="13">
        <v>0</v>
      </c>
      <c r="D121" s="13">
        <v>1</v>
      </c>
      <c r="E121" s="13">
        <v>208</v>
      </c>
      <c r="F121" s="13">
        <f>Source!V98</f>
        <v>0</v>
      </c>
      <c r="G121" s="13" t="s">
        <v>121</v>
      </c>
      <c r="H121" s="13" t="s">
        <v>122</v>
      </c>
      <c r="I121" s="13"/>
      <c r="J121" s="13"/>
      <c r="K121" s="13">
        <v>208</v>
      </c>
      <c r="L121" s="13">
        <v>22</v>
      </c>
      <c r="M121" s="13">
        <v>3</v>
      </c>
      <c r="N121" s="13" t="s">
        <v>3</v>
      </c>
      <c r="O121" s="13">
        <v>-1</v>
      </c>
      <c r="P121" s="13">
        <f>Source!DN98</f>
        <v>0</v>
      </c>
      <c r="Q121" s="13"/>
      <c r="R121" s="13"/>
      <c r="S121" s="13"/>
      <c r="T121" s="13"/>
      <c r="U121" s="13"/>
      <c r="V121" s="13"/>
      <c r="W121" s="13">
        <v>0</v>
      </c>
      <c r="X121" s="13">
        <v>1</v>
      </c>
      <c r="Y121" s="13">
        <v>0</v>
      </c>
      <c r="Z121" s="13">
        <v>0</v>
      </c>
      <c r="AA121" s="13">
        <v>1</v>
      </c>
      <c r="AB121" s="13">
        <v>0</v>
      </c>
    </row>
    <row r="122" spans="1:88" x14ac:dyDescent="0.25">
      <c r="A122" s="13">
        <v>50</v>
      </c>
      <c r="B122" s="13">
        <v>0</v>
      </c>
      <c r="C122" s="13">
        <v>0</v>
      </c>
      <c r="D122" s="13">
        <v>1</v>
      </c>
      <c r="E122" s="13">
        <v>209</v>
      </c>
      <c r="F122" s="13">
        <f>ROUND(Source!W98,O122)</f>
        <v>0</v>
      </c>
      <c r="G122" s="13" t="s">
        <v>123</v>
      </c>
      <c r="H122" s="13" t="s">
        <v>124</v>
      </c>
      <c r="I122" s="13"/>
      <c r="J122" s="13"/>
      <c r="K122" s="13">
        <v>209</v>
      </c>
      <c r="L122" s="13">
        <v>23</v>
      </c>
      <c r="M122" s="13">
        <v>3</v>
      </c>
      <c r="N122" s="13" t="s">
        <v>3</v>
      </c>
      <c r="O122" s="13">
        <v>2</v>
      </c>
      <c r="P122" s="13">
        <f>ROUND(Source!DO98,O122)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88" x14ac:dyDescent="0.25">
      <c r="A123" s="13">
        <v>50</v>
      </c>
      <c r="B123" s="13">
        <v>0</v>
      </c>
      <c r="C123" s="13">
        <v>0</v>
      </c>
      <c r="D123" s="13">
        <v>1</v>
      </c>
      <c r="E123" s="13">
        <v>233</v>
      </c>
      <c r="F123" s="13">
        <f>ROUND(Source!BD98,O123)</f>
        <v>0</v>
      </c>
      <c r="G123" s="13" t="s">
        <v>125</v>
      </c>
      <c r="H123" s="13" t="s">
        <v>126</v>
      </c>
      <c r="I123" s="13"/>
      <c r="J123" s="13"/>
      <c r="K123" s="13">
        <v>233</v>
      </c>
      <c r="L123" s="13">
        <v>24</v>
      </c>
      <c r="M123" s="13">
        <v>3</v>
      </c>
      <c r="N123" s="13" t="s">
        <v>3</v>
      </c>
      <c r="O123" s="13">
        <v>2</v>
      </c>
      <c r="P123" s="13">
        <f>ROUND(Source!EV98,O123)</f>
        <v>0</v>
      </c>
      <c r="Q123" s="13"/>
      <c r="R123" s="13"/>
      <c r="S123" s="13"/>
      <c r="T123" s="13"/>
      <c r="U123" s="13"/>
      <c r="V123" s="13"/>
      <c r="W123" s="13">
        <v>0</v>
      </c>
      <c r="X123" s="13">
        <v>1</v>
      </c>
      <c r="Y123" s="13">
        <v>0</v>
      </c>
      <c r="Z123" s="13">
        <v>0</v>
      </c>
      <c r="AA123" s="13">
        <v>1</v>
      </c>
      <c r="AB123" s="13">
        <v>0</v>
      </c>
    </row>
    <row r="124" spans="1:88" x14ac:dyDescent="0.25">
      <c r="A124" s="13">
        <v>50</v>
      </c>
      <c r="B124" s="13">
        <v>0</v>
      </c>
      <c r="C124" s="13">
        <v>0</v>
      </c>
      <c r="D124" s="13">
        <v>1</v>
      </c>
      <c r="E124" s="13">
        <v>210</v>
      </c>
      <c r="F124" s="13">
        <f>ROUND(Source!X98,O124)</f>
        <v>6629.08</v>
      </c>
      <c r="G124" s="13" t="s">
        <v>127</v>
      </c>
      <c r="H124" s="13" t="s">
        <v>128</v>
      </c>
      <c r="I124" s="13"/>
      <c r="J124" s="13"/>
      <c r="K124" s="13">
        <v>210</v>
      </c>
      <c r="L124" s="13">
        <v>25</v>
      </c>
      <c r="M124" s="13">
        <v>3</v>
      </c>
      <c r="N124" s="13" t="s">
        <v>3</v>
      </c>
      <c r="O124" s="13">
        <v>2</v>
      </c>
      <c r="P124" s="13">
        <f>ROUND(Source!DP98,O124)</f>
        <v>373548.97</v>
      </c>
      <c r="Q124" s="13"/>
      <c r="R124" s="13"/>
      <c r="S124" s="13"/>
      <c r="T124" s="13"/>
      <c r="U124" s="13"/>
      <c r="V124" s="13"/>
      <c r="W124" s="13">
        <v>6629.08</v>
      </c>
      <c r="X124" s="13">
        <v>1</v>
      </c>
      <c r="Y124" s="13">
        <v>6629.08</v>
      </c>
      <c r="Z124" s="13">
        <v>373548.97</v>
      </c>
      <c r="AA124" s="13">
        <v>1</v>
      </c>
      <c r="AB124" s="13">
        <v>373548.97</v>
      </c>
    </row>
    <row r="125" spans="1:88" x14ac:dyDescent="0.25">
      <c r="A125" s="13">
        <v>50</v>
      </c>
      <c r="B125" s="13">
        <v>0</v>
      </c>
      <c r="C125" s="13">
        <v>0</v>
      </c>
      <c r="D125" s="13">
        <v>1</v>
      </c>
      <c r="E125" s="13">
        <v>211</v>
      </c>
      <c r="F125" s="13">
        <f>ROUND(Source!Y98,O125)</f>
        <v>3709.86</v>
      </c>
      <c r="G125" s="13" t="s">
        <v>129</v>
      </c>
      <c r="H125" s="13" t="s">
        <v>130</v>
      </c>
      <c r="I125" s="13"/>
      <c r="J125" s="13"/>
      <c r="K125" s="13">
        <v>211</v>
      </c>
      <c r="L125" s="13">
        <v>26</v>
      </c>
      <c r="M125" s="13">
        <v>3</v>
      </c>
      <c r="N125" s="13" t="s">
        <v>3</v>
      </c>
      <c r="O125" s="13">
        <v>2</v>
      </c>
      <c r="P125" s="13">
        <f>ROUND(Source!DQ98,O125)</f>
        <v>209050.34</v>
      </c>
      <c r="Q125" s="13"/>
      <c r="R125" s="13"/>
      <c r="S125" s="13"/>
      <c r="T125" s="13"/>
      <c r="U125" s="13"/>
      <c r="V125" s="13"/>
      <c r="W125" s="13">
        <v>3709.86</v>
      </c>
      <c r="X125" s="13">
        <v>1</v>
      </c>
      <c r="Y125" s="13">
        <v>3709.86</v>
      </c>
      <c r="Z125" s="13">
        <v>209050.34</v>
      </c>
      <c r="AA125" s="13">
        <v>1</v>
      </c>
      <c r="AB125" s="13">
        <v>209050.34</v>
      </c>
    </row>
    <row r="126" spans="1:88" x14ac:dyDescent="0.25">
      <c r="A126" s="13">
        <v>50</v>
      </c>
      <c r="B126" s="13">
        <v>0</v>
      </c>
      <c r="C126" s="13">
        <v>0</v>
      </c>
      <c r="D126" s="13">
        <v>1</v>
      </c>
      <c r="E126" s="13">
        <v>224</v>
      </c>
      <c r="F126" s="13">
        <f>ROUND(Source!AR98,O126)</f>
        <v>288166.18</v>
      </c>
      <c r="G126" s="13" t="s">
        <v>131</v>
      </c>
      <c r="H126" s="13" t="s">
        <v>132</v>
      </c>
      <c r="I126" s="13"/>
      <c r="J126" s="13"/>
      <c r="K126" s="13">
        <v>224</v>
      </c>
      <c r="L126" s="13">
        <v>27</v>
      </c>
      <c r="M126" s="13">
        <v>3</v>
      </c>
      <c r="N126" s="13" t="s">
        <v>3</v>
      </c>
      <c r="O126" s="13">
        <v>2</v>
      </c>
      <c r="P126" s="13">
        <f>ROUND(Source!EJ98,O126)</f>
        <v>1351678.65</v>
      </c>
      <c r="Q126" s="13"/>
      <c r="R126" s="13"/>
      <c r="S126" s="13"/>
      <c r="T126" s="13"/>
      <c r="U126" s="13"/>
      <c r="V126" s="13"/>
      <c r="W126" s="13">
        <v>288166.18</v>
      </c>
      <c r="X126" s="13">
        <v>1</v>
      </c>
      <c r="Y126" s="13">
        <v>288166.18</v>
      </c>
      <c r="Z126" s="13">
        <v>1351678.65</v>
      </c>
      <c r="AA126" s="13">
        <v>1</v>
      </c>
      <c r="AB126" s="13">
        <v>1351678.65</v>
      </c>
    </row>
    <row r="128" spans="1:88" x14ac:dyDescent="0.25">
      <c r="A128" s="10">
        <v>4</v>
      </c>
      <c r="B128" s="10">
        <v>1</v>
      </c>
      <c r="C128" s="10"/>
      <c r="D128" s="10">
        <f>ROW(A151)</f>
        <v>151</v>
      </c>
      <c r="E128" s="10"/>
      <c r="F128" s="10" t="s">
        <v>19</v>
      </c>
      <c r="G128" s="10" t="s">
        <v>169</v>
      </c>
      <c r="H128" s="10" t="s">
        <v>3</v>
      </c>
      <c r="I128" s="10">
        <v>0</v>
      </c>
      <c r="J128" s="10"/>
      <c r="K128" s="10">
        <v>0</v>
      </c>
      <c r="L128" s="10"/>
      <c r="M128" s="10" t="s">
        <v>3</v>
      </c>
      <c r="N128" s="10"/>
      <c r="O128" s="10"/>
      <c r="P128" s="10"/>
      <c r="Q128" s="10"/>
      <c r="R128" s="10"/>
      <c r="S128" s="10">
        <v>0</v>
      </c>
      <c r="T128" s="10">
        <v>0</v>
      </c>
      <c r="U128" s="10" t="s">
        <v>3</v>
      </c>
      <c r="V128" s="10">
        <v>2</v>
      </c>
      <c r="W128" s="10"/>
      <c r="X128" s="10"/>
      <c r="Y128" s="10"/>
      <c r="Z128" s="10"/>
      <c r="AA128" s="10"/>
      <c r="AB128" s="10" t="s">
        <v>3</v>
      </c>
      <c r="AC128" s="10" t="s">
        <v>3</v>
      </c>
      <c r="AD128" s="10" t="s">
        <v>3</v>
      </c>
      <c r="AE128" s="10" t="s">
        <v>3</v>
      </c>
      <c r="AF128" s="10" t="s">
        <v>3</v>
      </c>
      <c r="AG128" s="10" t="s">
        <v>3</v>
      </c>
      <c r="AH128" s="10"/>
      <c r="AI128" s="10"/>
      <c r="AJ128" s="10"/>
      <c r="AK128" s="10"/>
      <c r="AL128" s="10"/>
      <c r="AM128" s="10"/>
      <c r="AN128" s="10"/>
      <c r="AO128" s="10"/>
      <c r="AP128" s="10" t="s">
        <v>3</v>
      </c>
      <c r="AQ128" s="10" t="s">
        <v>3</v>
      </c>
      <c r="AR128" s="10" t="s">
        <v>3</v>
      </c>
      <c r="AS128" s="10"/>
      <c r="AT128" s="10"/>
      <c r="AU128" s="10"/>
      <c r="AV128" s="10"/>
      <c r="AW128" s="10"/>
      <c r="AX128" s="10"/>
      <c r="AY128" s="10"/>
      <c r="AZ128" s="10" t="s">
        <v>3</v>
      </c>
      <c r="BA128" s="10"/>
      <c r="BB128" s="10" t="s">
        <v>3</v>
      </c>
      <c r="BC128" s="10" t="s">
        <v>3</v>
      </c>
      <c r="BD128" s="10" t="s">
        <v>3</v>
      </c>
      <c r="BE128" s="10" t="s">
        <v>3</v>
      </c>
      <c r="BF128" s="10" t="s">
        <v>3</v>
      </c>
      <c r="BG128" s="10" t="s">
        <v>3</v>
      </c>
      <c r="BH128" s="10" t="s">
        <v>3</v>
      </c>
      <c r="BI128" s="10" t="s">
        <v>3</v>
      </c>
      <c r="BJ128" s="10" t="s">
        <v>3</v>
      </c>
      <c r="BK128" s="10" t="s">
        <v>3</v>
      </c>
      <c r="BL128" s="10" t="s">
        <v>3</v>
      </c>
      <c r="BM128" s="10" t="s">
        <v>3</v>
      </c>
      <c r="BN128" s="10" t="s">
        <v>3</v>
      </c>
      <c r="BO128" s="10" t="s">
        <v>3</v>
      </c>
      <c r="BP128" s="10" t="s">
        <v>3</v>
      </c>
      <c r="BQ128" s="10"/>
      <c r="BR128" s="10"/>
      <c r="BS128" s="10"/>
      <c r="BT128" s="10"/>
      <c r="BU128" s="10"/>
      <c r="BV128" s="10"/>
      <c r="BW128" s="10"/>
      <c r="BX128" s="10">
        <v>0</v>
      </c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>
        <v>0</v>
      </c>
    </row>
    <row r="130" spans="1:255" x14ac:dyDescent="0.25">
      <c r="A130" s="11">
        <v>52</v>
      </c>
      <c r="B130" s="11">
        <f t="shared" ref="B130:G130" si="114">B151</f>
        <v>1</v>
      </c>
      <c r="C130" s="11">
        <f t="shared" si="114"/>
        <v>4</v>
      </c>
      <c r="D130" s="11">
        <f t="shared" si="114"/>
        <v>128</v>
      </c>
      <c r="E130" s="11">
        <f t="shared" si="114"/>
        <v>0</v>
      </c>
      <c r="F130" s="11" t="str">
        <f t="shared" si="114"/>
        <v>Новый раздел</v>
      </c>
      <c r="G130" s="11" t="str">
        <f t="shared" si="114"/>
        <v>Канализация бытовая напорная К 1.Н (подвал)</v>
      </c>
      <c r="H130" s="11"/>
      <c r="I130" s="11"/>
      <c r="J130" s="11"/>
      <c r="K130" s="11"/>
      <c r="L130" s="11"/>
      <c r="M130" s="11"/>
      <c r="N130" s="11"/>
      <c r="O130" s="11">
        <f t="shared" ref="O130:AT130" si="115">O151</f>
        <v>11719.18</v>
      </c>
      <c r="P130" s="11">
        <f t="shared" si="115"/>
        <v>10883.51</v>
      </c>
      <c r="Q130" s="11">
        <f t="shared" si="115"/>
        <v>41.78</v>
      </c>
      <c r="R130" s="11">
        <f t="shared" si="115"/>
        <v>2.09</v>
      </c>
      <c r="S130" s="11">
        <f t="shared" si="115"/>
        <v>793.89</v>
      </c>
      <c r="T130" s="11">
        <f t="shared" si="115"/>
        <v>0</v>
      </c>
      <c r="U130" s="11">
        <f t="shared" si="115"/>
        <v>64.947265679999987</v>
      </c>
      <c r="V130" s="11">
        <f t="shared" si="115"/>
        <v>0</v>
      </c>
      <c r="W130" s="11">
        <f t="shared" si="115"/>
        <v>0</v>
      </c>
      <c r="X130" s="11">
        <f t="shared" si="115"/>
        <v>867.63</v>
      </c>
      <c r="Y130" s="11">
        <f t="shared" si="115"/>
        <v>485.54</v>
      </c>
      <c r="Z130" s="11">
        <f t="shared" si="115"/>
        <v>0</v>
      </c>
      <c r="AA130" s="11">
        <f t="shared" si="115"/>
        <v>0</v>
      </c>
      <c r="AB130" s="11">
        <f t="shared" si="115"/>
        <v>11719.18</v>
      </c>
      <c r="AC130" s="11">
        <f t="shared" si="115"/>
        <v>10883.51</v>
      </c>
      <c r="AD130" s="11">
        <f t="shared" si="115"/>
        <v>41.78</v>
      </c>
      <c r="AE130" s="11">
        <f t="shared" si="115"/>
        <v>2.09</v>
      </c>
      <c r="AF130" s="11">
        <f t="shared" si="115"/>
        <v>793.89</v>
      </c>
      <c r="AG130" s="11">
        <f t="shared" si="115"/>
        <v>0</v>
      </c>
      <c r="AH130" s="11">
        <f t="shared" si="115"/>
        <v>64.947265679999987</v>
      </c>
      <c r="AI130" s="11">
        <f t="shared" si="115"/>
        <v>0</v>
      </c>
      <c r="AJ130" s="11">
        <f t="shared" si="115"/>
        <v>0</v>
      </c>
      <c r="AK130" s="11">
        <f t="shared" si="115"/>
        <v>867.63</v>
      </c>
      <c r="AL130" s="11">
        <f t="shared" si="115"/>
        <v>485.54</v>
      </c>
      <c r="AM130" s="11">
        <f t="shared" si="115"/>
        <v>0</v>
      </c>
      <c r="AN130" s="11">
        <f t="shared" si="115"/>
        <v>0</v>
      </c>
      <c r="AO130" s="11">
        <f t="shared" si="115"/>
        <v>0</v>
      </c>
      <c r="AP130" s="11">
        <f t="shared" si="115"/>
        <v>8473.83</v>
      </c>
      <c r="AQ130" s="11">
        <f t="shared" si="115"/>
        <v>0</v>
      </c>
      <c r="AR130" s="11">
        <f t="shared" si="115"/>
        <v>13072.35</v>
      </c>
      <c r="AS130" s="11">
        <f t="shared" si="115"/>
        <v>4598.5200000000004</v>
      </c>
      <c r="AT130" s="11">
        <f t="shared" si="115"/>
        <v>0</v>
      </c>
      <c r="AU130" s="11">
        <f t="shared" ref="AU130:BZ130" si="116">AU151</f>
        <v>0</v>
      </c>
      <c r="AV130" s="11">
        <f t="shared" si="116"/>
        <v>10883.51</v>
      </c>
      <c r="AW130" s="11">
        <f t="shared" si="116"/>
        <v>2409.6799999999998</v>
      </c>
      <c r="AX130" s="11">
        <f t="shared" si="116"/>
        <v>0</v>
      </c>
      <c r="AY130" s="11">
        <f t="shared" si="116"/>
        <v>2409.6799999999998</v>
      </c>
      <c r="AZ130" s="11">
        <f t="shared" si="116"/>
        <v>8473.83</v>
      </c>
      <c r="BA130" s="11">
        <f t="shared" si="116"/>
        <v>0</v>
      </c>
      <c r="BB130" s="11">
        <f t="shared" si="116"/>
        <v>0</v>
      </c>
      <c r="BC130" s="11">
        <f t="shared" si="116"/>
        <v>0</v>
      </c>
      <c r="BD130" s="11">
        <f t="shared" si="116"/>
        <v>0</v>
      </c>
      <c r="BE130" s="11">
        <f t="shared" si="116"/>
        <v>0</v>
      </c>
      <c r="BF130" s="11">
        <f t="shared" si="116"/>
        <v>0</v>
      </c>
      <c r="BG130" s="11">
        <f t="shared" si="116"/>
        <v>0</v>
      </c>
      <c r="BH130" s="11">
        <f t="shared" si="116"/>
        <v>0</v>
      </c>
      <c r="BI130" s="11">
        <f t="shared" si="116"/>
        <v>0</v>
      </c>
      <c r="BJ130" s="11">
        <f t="shared" si="116"/>
        <v>0</v>
      </c>
      <c r="BK130" s="11">
        <f t="shared" si="116"/>
        <v>0</v>
      </c>
      <c r="BL130" s="11">
        <f t="shared" si="116"/>
        <v>0</v>
      </c>
      <c r="BM130" s="11">
        <f t="shared" si="116"/>
        <v>0</v>
      </c>
      <c r="BN130" s="11">
        <f t="shared" si="116"/>
        <v>0</v>
      </c>
      <c r="BO130" s="11">
        <f t="shared" si="116"/>
        <v>0</v>
      </c>
      <c r="BP130" s="11">
        <f t="shared" si="116"/>
        <v>0</v>
      </c>
      <c r="BQ130" s="11">
        <f t="shared" si="116"/>
        <v>0</v>
      </c>
      <c r="BR130" s="11">
        <f t="shared" si="116"/>
        <v>0</v>
      </c>
      <c r="BS130" s="11">
        <f t="shared" si="116"/>
        <v>0</v>
      </c>
      <c r="BT130" s="11">
        <f t="shared" si="116"/>
        <v>0</v>
      </c>
      <c r="BU130" s="11">
        <f t="shared" si="116"/>
        <v>0</v>
      </c>
      <c r="BV130" s="11">
        <f t="shared" si="116"/>
        <v>0</v>
      </c>
      <c r="BW130" s="11">
        <f t="shared" si="116"/>
        <v>0</v>
      </c>
      <c r="BX130" s="11">
        <f t="shared" si="116"/>
        <v>0</v>
      </c>
      <c r="BY130" s="11">
        <f t="shared" si="116"/>
        <v>8473.83</v>
      </c>
      <c r="BZ130" s="11">
        <f t="shared" si="116"/>
        <v>0</v>
      </c>
      <c r="CA130" s="11">
        <f t="shared" ref="CA130:DF130" si="117">CA151</f>
        <v>13072.35</v>
      </c>
      <c r="CB130" s="11">
        <f t="shared" si="117"/>
        <v>4598.5200000000004</v>
      </c>
      <c r="CC130" s="11">
        <f t="shared" si="117"/>
        <v>0</v>
      </c>
      <c r="CD130" s="11">
        <f t="shared" si="117"/>
        <v>0</v>
      </c>
      <c r="CE130" s="11">
        <f t="shared" si="117"/>
        <v>10883.51</v>
      </c>
      <c r="CF130" s="11">
        <f t="shared" si="117"/>
        <v>2409.6800000000003</v>
      </c>
      <c r="CG130" s="11">
        <f t="shared" si="117"/>
        <v>0</v>
      </c>
      <c r="CH130" s="11">
        <f t="shared" si="117"/>
        <v>2409.6800000000003</v>
      </c>
      <c r="CI130" s="11">
        <f t="shared" si="117"/>
        <v>8473.83</v>
      </c>
      <c r="CJ130" s="11">
        <f t="shared" si="117"/>
        <v>0</v>
      </c>
      <c r="CK130" s="11">
        <f t="shared" si="117"/>
        <v>0</v>
      </c>
      <c r="CL130" s="11">
        <f t="shared" si="117"/>
        <v>0</v>
      </c>
      <c r="CM130" s="11">
        <f t="shared" si="117"/>
        <v>0</v>
      </c>
      <c r="CN130" s="11">
        <f t="shared" si="117"/>
        <v>0</v>
      </c>
      <c r="CO130" s="11">
        <f t="shared" si="117"/>
        <v>0</v>
      </c>
      <c r="CP130" s="11">
        <f t="shared" si="117"/>
        <v>0</v>
      </c>
      <c r="CQ130" s="11">
        <f t="shared" si="117"/>
        <v>0</v>
      </c>
      <c r="CR130" s="11">
        <f t="shared" si="117"/>
        <v>0</v>
      </c>
      <c r="CS130" s="11">
        <f t="shared" si="117"/>
        <v>0</v>
      </c>
      <c r="CT130" s="11">
        <f t="shared" si="117"/>
        <v>0</v>
      </c>
      <c r="CU130" s="11">
        <f t="shared" si="117"/>
        <v>0</v>
      </c>
      <c r="CV130" s="11">
        <f t="shared" si="117"/>
        <v>0</v>
      </c>
      <c r="CW130" s="11">
        <f t="shared" si="117"/>
        <v>0</v>
      </c>
      <c r="CX130" s="11">
        <f t="shared" si="117"/>
        <v>0</v>
      </c>
      <c r="CY130" s="11">
        <f t="shared" si="117"/>
        <v>0</v>
      </c>
      <c r="CZ130" s="11">
        <f t="shared" si="117"/>
        <v>0</v>
      </c>
      <c r="DA130" s="11">
        <f t="shared" si="117"/>
        <v>0</v>
      </c>
      <c r="DB130" s="11">
        <f t="shared" si="117"/>
        <v>0</v>
      </c>
      <c r="DC130" s="11">
        <f t="shared" si="117"/>
        <v>0</v>
      </c>
      <c r="DD130" s="11">
        <f t="shared" si="117"/>
        <v>0</v>
      </c>
      <c r="DE130" s="11">
        <f t="shared" si="117"/>
        <v>0</v>
      </c>
      <c r="DF130" s="11">
        <f t="shared" si="117"/>
        <v>0</v>
      </c>
      <c r="DG130" s="12">
        <f t="shared" ref="DG130:EL130" si="118">DG151</f>
        <v>178519.52</v>
      </c>
      <c r="DH130" s="12">
        <f t="shared" si="118"/>
        <v>133200.04999999999</v>
      </c>
      <c r="DI130" s="12">
        <f t="shared" si="118"/>
        <v>583.77</v>
      </c>
      <c r="DJ130" s="12">
        <f t="shared" si="118"/>
        <v>117.77</v>
      </c>
      <c r="DK130" s="12">
        <f t="shared" si="118"/>
        <v>44735.7</v>
      </c>
      <c r="DL130" s="12">
        <f t="shared" si="118"/>
        <v>0</v>
      </c>
      <c r="DM130" s="12">
        <f t="shared" si="118"/>
        <v>64.947265679999987</v>
      </c>
      <c r="DN130" s="12">
        <f t="shared" si="118"/>
        <v>0</v>
      </c>
      <c r="DO130" s="12">
        <f t="shared" si="118"/>
        <v>0</v>
      </c>
      <c r="DP130" s="12">
        <f t="shared" si="118"/>
        <v>48890.28</v>
      </c>
      <c r="DQ130" s="12">
        <f t="shared" si="118"/>
        <v>27360.62</v>
      </c>
      <c r="DR130" s="12">
        <f t="shared" si="118"/>
        <v>0</v>
      </c>
      <c r="DS130" s="12">
        <f t="shared" si="118"/>
        <v>0</v>
      </c>
      <c r="DT130" s="12">
        <f t="shared" si="118"/>
        <v>178519.52</v>
      </c>
      <c r="DU130" s="12">
        <f t="shared" si="118"/>
        <v>133200.04999999999</v>
      </c>
      <c r="DV130" s="12">
        <f t="shared" si="118"/>
        <v>583.77</v>
      </c>
      <c r="DW130" s="12">
        <f t="shared" si="118"/>
        <v>117.77</v>
      </c>
      <c r="DX130" s="12">
        <f t="shared" si="118"/>
        <v>44735.7</v>
      </c>
      <c r="DY130" s="12">
        <f t="shared" si="118"/>
        <v>0</v>
      </c>
      <c r="DZ130" s="12">
        <f t="shared" si="118"/>
        <v>64.947265679999987</v>
      </c>
      <c r="EA130" s="12">
        <f t="shared" si="118"/>
        <v>0</v>
      </c>
      <c r="EB130" s="12">
        <f t="shared" si="118"/>
        <v>0</v>
      </c>
      <c r="EC130" s="12">
        <f t="shared" si="118"/>
        <v>48890.28</v>
      </c>
      <c r="ED130" s="12">
        <f t="shared" si="118"/>
        <v>27360.62</v>
      </c>
      <c r="EE130" s="12">
        <f t="shared" si="118"/>
        <v>0</v>
      </c>
      <c r="EF130" s="12">
        <f t="shared" si="118"/>
        <v>0</v>
      </c>
      <c r="EG130" s="12">
        <f t="shared" si="118"/>
        <v>0</v>
      </c>
      <c r="EH130" s="12">
        <f t="shared" si="118"/>
        <v>126005.85</v>
      </c>
      <c r="EI130" s="12">
        <f t="shared" si="118"/>
        <v>0</v>
      </c>
      <c r="EJ130" s="12">
        <f t="shared" si="118"/>
        <v>254770.42</v>
      </c>
      <c r="EK130" s="12">
        <f t="shared" si="118"/>
        <v>128764.57</v>
      </c>
      <c r="EL130" s="12">
        <f t="shared" si="118"/>
        <v>0</v>
      </c>
      <c r="EM130" s="12">
        <f t="shared" ref="EM130:FR130" si="119">EM151</f>
        <v>0</v>
      </c>
      <c r="EN130" s="12">
        <f t="shared" si="119"/>
        <v>133200.04999999999</v>
      </c>
      <c r="EO130" s="12">
        <f t="shared" si="119"/>
        <v>7194.2</v>
      </c>
      <c r="EP130" s="12">
        <f t="shared" si="119"/>
        <v>0</v>
      </c>
      <c r="EQ130" s="12">
        <f t="shared" si="119"/>
        <v>7194.2</v>
      </c>
      <c r="ER130" s="12">
        <f t="shared" si="119"/>
        <v>126005.85</v>
      </c>
      <c r="ES130" s="12">
        <f t="shared" si="119"/>
        <v>0</v>
      </c>
      <c r="ET130" s="12">
        <f t="shared" si="119"/>
        <v>0</v>
      </c>
      <c r="EU130" s="12">
        <f t="shared" si="119"/>
        <v>0</v>
      </c>
      <c r="EV130" s="12">
        <f t="shared" si="119"/>
        <v>0</v>
      </c>
      <c r="EW130" s="12">
        <f t="shared" si="119"/>
        <v>0</v>
      </c>
      <c r="EX130" s="12">
        <f t="shared" si="119"/>
        <v>0</v>
      </c>
      <c r="EY130" s="12">
        <f t="shared" si="119"/>
        <v>0</v>
      </c>
      <c r="EZ130" s="12">
        <f t="shared" si="119"/>
        <v>0</v>
      </c>
      <c r="FA130" s="12">
        <f t="shared" si="119"/>
        <v>0</v>
      </c>
      <c r="FB130" s="12">
        <f t="shared" si="119"/>
        <v>0</v>
      </c>
      <c r="FC130" s="12">
        <f t="shared" si="119"/>
        <v>0</v>
      </c>
      <c r="FD130" s="12">
        <f t="shared" si="119"/>
        <v>0</v>
      </c>
      <c r="FE130" s="12">
        <f t="shared" si="119"/>
        <v>0</v>
      </c>
      <c r="FF130" s="12">
        <f t="shared" si="119"/>
        <v>0</v>
      </c>
      <c r="FG130" s="12">
        <f t="shared" si="119"/>
        <v>0</v>
      </c>
      <c r="FH130" s="12">
        <f t="shared" si="119"/>
        <v>0</v>
      </c>
      <c r="FI130" s="12">
        <f t="shared" si="119"/>
        <v>0</v>
      </c>
      <c r="FJ130" s="12">
        <f t="shared" si="119"/>
        <v>0</v>
      </c>
      <c r="FK130" s="12">
        <f t="shared" si="119"/>
        <v>0</v>
      </c>
      <c r="FL130" s="12">
        <f t="shared" si="119"/>
        <v>0</v>
      </c>
      <c r="FM130" s="12">
        <f t="shared" si="119"/>
        <v>0</v>
      </c>
      <c r="FN130" s="12">
        <f t="shared" si="119"/>
        <v>0</v>
      </c>
      <c r="FO130" s="12">
        <f t="shared" si="119"/>
        <v>0</v>
      </c>
      <c r="FP130" s="12">
        <f t="shared" si="119"/>
        <v>0</v>
      </c>
      <c r="FQ130" s="12">
        <f t="shared" si="119"/>
        <v>126005.85</v>
      </c>
      <c r="FR130" s="12">
        <f t="shared" si="119"/>
        <v>0</v>
      </c>
      <c r="FS130" s="12">
        <f t="shared" ref="FS130:GX130" si="120">FS151</f>
        <v>254770.42</v>
      </c>
      <c r="FT130" s="12">
        <f t="shared" si="120"/>
        <v>128764.57</v>
      </c>
      <c r="FU130" s="12">
        <f t="shared" si="120"/>
        <v>0</v>
      </c>
      <c r="FV130" s="12">
        <f t="shared" si="120"/>
        <v>0</v>
      </c>
      <c r="FW130" s="12">
        <f t="shared" si="120"/>
        <v>133200.04999999999</v>
      </c>
      <c r="FX130" s="12">
        <f t="shared" si="120"/>
        <v>7194.1999999999825</v>
      </c>
      <c r="FY130" s="12">
        <f t="shared" si="120"/>
        <v>0</v>
      </c>
      <c r="FZ130" s="12">
        <f t="shared" si="120"/>
        <v>7194.1999999999825</v>
      </c>
      <c r="GA130" s="12">
        <f t="shared" si="120"/>
        <v>126005.85</v>
      </c>
      <c r="GB130" s="12">
        <f t="shared" si="120"/>
        <v>0</v>
      </c>
      <c r="GC130" s="12">
        <f t="shared" si="120"/>
        <v>0</v>
      </c>
      <c r="GD130" s="12">
        <f t="shared" si="120"/>
        <v>0</v>
      </c>
      <c r="GE130" s="12">
        <f t="shared" si="120"/>
        <v>0</v>
      </c>
      <c r="GF130" s="12">
        <f t="shared" si="120"/>
        <v>0</v>
      </c>
      <c r="GG130" s="12">
        <f t="shared" si="120"/>
        <v>0</v>
      </c>
      <c r="GH130" s="12">
        <f t="shared" si="120"/>
        <v>0</v>
      </c>
      <c r="GI130" s="12">
        <f t="shared" si="120"/>
        <v>0</v>
      </c>
      <c r="GJ130" s="12">
        <f t="shared" si="120"/>
        <v>0</v>
      </c>
      <c r="GK130" s="12">
        <f t="shared" si="120"/>
        <v>0</v>
      </c>
      <c r="GL130" s="12">
        <f t="shared" si="120"/>
        <v>0</v>
      </c>
      <c r="GM130" s="12">
        <f t="shared" si="120"/>
        <v>0</v>
      </c>
      <c r="GN130" s="12">
        <f t="shared" si="120"/>
        <v>0</v>
      </c>
      <c r="GO130" s="12">
        <f t="shared" si="120"/>
        <v>0</v>
      </c>
      <c r="GP130" s="12">
        <f t="shared" si="120"/>
        <v>0</v>
      </c>
      <c r="GQ130" s="12">
        <f t="shared" si="120"/>
        <v>0</v>
      </c>
      <c r="GR130" s="12">
        <f t="shared" si="120"/>
        <v>0</v>
      </c>
      <c r="GS130" s="12">
        <f t="shared" si="120"/>
        <v>0</v>
      </c>
      <c r="GT130" s="12">
        <f t="shared" si="120"/>
        <v>0</v>
      </c>
      <c r="GU130" s="12">
        <f t="shared" si="120"/>
        <v>0</v>
      </c>
      <c r="GV130" s="12">
        <f t="shared" si="120"/>
        <v>0</v>
      </c>
      <c r="GW130" s="12">
        <f t="shared" si="120"/>
        <v>0</v>
      </c>
      <c r="GX130" s="12">
        <f t="shared" si="120"/>
        <v>0</v>
      </c>
    </row>
    <row r="132" spans="1:255" x14ac:dyDescent="0.25">
      <c r="A132" s="2">
        <v>17</v>
      </c>
      <c r="B132" s="2">
        <v>1</v>
      </c>
      <c r="C132" s="2">
        <f>ROW(SmtRes!A120)</f>
        <v>120</v>
      </c>
      <c r="D132" s="2">
        <f>ROW(EtalonRes!A140)</f>
        <v>140</v>
      </c>
      <c r="E132" s="2" t="s">
        <v>170</v>
      </c>
      <c r="F132" s="2" t="s">
        <v>171</v>
      </c>
      <c r="G132" s="2" t="s">
        <v>172</v>
      </c>
      <c r="H132" s="2" t="s">
        <v>173</v>
      </c>
      <c r="I132" s="2">
        <f>ROUND((9*2+3*2)/100,9)</f>
        <v>0.24</v>
      </c>
      <c r="J132" s="2">
        <v>0</v>
      </c>
      <c r="K132" s="2">
        <f>ROUND((9*2+3*2)/100,9)</f>
        <v>0.24</v>
      </c>
      <c r="L132" s="2"/>
      <c r="M132" s="2"/>
      <c r="N132" s="2"/>
      <c r="O132" s="2">
        <f t="shared" ref="O132:O149" si="121">ROUND(CP132,2)</f>
        <v>18.45</v>
      </c>
      <c r="P132" s="2">
        <f t="shared" ref="P132:P147" si="122">ROUND((ROUND((AC132*AW132*I132),2)*BC132),2)</f>
        <v>0</v>
      </c>
      <c r="Q132" s="2">
        <f>(ROUND((ROUND(((((ET132*1.25)*1.2))*AV132*I132),2)*BB132),2)+ROUND((ROUND(((AE132-(((EU132*1.25)*1.2)))*AV132*I132),2)*BS132),2))</f>
        <v>2.1</v>
      </c>
      <c r="R132" s="2">
        <f>(ROUND((ROUND(((((EU132*1.25)*1.2))*AV132*I132),2)*BS132),2)+ROUND((ROUND(((AE132-(((EU132*1.25)*1.2)))*AV132*I132),2)*BS132),2))</f>
        <v>0.05</v>
      </c>
      <c r="S132" s="2">
        <f t="shared" ref="S132:S149" si="123">ROUND((ROUND((AF132*AV132*I132),2)*BA132),2)</f>
        <v>16.350000000000001</v>
      </c>
      <c r="T132" s="2">
        <f t="shared" ref="T132:T149" si="124">ROUND(CU132*I132,2)</f>
        <v>0</v>
      </c>
      <c r="U132" s="2">
        <f t="shared" ref="U132:U149" si="125">CV132*I132</f>
        <v>1.2191968799999997</v>
      </c>
      <c r="V132" s="2">
        <f t="shared" ref="V132:V149" si="126">CW132*I132</f>
        <v>0</v>
      </c>
      <c r="W132" s="2">
        <f t="shared" ref="W132:W149" si="127">ROUND(CX132*I132,2)</f>
        <v>0</v>
      </c>
      <c r="X132" s="2">
        <f>(ROUND((((S132+ROUND((ROUND(((((EU132*1.25)*1.2))*AV132*I132),2)*BS132),2))*AT132)/100),2)+ROUND(((ROUND((ROUND(((AE132-(((EU132*1.25)*1.2)))*AV132*I132),2)*BS132),2)*AT132)/100),2))</f>
        <v>17.88</v>
      </c>
      <c r="Y132" s="2">
        <f>(ROUND((((S132+ROUND((ROUND(((((EU132*1.25)*1.2))*AV132*I132),2)*BS132),2))*AU132)/100),2)+ROUND(((ROUND((ROUND(((AE132-(((EU132*1.25)*1.2)))*AV132*I132),2)*BS132),2)*AU132)/100),2))</f>
        <v>10</v>
      </c>
      <c r="Z132" s="2"/>
      <c r="AA132" s="2">
        <v>86549534</v>
      </c>
      <c r="AB132" s="2">
        <f t="shared" ref="AB132:AB149" si="128">ROUND((AC132+AD132+AF132),6)</f>
        <v>72.056399999999996</v>
      </c>
      <c r="AC132" s="2">
        <f>ROUND((((ES132*1)*1)),6)</f>
        <v>0</v>
      </c>
      <c r="AD132" s="2">
        <f>ROUND((((((ET132*1.25)*1.2))-(((EU132*1.25)*1.2)))+AE132),6)</f>
        <v>8.19</v>
      </c>
      <c r="AE132" s="2">
        <f>ROUND((((EU132*1.25)*1.2)),6)</f>
        <v>0.19500000000000001</v>
      </c>
      <c r="AF132" s="2">
        <f>ROUND((((EV132*1.15)*1.2)),6)</f>
        <v>63.866399999999999</v>
      </c>
      <c r="AG132" s="2">
        <f t="shared" ref="AG132:AG149" si="129">ROUND((AP132),6)</f>
        <v>0</v>
      </c>
      <c r="AH132" s="2">
        <f>(((EW132*1.15)*1.2))</f>
        <v>4.7609999999999992</v>
      </c>
      <c r="AI132" s="2">
        <f>(((EX132*1.25)*1.2))</f>
        <v>0</v>
      </c>
      <c r="AJ132" s="2">
        <f t="shared" ref="AJ132:AJ149" si="130">(AS132)</f>
        <v>0</v>
      </c>
      <c r="AK132" s="2">
        <v>51.74</v>
      </c>
      <c r="AL132" s="2">
        <v>0</v>
      </c>
      <c r="AM132" s="2">
        <v>5.46</v>
      </c>
      <c r="AN132" s="2">
        <v>0.13</v>
      </c>
      <c r="AO132" s="2">
        <v>46.28</v>
      </c>
      <c r="AP132" s="2">
        <v>0</v>
      </c>
      <c r="AQ132" s="2">
        <v>3.45</v>
      </c>
      <c r="AR132" s="2">
        <v>0</v>
      </c>
      <c r="AS132" s="2">
        <v>0</v>
      </c>
      <c r="AT132" s="2">
        <v>109</v>
      </c>
      <c r="AU132" s="2">
        <v>61</v>
      </c>
      <c r="AV132" s="2">
        <v>1.0669999999999999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0</v>
      </c>
      <c r="BI132" s="2">
        <v>1</v>
      </c>
      <c r="BJ132" s="2" t="s">
        <v>174</v>
      </c>
      <c r="BK132" s="2"/>
      <c r="BL132" s="2"/>
      <c r="BM132" s="2">
        <v>21</v>
      </c>
      <c r="BN132" s="2">
        <v>0</v>
      </c>
      <c r="BO132" s="2" t="s">
        <v>171</v>
      </c>
      <c r="BP132" s="2">
        <v>1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857</v>
      </c>
      <c r="CO132" s="2">
        <v>0</v>
      </c>
      <c r="CP132" s="2">
        <f t="shared" ref="CP132:CP149" si="131">(P132+Q132+S132)</f>
        <v>18.450000000000003</v>
      </c>
      <c r="CQ132" s="2">
        <f t="shared" ref="CQ132:CQ147" si="132">ROUND((ROUND((AC132*AW132*1),2)*BC132),2)</f>
        <v>0</v>
      </c>
      <c r="CR132" s="2">
        <f>(ROUND((ROUND(((((ET132*1.25)*1.2))*AV132*1),2)*BB132),2)+ROUND((ROUND(((AE132-(((EU132*1.25)*1.2)))*AV132*1),2)*BS132),2))</f>
        <v>8.74</v>
      </c>
      <c r="CS132" s="2">
        <f>(ROUND((ROUND(((((EU132*1.25)*1.2))*AV132*1),2)*BS132),2)+ROUND((ROUND(((AE132-(((EU132*1.25)*1.2)))*AV132*1),2)*BS132),2))</f>
        <v>0.21</v>
      </c>
      <c r="CT132" s="2">
        <f t="shared" ref="CT132:CT149" si="133">ROUND((ROUND((AF132*AV132*1),2)*BA132),2)</f>
        <v>68.150000000000006</v>
      </c>
      <c r="CU132" s="2">
        <f t="shared" ref="CU132:CU149" si="134">AG132</f>
        <v>0</v>
      </c>
      <c r="CV132" s="2">
        <f t="shared" ref="CV132:CV149" si="135">(AH132*AV132)</f>
        <v>5.0799869999999991</v>
      </c>
      <c r="CW132" s="2">
        <f t="shared" ref="CW132:CW149" si="136">AI132</f>
        <v>0</v>
      </c>
      <c r="CX132" s="2">
        <f t="shared" ref="CX132:CX149" si="137">AJ132</f>
        <v>0</v>
      </c>
      <c r="CY132" s="2">
        <f>(ROUND((((S132+ROUND((ROUND(((((EU132*1.25)*1.2))*AV132*1),2)*BS132),2))*AT132)/100),2)+ROUND(((ROUND((ROUND(((AE132-(((EU132*1.25)*1.2)))*AV132*1),2)*BS132),2)*AT132)/100),2))</f>
        <v>18.05</v>
      </c>
      <c r="CZ132" s="2">
        <f>(ROUND((((S132+ROUND((ROUND(((((EU132*1.25)*1.2))*AV132*1),2)*BS132),2))*AU132)/100),2)+ROUND(((ROUND((ROUND(((AE132-(((EU132*1.25)*1.2)))*AV132*1),2)*BS132),2)*AU132)/100),2))</f>
        <v>10.1</v>
      </c>
      <c r="DA132" s="2"/>
      <c r="DB132" s="2">
        <v>41</v>
      </c>
      <c r="DC132" s="2" t="s">
        <v>3</v>
      </c>
      <c r="DD132" s="2" t="s">
        <v>36</v>
      </c>
      <c r="DE132" s="2" t="s">
        <v>138</v>
      </c>
      <c r="DF132" s="2" t="s">
        <v>138</v>
      </c>
      <c r="DG132" s="2" t="s">
        <v>139</v>
      </c>
      <c r="DH132" s="2" t="s">
        <v>3</v>
      </c>
      <c r="DI132" s="2" t="s">
        <v>139</v>
      </c>
      <c r="DJ132" s="2" t="s">
        <v>138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30517203</v>
      </c>
      <c r="DV132" s="2" t="s">
        <v>173</v>
      </c>
      <c r="DW132" s="2" t="s">
        <v>173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85635393</v>
      </c>
      <c r="EF132" s="2">
        <v>30</v>
      </c>
      <c r="EG132" s="2" t="s">
        <v>46</v>
      </c>
      <c r="EH132" s="2">
        <v>0</v>
      </c>
      <c r="EI132" s="2" t="s">
        <v>3</v>
      </c>
      <c r="EJ132" s="2">
        <v>1</v>
      </c>
      <c r="EK132" s="2">
        <v>21</v>
      </c>
      <c r="EL132" s="2" t="s">
        <v>47</v>
      </c>
      <c r="EM132" s="2" t="s">
        <v>48</v>
      </c>
      <c r="EN132" s="2"/>
      <c r="EO132" s="2" t="s">
        <v>140</v>
      </c>
      <c r="EP132" s="2"/>
      <c r="EQ132" s="2">
        <v>131072</v>
      </c>
      <c r="ER132" s="2">
        <v>51.74</v>
      </c>
      <c r="ES132" s="2">
        <v>0</v>
      </c>
      <c r="ET132" s="2">
        <v>5.46</v>
      </c>
      <c r="EU132" s="2">
        <v>0.13</v>
      </c>
      <c r="EV132" s="2">
        <v>46.28</v>
      </c>
      <c r="EW132" s="2">
        <v>3.45</v>
      </c>
      <c r="EX132" s="2">
        <v>0</v>
      </c>
      <c r="EY132" s="2">
        <v>0</v>
      </c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3</v>
      </c>
      <c r="GB132" s="2"/>
      <c r="GC132" s="2"/>
      <c r="GD132" s="2">
        <v>1</v>
      </c>
      <c r="GE132" s="2"/>
      <c r="GF132" s="2">
        <v>-984021392</v>
      </c>
      <c r="GG132" s="2">
        <v>2</v>
      </c>
      <c r="GH132" s="2">
        <v>1</v>
      </c>
      <c r="GI132" s="2">
        <v>2</v>
      </c>
      <c r="GJ132" s="2">
        <v>0</v>
      </c>
      <c r="GK132" s="2">
        <v>0</v>
      </c>
      <c r="GL132" s="2">
        <f t="shared" ref="GL132:GL149" si="138">ROUND(IF(AND(BH132=3,BI132=3,FS132&lt;&gt;0),P132,0),2)</f>
        <v>0</v>
      </c>
      <c r="GM132" s="2">
        <f t="shared" ref="GM132:GM149" si="139">ROUND(O132+X132+Y132,2)+GX132</f>
        <v>46.33</v>
      </c>
      <c r="GN132" s="2">
        <f t="shared" ref="GN132:GN149" si="140">IF(OR(BI132=0,BI132=1),GM132-GX132,0)</f>
        <v>46.33</v>
      </c>
      <c r="GO132" s="2">
        <f t="shared" ref="GO132:GO149" si="141">IF(BI132=2,GM132-GX132,0)</f>
        <v>0</v>
      </c>
      <c r="GP132" s="2">
        <f t="shared" ref="GP132:GP149" si="142">IF(BI132=4,GM132-GX132,0)</f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ref="GV132:GV149" si="143">ROUND((GT132),6)</f>
        <v>0</v>
      </c>
      <c r="GW132" s="2">
        <v>1</v>
      </c>
      <c r="GX132" s="2">
        <f t="shared" ref="GX132:GX149" si="144">ROUND(HC132*I132,2)</f>
        <v>0</v>
      </c>
      <c r="GY132" s="2"/>
      <c r="GZ132" s="2"/>
      <c r="HA132" s="2">
        <v>0</v>
      </c>
      <c r="HB132" s="2">
        <v>0</v>
      </c>
      <c r="HC132" s="2">
        <f t="shared" ref="HC132:HC149" si="145">GV132*GW132</f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5">
      <c r="A133" s="3">
        <v>17</v>
      </c>
      <c r="B133" s="3">
        <v>1</v>
      </c>
      <c r="C133" s="3">
        <f>ROW(SmtRes!A124)</f>
        <v>124</v>
      </c>
      <c r="D133" s="3">
        <f>ROW(EtalonRes!A144)</f>
        <v>144</v>
      </c>
      <c r="E133" s="3" t="s">
        <v>170</v>
      </c>
      <c r="F133" s="3" t="s">
        <v>171</v>
      </c>
      <c r="G133" s="3" t="s">
        <v>172</v>
      </c>
      <c r="H133" s="3" t="s">
        <v>173</v>
      </c>
      <c r="I133" s="3">
        <f>ROUND((9*2+3*2)/100,9)</f>
        <v>0.24</v>
      </c>
      <c r="J133" s="3">
        <v>0</v>
      </c>
      <c r="K133" s="3">
        <f>ROUND((9*2+3*2)/100,9)</f>
        <v>0.24</v>
      </c>
      <c r="O133" s="3">
        <f t="shared" si="121"/>
        <v>946.06</v>
      </c>
      <c r="P133" s="3">
        <f t="shared" si="122"/>
        <v>0</v>
      </c>
      <c r="Q133" s="3">
        <f>(ROUND((ROUND(((((ET133*1.25)*1.2))*AV133*I133),2)*BB133),2)+ROUND((ROUND(((AE133-(((EU133*1.25)*1.2)))*AV133*I133),2)*BS133),2))</f>
        <v>24.74</v>
      </c>
      <c r="R133" s="3">
        <f>(ROUND((ROUND(((((EU133*1.25)*1.2))*AV133*I133),2)*BS133),2)+ROUND((ROUND(((AE133-(((EU133*1.25)*1.2)))*AV133*I133),2)*BS133),2))</f>
        <v>2.82</v>
      </c>
      <c r="S133" s="3">
        <f t="shared" si="123"/>
        <v>921.32</v>
      </c>
      <c r="T133" s="3">
        <f t="shared" si="124"/>
        <v>0</v>
      </c>
      <c r="U133" s="3">
        <f t="shared" si="125"/>
        <v>1.2191968799999997</v>
      </c>
      <c r="V133" s="3">
        <f t="shared" si="126"/>
        <v>0</v>
      </c>
      <c r="W133" s="3">
        <f t="shared" si="127"/>
        <v>0</v>
      </c>
      <c r="X133" s="3">
        <f>(ROUND((((S133+ROUND((ROUND(((((EU133*1.25)*1.2))*AV133*I133),2)*BS133),2))*AT133)/100),2)+ROUND(((ROUND((ROUND(((AE133-(((EU133*1.25)*1.2)))*AV133*I133),2)*BS133),2)*AT133)/100),2))</f>
        <v>1007.31</v>
      </c>
      <c r="Y133" s="3">
        <f>(ROUND((((S133+ROUND((ROUND(((((EU133*1.25)*1.2))*AV133*I133),2)*BS133),2))*AU133)/100),2)+ROUND(((ROUND((ROUND(((AE133-(((EU133*1.25)*1.2)))*AV133*I133),2)*BS133),2)*AU133)/100),2))</f>
        <v>563.73</v>
      </c>
      <c r="AA133" s="3">
        <v>86549536</v>
      </c>
      <c r="AB133" s="3">
        <f t="shared" si="128"/>
        <v>72.056399999999996</v>
      </c>
      <c r="AC133" s="3">
        <f>ROUND((((ES133*1)*1)),6)</f>
        <v>0</v>
      </c>
      <c r="AD133" s="3">
        <f>ROUND((((((ET133*1.25)*1.2))-(((EU133*1.25)*1.2)))+AE133),6)</f>
        <v>8.19</v>
      </c>
      <c r="AE133" s="3">
        <f>ROUND((((EU133*1.25)*1.2)),6)</f>
        <v>0.19500000000000001</v>
      </c>
      <c r="AF133" s="3">
        <f>ROUND((((EV133*1.15)*1.2)),6)</f>
        <v>63.866399999999999</v>
      </c>
      <c r="AG133" s="3">
        <f t="shared" si="129"/>
        <v>0</v>
      </c>
      <c r="AH133" s="3">
        <f>(((EW133*1.15)*1.2))</f>
        <v>4.7609999999999992</v>
      </c>
      <c r="AI133" s="3">
        <f>(((EX133*1.25)*1.2))</f>
        <v>0</v>
      </c>
      <c r="AJ133" s="3">
        <f t="shared" si="130"/>
        <v>0</v>
      </c>
      <c r="AK133" s="3">
        <v>51.74</v>
      </c>
      <c r="AL133" s="3">
        <v>0</v>
      </c>
      <c r="AM133" s="3">
        <v>5.46</v>
      </c>
      <c r="AN133" s="3">
        <v>0.13</v>
      </c>
      <c r="AO133" s="3">
        <v>46.28</v>
      </c>
      <c r="AP133" s="3">
        <v>0</v>
      </c>
      <c r="AQ133" s="3">
        <v>3.45</v>
      </c>
      <c r="AR133" s="3">
        <v>0</v>
      </c>
      <c r="AS133" s="3">
        <v>0</v>
      </c>
      <c r="AT133" s="3">
        <v>109</v>
      </c>
      <c r="AU133" s="3">
        <v>61</v>
      </c>
      <c r="AV133" s="3">
        <v>1.0669999999999999</v>
      </c>
      <c r="AW133" s="3">
        <v>1</v>
      </c>
      <c r="AZ133" s="3">
        <v>1</v>
      </c>
      <c r="BA133" s="3">
        <v>56.35</v>
      </c>
      <c r="BB133" s="3">
        <v>11.78</v>
      </c>
      <c r="BC133" s="3">
        <v>1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0</v>
      </c>
      <c r="BI133" s="3">
        <v>1</v>
      </c>
      <c r="BJ133" s="3" t="s">
        <v>174</v>
      </c>
      <c r="BM133" s="3">
        <v>21</v>
      </c>
      <c r="BN133" s="3">
        <v>0</v>
      </c>
      <c r="BO133" s="3" t="s">
        <v>171</v>
      </c>
      <c r="BP133" s="3">
        <v>1</v>
      </c>
      <c r="BQ133" s="3">
        <v>30</v>
      </c>
      <c r="BR133" s="3">
        <v>0</v>
      </c>
      <c r="BS133" s="3">
        <v>56.35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109</v>
      </c>
      <c r="CA133" s="3">
        <v>61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857</v>
      </c>
      <c r="CO133" s="3">
        <v>0</v>
      </c>
      <c r="CP133" s="3">
        <f t="shared" si="131"/>
        <v>946.06000000000006</v>
      </c>
      <c r="CQ133" s="3">
        <f t="shared" si="132"/>
        <v>0</v>
      </c>
      <c r="CR133" s="3">
        <f>(ROUND((ROUND(((((ET133*1.25)*1.2))*AV133*1),2)*BB133),2)+ROUND((ROUND(((AE133-(((EU133*1.25)*1.2)))*AV133*1),2)*BS133),2))</f>
        <v>102.96</v>
      </c>
      <c r="CS133" s="3">
        <f>(ROUND((ROUND(((((EU133*1.25)*1.2))*AV133*1),2)*BS133),2)+ROUND((ROUND(((AE133-(((EU133*1.25)*1.2)))*AV133*1),2)*BS133),2))</f>
        <v>11.83</v>
      </c>
      <c r="CT133" s="3">
        <f t="shared" si="133"/>
        <v>3840.25</v>
      </c>
      <c r="CU133" s="3">
        <f t="shared" si="134"/>
        <v>0</v>
      </c>
      <c r="CV133" s="3">
        <f t="shared" si="135"/>
        <v>5.0799869999999991</v>
      </c>
      <c r="CW133" s="3">
        <f t="shared" si="136"/>
        <v>0</v>
      </c>
      <c r="CX133" s="3">
        <f t="shared" si="137"/>
        <v>0</v>
      </c>
      <c r="CY133" s="3">
        <f>(ROUND((((S133+ROUND((ROUND(((((EU133*1.25)*1.2))*AV133*1),2)*BS133),2))*AT133)/100),2)+ROUND(((ROUND((ROUND(((AE133-(((EU133*1.25)*1.2)))*AV133*1),2)*BS133),2)*AT133)/100),2))</f>
        <v>1017.13</v>
      </c>
      <c r="CZ133" s="3">
        <f>(ROUND((((S133+ROUND((ROUND(((((EU133*1.25)*1.2))*AV133*1),2)*BS133),2))*AU133)/100),2)+ROUND(((ROUND((ROUND(((AE133-(((EU133*1.25)*1.2)))*AV133*1),2)*BS133),2)*AU133)/100),2))</f>
        <v>569.22</v>
      </c>
      <c r="DB133" s="3">
        <v>43</v>
      </c>
      <c r="DC133" s="3" t="s">
        <v>3</v>
      </c>
      <c r="DD133" s="3" t="s">
        <v>36</v>
      </c>
      <c r="DE133" s="3" t="s">
        <v>138</v>
      </c>
      <c r="DF133" s="3" t="s">
        <v>138</v>
      </c>
      <c r="DG133" s="3" t="s">
        <v>139</v>
      </c>
      <c r="DH133" s="3" t="s">
        <v>3</v>
      </c>
      <c r="DI133" s="3" t="s">
        <v>139</v>
      </c>
      <c r="DJ133" s="3" t="s">
        <v>138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30517203</v>
      </c>
      <c r="DV133" s="3" t="s">
        <v>173</v>
      </c>
      <c r="DW133" s="3" t="s">
        <v>173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85635393</v>
      </c>
      <c r="EF133" s="3">
        <v>30</v>
      </c>
      <c r="EG133" s="3" t="s">
        <v>46</v>
      </c>
      <c r="EH133" s="3">
        <v>0</v>
      </c>
      <c r="EI133" s="3" t="s">
        <v>3</v>
      </c>
      <c r="EJ133" s="3">
        <v>1</v>
      </c>
      <c r="EK133" s="3">
        <v>21</v>
      </c>
      <c r="EL133" s="3" t="s">
        <v>47</v>
      </c>
      <c r="EM133" s="3" t="s">
        <v>48</v>
      </c>
      <c r="EO133" s="3" t="s">
        <v>140</v>
      </c>
      <c r="EQ133" s="3">
        <v>131072</v>
      </c>
      <c r="ER133" s="3">
        <v>51.74</v>
      </c>
      <c r="ES133" s="3">
        <v>0</v>
      </c>
      <c r="ET133" s="3">
        <v>5.46</v>
      </c>
      <c r="EU133" s="3">
        <v>0.13</v>
      </c>
      <c r="EV133" s="3">
        <v>46.28</v>
      </c>
      <c r="EW133" s="3">
        <v>3.45</v>
      </c>
      <c r="EX133" s="3">
        <v>0</v>
      </c>
      <c r="EY133" s="3">
        <v>0</v>
      </c>
      <c r="FQ133" s="3">
        <v>0</v>
      </c>
      <c r="FR133" s="3">
        <v>0</v>
      </c>
      <c r="FS133" s="3">
        <v>0</v>
      </c>
      <c r="FX133" s="3">
        <v>109</v>
      </c>
      <c r="FY133" s="3">
        <v>61</v>
      </c>
      <c r="GA133" s="3" t="s">
        <v>3</v>
      </c>
      <c r="GD133" s="3">
        <v>1</v>
      </c>
      <c r="GF133" s="3">
        <v>-984021392</v>
      </c>
      <c r="GG133" s="3">
        <v>2</v>
      </c>
      <c r="GH133" s="3">
        <v>1</v>
      </c>
      <c r="GI133" s="3">
        <v>2</v>
      </c>
      <c r="GJ133" s="3">
        <v>0</v>
      </c>
      <c r="GK133" s="3">
        <v>0</v>
      </c>
      <c r="GL133" s="3">
        <f t="shared" si="138"/>
        <v>0</v>
      </c>
      <c r="GM133" s="3">
        <f t="shared" si="139"/>
        <v>2517.1</v>
      </c>
      <c r="GN133" s="3">
        <f t="shared" si="140"/>
        <v>2517.1</v>
      </c>
      <c r="GO133" s="3">
        <f t="shared" si="141"/>
        <v>0</v>
      </c>
      <c r="GP133" s="3">
        <f t="shared" si="142"/>
        <v>0</v>
      </c>
      <c r="GR133" s="3">
        <v>0</v>
      </c>
      <c r="GS133" s="3">
        <v>3</v>
      </c>
      <c r="GT133" s="3">
        <v>0</v>
      </c>
      <c r="GU133" s="3" t="s">
        <v>3</v>
      </c>
      <c r="GV133" s="3">
        <f t="shared" si="143"/>
        <v>0</v>
      </c>
      <c r="GW133" s="3">
        <v>1</v>
      </c>
      <c r="GX133" s="3">
        <f t="shared" si="144"/>
        <v>0</v>
      </c>
      <c r="HA133" s="3">
        <v>0</v>
      </c>
      <c r="HB133" s="3">
        <v>0</v>
      </c>
      <c r="HC133" s="3">
        <f t="shared" si="145"/>
        <v>0</v>
      </c>
      <c r="HE133" s="3" t="s">
        <v>3</v>
      </c>
      <c r="HF133" s="3" t="s">
        <v>3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5">
      <c r="A134" s="2">
        <v>17</v>
      </c>
      <c r="B134" s="2">
        <v>1</v>
      </c>
      <c r="C134" s="2">
        <f>ROW(SmtRes!A137)</f>
        <v>137</v>
      </c>
      <c r="D134" s="2">
        <f>ROW(EtalonRes!A157)</f>
        <v>157</v>
      </c>
      <c r="E134" s="2" t="s">
        <v>175</v>
      </c>
      <c r="F134" s="2" t="s">
        <v>41</v>
      </c>
      <c r="G134" s="2" t="s">
        <v>176</v>
      </c>
      <c r="H134" s="2" t="s">
        <v>24</v>
      </c>
      <c r="I134" s="2">
        <f>ROUND((25)/100,9)</f>
        <v>0.25</v>
      </c>
      <c r="J134" s="2">
        <v>0</v>
      </c>
      <c r="K134" s="2">
        <f>ROUND((25)/100,9)</f>
        <v>0.25</v>
      </c>
      <c r="L134" s="2"/>
      <c r="M134" s="2"/>
      <c r="N134" s="2"/>
      <c r="O134" s="2">
        <f t="shared" si="121"/>
        <v>101.52</v>
      </c>
      <c r="P134" s="2">
        <f t="shared" si="122"/>
        <v>30.5</v>
      </c>
      <c r="Q134" s="2">
        <f>(ROUND((ROUND(((((ET134*1.25)*1.2))*AV134*I134),2)*BB134),2)+ROUND((ROUND(((AE134-(((EU134*1.25)*1.2)))*AV134*I134),2)*BS134),2))</f>
        <v>9.67</v>
      </c>
      <c r="R134" s="2">
        <f>(ROUND((ROUND(((((EU134*1.25)*1.2))*AV134*I134),2)*BS134),2)+ROUND((ROUND(((AE134-(((EU134*1.25)*1.2)))*AV134*I134),2)*BS134),2))</f>
        <v>0.6</v>
      </c>
      <c r="S134" s="2">
        <f t="shared" si="123"/>
        <v>61.35</v>
      </c>
      <c r="T134" s="2">
        <f t="shared" si="124"/>
        <v>0</v>
      </c>
      <c r="U134" s="2">
        <f t="shared" si="125"/>
        <v>4.9769147999999994</v>
      </c>
      <c r="V134" s="2">
        <f t="shared" si="126"/>
        <v>0</v>
      </c>
      <c r="W134" s="2">
        <f t="shared" si="127"/>
        <v>0</v>
      </c>
      <c r="X134" s="2">
        <f>(ROUND((((S134+ROUND((ROUND(((((EU134*1.25)*1.2))*AV134*I134),2)*BS134),2))*AT134)/100),2)+ROUND(((ROUND((ROUND(((AE134-(((EU134*1.25)*1.2)))*AV134*I134),2)*BS134),2)*AT134)/100),2))</f>
        <v>67.53</v>
      </c>
      <c r="Y134" s="2">
        <f>(ROUND((((S134+ROUND((ROUND(((((EU134*1.25)*1.2))*AV134*I134),2)*BS134),2))*AU134)/100),2)+ROUND(((ROUND((ROUND(((AE134-(((EU134*1.25)*1.2)))*AV134*I134),2)*BS134),2)*AU134)/100),2))</f>
        <v>37.79</v>
      </c>
      <c r="Z134" s="2"/>
      <c r="AA134" s="2">
        <v>86549534</v>
      </c>
      <c r="AB134" s="2">
        <f t="shared" si="128"/>
        <v>388.23579999999998</v>
      </c>
      <c r="AC134" s="2">
        <f>ROUND((((ES134*1)*1)),6)</f>
        <v>121.99</v>
      </c>
      <c r="AD134" s="2">
        <f>ROUND((((((ET134*1.25)*1.2))-(((EU134*1.25)*1.2)))+AE134),6)</f>
        <v>36.255000000000003</v>
      </c>
      <c r="AE134" s="2">
        <f>ROUND((((EU134*1.25)*1.2)),6)</f>
        <v>2.2650000000000001</v>
      </c>
      <c r="AF134" s="2">
        <f>ROUND((((EV134*1.15)*1.2)),6)</f>
        <v>229.99080000000001</v>
      </c>
      <c r="AG134" s="2">
        <f t="shared" si="129"/>
        <v>0</v>
      </c>
      <c r="AH134" s="2">
        <f>(((EW134*1.15)*1.2))</f>
        <v>18.657599999999999</v>
      </c>
      <c r="AI134" s="2">
        <f>(((EX134*1.25)*1.2))</f>
        <v>0</v>
      </c>
      <c r="AJ134" s="2">
        <f t="shared" si="130"/>
        <v>0</v>
      </c>
      <c r="AK134" s="2">
        <v>312.82</v>
      </c>
      <c r="AL134" s="2">
        <v>121.99</v>
      </c>
      <c r="AM134" s="2">
        <v>24.17</v>
      </c>
      <c r="AN134" s="2">
        <v>1.51</v>
      </c>
      <c r="AO134" s="2">
        <v>166.66</v>
      </c>
      <c r="AP134" s="2">
        <v>0</v>
      </c>
      <c r="AQ134" s="2">
        <v>13.52</v>
      </c>
      <c r="AR134" s="2">
        <v>0</v>
      </c>
      <c r="AS134" s="2">
        <v>0</v>
      </c>
      <c r="AT134" s="2">
        <v>109</v>
      </c>
      <c r="AU134" s="2">
        <v>61</v>
      </c>
      <c r="AV134" s="2">
        <v>1.0669999999999999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0</v>
      </c>
      <c r="BI134" s="2">
        <v>1</v>
      </c>
      <c r="BJ134" s="2" t="s">
        <v>43</v>
      </c>
      <c r="BK134" s="2"/>
      <c r="BL134" s="2"/>
      <c r="BM134" s="2">
        <v>21</v>
      </c>
      <c r="BN134" s="2">
        <v>0</v>
      </c>
      <c r="BO134" s="2" t="s">
        <v>41</v>
      </c>
      <c r="BP134" s="2">
        <v>1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857</v>
      </c>
      <c r="CO134" s="2">
        <v>0</v>
      </c>
      <c r="CP134" s="2">
        <f t="shared" si="131"/>
        <v>101.52000000000001</v>
      </c>
      <c r="CQ134" s="2">
        <f t="shared" si="132"/>
        <v>121.99</v>
      </c>
      <c r="CR134" s="2">
        <f>(ROUND((ROUND(((((ET134*1.25)*1.2))*AV134*1),2)*BB134),2)+ROUND((ROUND(((AE134-(((EU134*1.25)*1.2)))*AV134*1),2)*BS134),2))</f>
        <v>38.68</v>
      </c>
      <c r="CS134" s="2">
        <f>(ROUND((ROUND(((((EU134*1.25)*1.2))*AV134*1),2)*BS134),2)+ROUND((ROUND(((AE134-(((EU134*1.25)*1.2)))*AV134*1),2)*BS134),2))</f>
        <v>2.42</v>
      </c>
      <c r="CT134" s="2">
        <f t="shared" si="133"/>
        <v>245.4</v>
      </c>
      <c r="CU134" s="2">
        <f t="shared" si="134"/>
        <v>0</v>
      </c>
      <c r="CV134" s="2">
        <f t="shared" si="135"/>
        <v>19.907659199999998</v>
      </c>
      <c r="CW134" s="2">
        <f t="shared" si="136"/>
        <v>0</v>
      </c>
      <c r="CX134" s="2">
        <f t="shared" si="137"/>
        <v>0</v>
      </c>
      <c r="CY134" s="2">
        <f>(ROUND((((S134+ROUND((ROUND(((((EU134*1.25)*1.2))*AV134*1),2)*BS134),2))*AT134)/100),2)+ROUND(((ROUND((ROUND(((AE134-(((EU134*1.25)*1.2)))*AV134*1),2)*BS134),2)*AT134)/100),2))</f>
        <v>69.510000000000005</v>
      </c>
      <c r="CZ134" s="2">
        <f>(ROUND((((S134+ROUND((ROUND(((((EU134*1.25)*1.2))*AV134*1),2)*BS134),2))*AU134)/100),2)+ROUND(((ROUND((ROUND(((AE134-(((EU134*1.25)*1.2)))*AV134*1),2)*BS134),2)*AU134)/100),2))</f>
        <v>38.9</v>
      </c>
      <c r="DA134" s="2"/>
      <c r="DB134" s="2">
        <v>45</v>
      </c>
      <c r="DC134" s="2" t="s">
        <v>3</v>
      </c>
      <c r="DD134" s="2" t="s">
        <v>36</v>
      </c>
      <c r="DE134" s="2" t="s">
        <v>138</v>
      </c>
      <c r="DF134" s="2" t="s">
        <v>138</v>
      </c>
      <c r="DG134" s="2" t="s">
        <v>139</v>
      </c>
      <c r="DH134" s="2" t="s">
        <v>3</v>
      </c>
      <c r="DI134" s="2" t="s">
        <v>139</v>
      </c>
      <c r="DJ134" s="2" t="s">
        <v>138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1003</v>
      </c>
      <c r="DV134" s="2" t="s">
        <v>24</v>
      </c>
      <c r="DW134" s="2" t="s">
        <v>24</v>
      </c>
      <c r="DX134" s="2">
        <v>100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85635393</v>
      </c>
      <c r="EF134" s="2">
        <v>30</v>
      </c>
      <c r="EG134" s="2" t="s">
        <v>46</v>
      </c>
      <c r="EH134" s="2">
        <v>0</v>
      </c>
      <c r="EI134" s="2" t="s">
        <v>3</v>
      </c>
      <c r="EJ134" s="2">
        <v>1</v>
      </c>
      <c r="EK134" s="2">
        <v>21</v>
      </c>
      <c r="EL134" s="2" t="s">
        <v>47</v>
      </c>
      <c r="EM134" s="2" t="s">
        <v>48</v>
      </c>
      <c r="EN134" s="2"/>
      <c r="EO134" s="2" t="s">
        <v>140</v>
      </c>
      <c r="EP134" s="2"/>
      <c r="EQ134" s="2">
        <v>131072</v>
      </c>
      <c r="ER134" s="2">
        <v>312.82</v>
      </c>
      <c r="ES134" s="2">
        <v>121.99</v>
      </c>
      <c r="ET134" s="2">
        <v>24.17</v>
      </c>
      <c r="EU134" s="2">
        <v>1.51</v>
      </c>
      <c r="EV134" s="2">
        <v>166.66</v>
      </c>
      <c r="EW134" s="2">
        <v>13.52</v>
      </c>
      <c r="EX134" s="2">
        <v>0</v>
      </c>
      <c r="EY134" s="2">
        <v>0</v>
      </c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3</v>
      </c>
      <c r="GB134" s="2"/>
      <c r="GC134" s="2"/>
      <c r="GD134" s="2">
        <v>1</v>
      </c>
      <c r="GE134" s="2"/>
      <c r="GF134" s="2">
        <v>-906128082</v>
      </c>
      <c r="GG134" s="2">
        <v>2</v>
      </c>
      <c r="GH134" s="2">
        <v>1</v>
      </c>
      <c r="GI134" s="2">
        <v>2</v>
      </c>
      <c r="GJ134" s="2">
        <v>0</v>
      </c>
      <c r="GK134" s="2">
        <v>0</v>
      </c>
      <c r="GL134" s="2">
        <f t="shared" si="138"/>
        <v>0</v>
      </c>
      <c r="GM134" s="2">
        <f t="shared" si="139"/>
        <v>206.84</v>
      </c>
      <c r="GN134" s="2">
        <f t="shared" si="140"/>
        <v>206.84</v>
      </c>
      <c r="GO134" s="2">
        <f t="shared" si="141"/>
        <v>0</v>
      </c>
      <c r="GP134" s="2">
        <f t="shared" si="142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43"/>
        <v>0</v>
      </c>
      <c r="GW134" s="2">
        <v>1</v>
      </c>
      <c r="GX134" s="2">
        <f t="shared" si="144"/>
        <v>0</v>
      </c>
      <c r="GY134" s="2"/>
      <c r="GZ134" s="2"/>
      <c r="HA134" s="2">
        <v>0</v>
      </c>
      <c r="HB134" s="2">
        <v>0</v>
      </c>
      <c r="HC134" s="2">
        <f t="shared" si="145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5">
      <c r="A135" s="3">
        <v>17</v>
      </c>
      <c r="B135" s="3">
        <v>1</v>
      </c>
      <c r="C135" s="3">
        <f>ROW(SmtRes!A150)</f>
        <v>150</v>
      </c>
      <c r="D135" s="3">
        <f>ROW(EtalonRes!A170)</f>
        <v>170</v>
      </c>
      <c r="E135" s="3" t="s">
        <v>175</v>
      </c>
      <c r="F135" s="3" t="s">
        <v>41</v>
      </c>
      <c r="G135" s="3" t="s">
        <v>176</v>
      </c>
      <c r="H135" s="3" t="s">
        <v>24</v>
      </c>
      <c r="I135" s="3">
        <f>ROUND((25)/100,9)</f>
        <v>0.25</v>
      </c>
      <c r="J135" s="3">
        <v>0</v>
      </c>
      <c r="K135" s="3">
        <f>ROUND((25)/100,9)</f>
        <v>0.25</v>
      </c>
      <c r="O135" s="3">
        <f t="shared" si="121"/>
        <v>3679.03</v>
      </c>
      <c r="P135" s="3">
        <f t="shared" si="122"/>
        <v>89.67</v>
      </c>
      <c r="Q135" s="3">
        <f>(ROUND((ROUND(((((ET135*1.25)*1.2))*AV135*I135),2)*BB135),2)+ROUND((ROUND(((AE135-(((EU135*1.25)*1.2)))*AV135*I135),2)*BS135),2))</f>
        <v>132.29</v>
      </c>
      <c r="R135" s="3">
        <f>(ROUND((ROUND(((((EU135*1.25)*1.2))*AV135*I135),2)*BS135),2)+ROUND((ROUND(((AE135-(((EU135*1.25)*1.2)))*AV135*I135),2)*BS135),2))</f>
        <v>33.81</v>
      </c>
      <c r="S135" s="3">
        <f t="shared" si="123"/>
        <v>3457.07</v>
      </c>
      <c r="T135" s="3">
        <f t="shared" si="124"/>
        <v>0</v>
      </c>
      <c r="U135" s="3">
        <f t="shared" si="125"/>
        <v>4.9769147999999994</v>
      </c>
      <c r="V135" s="3">
        <f t="shared" si="126"/>
        <v>0</v>
      </c>
      <c r="W135" s="3">
        <f t="shared" si="127"/>
        <v>0</v>
      </c>
      <c r="X135" s="3">
        <f>(ROUND((((S135+ROUND((ROUND(((((EU135*1.25)*1.2))*AV135*I135),2)*BS135),2))*AT135)/100),2)+ROUND(((ROUND((ROUND(((AE135-(((EU135*1.25)*1.2)))*AV135*I135),2)*BS135),2)*AT135)/100),2))</f>
        <v>3805.06</v>
      </c>
      <c r="Y135" s="3">
        <f>(ROUND((((S135+ROUND((ROUND(((((EU135*1.25)*1.2))*AV135*I135),2)*BS135),2))*AU135)/100),2)+ROUND(((ROUND((ROUND(((AE135-(((EU135*1.25)*1.2)))*AV135*I135),2)*BS135),2)*AU135)/100),2))</f>
        <v>2129.44</v>
      </c>
      <c r="AA135" s="3">
        <v>86549536</v>
      </c>
      <c r="AB135" s="3">
        <f t="shared" si="128"/>
        <v>388.23579999999998</v>
      </c>
      <c r="AC135" s="3">
        <f>ROUND((((ES135*1)*1)),6)</f>
        <v>121.99</v>
      </c>
      <c r="AD135" s="3">
        <f>ROUND((((((ET135*1.25)*1.2))-(((EU135*1.25)*1.2)))+AE135),6)</f>
        <v>36.255000000000003</v>
      </c>
      <c r="AE135" s="3">
        <f>ROUND((((EU135*1.25)*1.2)),6)</f>
        <v>2.2650000000000001</v>
      </c>
      <c r="AF135" s="3">
        <f>ROUND((((EV135*1.15)*1.2)),6)</f>
        <v>229.99080000000001</v>
      </c>
      <c r="AG135" s="3">
        <f t="shared" si="129"/>
        <v>0</v>
      </c>
      <c r="AH135" s="3">
        <f>(((EW135*1.15)*1.2))</f>
        <v>18.657599999999999</v>
      </c>
      <c r="AI135" s="3">
        <f>(((EX135*1.25)*1.2))</f>
        <v>0</v>
      </c>
      <c r="AJ135" s="3">
        <f t="shared" si="130"/>
        <v>0</v>
      </c>
      <c r="AK135" s="3">
        <v>312.82</v>
      </c>
      <c r="AL135" s="3">
        <v>121.99</v>
      </c>
      <c r="AM135" s="3">
        <v>24.17</v>
      </c>
      <c r="AN135" s="3">
        <v>1.51</v>
      </c>
      <c r="AO135" s="3">
        <v>166.66</v>
      </c>
      <c r="AP135" s="3">
        <v>0</v>
      </c>
      <c r="AQ135" s="3">
        <v>13.52</v>
      </c>
      <c r="AR135" s="3">
        <v>0</v>
      </c>
      <c r="AS135" s="3">
        <v>0</v>
      </c>
      <c r="AT135" s="3">
        <v>109</v>
      </c>
      <c r="AU135" s="3">
        <v>61</v>
      </c>
      <c r="AV135" s="3">
        <v>1.0669999999999999</v>
      </c>
      <c r="AW135" s="3">
        <v>1</v>
      </c>
      <c r="AZ135" s="3">
        <v>1</v>
      </c>
      <c r="BA135" s="3">
        <v>56.35</v>
      </c>
      <c r="BB135" s="3">
        <v>13.68</v>
      </c>
      <c r="BC135" s="3">
        <v>2.94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0</v>
      </c>
      <c r="BI135" s="3">
        <v>1</v>
      </c>
      <c r="BJ135" s="3" t="s">
        <v>43</v>
      </c>
      <c r="BM135" s="3">
        <v>21</v>
      </c>
      <c r="BN135" s="3">
        <v>0</v>
      </c>
      <c r="BO135" s="3" t="s">
        <v>41</v>
      </c>
      <c r="BP135" s="3">
        <v>1</v>
      </c>
      <c r="BQ135" s="3">
        <v>30</v>
      </c>
      <c r="BR135" s="3">
        <v>0</v>
      </c>
      <c r="BS135" s="3">
        <v>56.35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109</v>
      </c>
      <c r="CA135" s="3">
        <v>61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857</v>
      </c>
      <c r="CO135" s="3">
        <v>0</v>
      </c>
      <c r="CP135" s="3">
        <f t="shared" si="131"/>
        <v>3679.03</v>
      </c>
      <c r="CQ135" s="3">
        <f t="shared" si="132"/>
        <v>358.65</v>
      </c>
      <c r="CR135" s="3">
        <f>(ROUND((ROUND(((((ET135*1.25)*1.2))*AV135*1),2)*BB135),2)+ROUND((ROUND(((AE135-(((EU135*1.25)*1.2)))*AV135*1),2)*BS135),2))</f>
        <v>529.14</v>
      </c>
      <c r="CS135" s="3">
        <f>(ROUND((ROUND(((((EU135*1.25)*1.2))*AV135*1),2)*BS135),2)+ROUND((ROUND(((AE135-(((EU135*1.25)*1.2)))*AV135*1),2)*BS135),2))</f>
        <v>136.37</v>
      </c>
      <c r="CT135" s="3">
        <f t="shared" si="133"/>
        <v>13828.29</v>
      </c>
      <c r="CU135" s="3">
        <f t="shared" si="134"/>
        <v>0</v>
      </c>
      <c r="CV135" s="3">
        <f t="shared" si="135"/>
        <v>19.907659199999998</v>
      </c>
      <c r="CW135" s="3">
        <f t="shared" si="136"/>
        <v>0</v>
      </c>
      <c r="CX135" s="3">
        <f t="shared" si="137"/>
        <v>0</v>
      </c>
      <c r="CY135" s="3">
        <f>(ROUND((((S135+ROUND((ROUND(((((EU135*1.25)*1.2))*AV135*1),2)*BS135),2))*AT135)/100),2)+ROUND(((ROUND((ROUND(((AE135-(((EU135*1.25)*1.2)))*AV135*1),2)*BS135),2)*AT135)/100),2))</f>
        <v>3916.85</v>
      </c>
      <c r="CZ135" s="3">
        <f>(ROUND((((S135+ROUND((ROUND(((((EU135*1.25)*1.2))*AV135*1),2)*BS135),2))*AU135)/100),2)+ROUND(((ROUND((ROUND(((AE135-(((EU135*1.25)*1.2)))*AV135*1),2)*BS135),2)*AU135)/100),2))</f>
        <v>2192</v>
      </c>
      <c r="DB135" s="3">
        <v>47</v>
      </c>
      <c r="DC135" s="3" t="s">
        <v>3</v>
      </c>
      <c r="DD135" s="3" t="s">
        <v>36</v>
      </c>
      <c r="DE135" s="3" t="s">
        <v>138</v>
      </c>
      <c r="DF135" s="3" t="s">
        <v>138</v>
      </c>
      <c r="DG135" s="3" t="s">
        <v>139</v>
      </c>
      <c r="DH135" s="3" t="s">
        <v>3</v>
      </c>
      <c r="DI135" s="3" t="s">
        <v>139</v>
      </c>
      <c r="DJ135" s="3" t="s">
        <v>138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1003</v>
      </c>
      <c r="DV135" s="3" t="s">
        <v>24</v>
      </c>
      <c r="DW135" s="3" t="s">
        <v>24</v>
      </c>
      <c r="DX135" s="3">
        <v>100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85635393</v>
      </c>
      <c r="EF135" s="3">
        <v>30</v>
      </c>
      <c r="EG135" s="3" t="s">
        <v>46</v>
      </c>
      <c r="EH135" s="3">
        <v>0</v>
      </c>
      <c r="EI135" s="3" t="s">
        <v>3</v>
      </c>
      <c r="EJ135" s="3">
        <v>1</v>
      </c>
      <c r="EK135" s="3">
        <v>21</v>
      </c>
      <c r="EL135" s="3" t="s">
        <v>47</v>
      </c>
      <c r="EM135" s="3" t="s">
        <v>48</v>
      </c>
      <c r="EO135" s="3" t="s">
        <v>140</v>
      </c>
      <c r="EQ135" s="3">
        <v>131072</v>
      </c>
      <c r="ER135" s="3">
        <v>312.82</v>
      </c>
      <c r="ES135" s="3">
        <v>121.99</v>
      </c>
      <c r="ET135" s="3">
        <v>24.17</v>
      </c>
      <c r="EU135" s="3">
        <v>1.51</v>
      </c>
      <c r="EV135" s="3">
        <v>166.66</v>
      </c>
      <c r="EW135" s="3">
        <v>13.52</v>
      </c>
      <c r="EX135" s="3">
        <v>0</v>
      </c>
      <c r="EY135" s="3">
        <v>0</v>
      </c>
      <c r="FQ135" s="3">
        <v>0</v>
      </c>
      <c r="FR135" s="3">
        <v>0</v>
      </c>
      <c r="FS135" s="3">
        <v>0</v>
      </c>
      <c r="FX135" s="3">
        <v>109</v>
      </c>
      <c r="FY135" s="3">
        <v>61</v>
      </c>
      <c r="GA135" s="3" t="s">
        <v>3</v>
      </c>
      <c r="GD135" s="3">
        <v>1</v>
      </c>
      <c r="GF135" s="3">
        <v>-906128082</v>
      </c>
      <c r="GG135" s="3">
        <v>2</v>
      </c>
      <c r="GH135" s="3">
        <v>1</v>
      </c>
      <c r="GI135" s="3">
        <v>2</v>
      </c>
      <c r="GJ135" s="3">
        <v>0</v>
      </c>
      <c r="GK135" s="3">
        <v>0</v>
      </c>
      <c r="GL135" s="3">
        <f t="shared" si="138"/>
        <v>0</v>
      </c>
      <c r="GM135" s="3">
        <f t="shared" si="139"/>
        <v>9613.5300000000007</v>
      </c>
      <c r="GN135" s="3">
        <f t="shared" si="140"/>
        <v>9613.5300000000007</v>
      </c>
      <c r="GO135" s="3">
        <f t="shared" si="141"/>
        <v>0</v>
      </c>
      <c r="GP135" s="3">
        <f t="shared" si="142"/>
        <v>0</v>
      </c>
      <c r="GR135" s="3">
        <v>0</v>
      </c>
      <c r="GS135" s="3">
        <v>3</v>
      </c>
      <c r="GT135" s="3">
        <v>0</v>
      </c>
      <c r="GU135" s="3" t="s">
        <v>3</v>
      </c>
      <c r="GV135" s="3">
        <f t="shared" si="143"/>
        <v>0</v>
      </c>
      <c r="GW135" s="3">
        <v>1</v>
      </c>
      <c r="GX135" s="3">
        <f t="shared" si="144"/>
        <v>0</v>
      </c>
      <c r="HA135" s="3">
        <v>0</v>
      </c>
      <c r="HB135" s="3">
        <v>0</v>
      </c>
      <c r="HC135" s="3">
        <f t="shared" si="145"/>
        <v>0</v>
      </c>
      <c r="HE135" s="3" t="s">
        <v>3</v>
      </c>
      <c r="HF135" s="3" t="s">
        <v>3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5">
      <c r="A136" s="2">
        <v>18</v>
      </c>
      <c r="B136" s="2">
        <v>1</v>
      </c>
      <c r="C136" s="2">
        <v>133</v>
      </c>
      <c r="D136" s="2"/>
      <c r="E136" s="2" t="s">
        <v>177</v>
      </c>
      <c r="F136" s="2" t="s">
        <v>178</v>
      </c>
      <c r="G136" s="2" t="s">
        <v>179</v>
      </c>
      <c r="H136" s="2" t="s">
        <v>163</v>
      </c>
      <c r="I136" s="2">
        <f>I134*J136</f>
        <v>12</v>
      </c>
      <c r="J136" s="2">
        <v>48</v>
      </c>
      <c r="K136" s="2">
        <v>48</v>
      </c>
      <c r="L136" s="2"/>
      <c r="M136" s="2"/>
      <c r="N136" s="2"/>
      <c r="O136" s="2">
        <f t="shared" si="121"/>
        <v>262.8</v>
      </c>
      <c r="P136" s="2">
        <f t="shared" si="122"/>
        <v>262.8</v>
      </c>
      <c r="Q136" s="2">
        <f t="shared" ref="Q136:Q145" si="146">(ROUND((ROUND(((ET136)*AV136*I136),2)*BB136),2)+ROUND((ROUND(((AE136-(EU136))*AV136*I136),2)*BS136),2))</f>
        <v>0</v>
      </c>
      <c r="R136" s="2">
        <f t="shared" ref="R136:R145" si="147">(ROUND((ROUND(((EU136)*AV136*I136),2)*BS136),2)+ROUND((ROUND(((AE136-(EU136))*AV136*I136),2)*BS136),2))</f>
        <v>0</v>
      </c>
      <c r="S136" s="2">
        <f t="shared" si="123"/>
        <v>0</v>
      </c>
      <c r="T136" s="2">
        <f t="shared" si="124"/>
        <v>0</v>
      </c>
      <c r="U136" s="2">
        <f t="shared" si="125"/>
        <v>0</v>
      </c>
      <c r="V136" s="2">
        <f t="shared" si="126"/>
        <v>0</v>
      </c>
      <c r="W136" s="2">
        <f t="shared" si="127"/>
        <v>0</v>
      </c>
      <c r="X136" s="2">
        <f t="shared" ref="X136:X145" si="148">(ROUND((((S136+ROUND((ROUND(((EU136)*AV136*I136),2)*BS136),2))*AT136)/100),2)+ROUND(((ROUND((ROUND(((AE136-(EU136))*AV136*I136),2)*BS136),2)*AT136)/100),2))</f>
        <v>0</v>
      </c>
      <c r="Y136" s="2">
        <f t="shared" ref="Y136:Y145" si="149">(ROUND((((S136+ROUND((ROUND(((EU136)*AV136*I136),2)*BS136),2))*AU136)/100),2)+ROUND(((ROUND((ROUND(((AE136-(EU136))*AV136*I136),2)*BS136),2)*AU136)/100),2))</f>
        <v>0</v>
      </c>
      <c r="Z136" s="2"/>
      <c r="AA136" s="2">
        <v>86549534</v>
      </c>
      <c r="AB136" s="2">
        <f t="shared" si="128"/>
        <v>21.9</v>
      </c>
      <c r="AC136" s="2">
        <f t="shared" ref="AC136:AC145" si="150">ROUND((ES136),6)</f>
        <v>21.9</v>
      </c>
      <c r="AD136" s="2">
        <f t="shared" ref="AD136:AD145" si="151">ROUND((((ET136)-(EU136))+AE136),6)</f>
        <v>0</v>
      </c>
      <c r="AE136" s="2">
        <f t="shared" ref="AE136:AE145" si="152">ROUND((EU136),6)</f>
        <v>0</v>
      </c>
      <c r="AF136" s="2">
        <f t="shared" ref="AF136:AF145" si="153">ROUND((EV136),6)</f>
        <v>0</v>
      </c>
      <c r="AG136" s="2">
        <f t="shared" si="129"/>
        <v>0</v>
      </c>
      <c r="AH136" s="2">
        <f t="shared" ref="AH136:AH145" si="154">(EW136)</f>
        <v>0</v>
      </c>
      <c r="AI136" s="2">
        <f t="shared" ref="AI136:AI145" si="155">(EX136)</f>
        <v>0</v>
      </c>
      <c r="AJ136" s="2">
        <f t="shared" si="130"/>
        <v>0</v>
      </c>
      <c r="AK136" s="2">
        <v>21.9</v>
      </c>
      <c r="AL136" s="2">
        <v>21.9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180</v>
      </c>
      <c r="BK136" s="2"/>
      <c r="BL136" s="2"/>
      <c r="BM136" s="2">
        <v>21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858</v>
      </c>
      <c r="CO136" s="2">
        <v>0</v>
      </c>
      <c r="CP136" s="2">
        <f t="shared" si="131"/>
        <v>262.8</v>
      </c>
      <c r="CQ136" s="2">
        <f t="shared" si="132"/>
        <v>21.9</v>
      </c>
      <c r="CR136" s="2">
        <f t="shared" ref="CR136:CR145" si="156">(ROUND((ROUND(((ET136)*AV136*1),2)*BB136),2)+ROUND((ROUND(((AE136-(EU136))*AV136*1),2)*BS136),2))</f>
        <v>0</v>
      </c>
      <c r="CS136" s="2">
        <f t="shared" ref="CS136:CS145" si="157">(ROUND((ROUND(((EU136)*AV136*1),2)*BS136),2)+ROUND((ROUND(((AE136-(EU136))*AV136*1),2)*BS136),2))</f>
        <v>0</v>
      </c>
      <c r="CT136" s="2">
        <f t="shared" si="133"/>
        <v>0</v>
      </c>
      <c r="CU136" s="2">
        <f t="shared" si="134"/>
        <v>0</v>
      </c>
      <c r="CV136" s="2">
        <f t="shared" si="135"/>
        <v>0</v>
      </c>
      <c r="CW136" s="2">
        <f t="shared" si="136"/>
        <v>0</v>
      </c>
      <c r="CX136" s="2">
        <f t="shared" si="137"/>
        <v>0</v>
      </c>
      <c r="CY136" s="2">
        <f t="shared" ref="CY136:CY145" si="158">(ROUND((((S136+ROUND((ROUND(((EU136)*AV136*1),2)*BS136),2))*AT136)/100),2)+ROUND(((ROUND((ROUND(((AE136-(EU136))*AV136*1),2)*BS136),2)*AT136)/100),2))</f>
        <v>0</v>
      </c>
      <c r="CZ136" s="2">
        <f t="shared" ref="CZ136:CZ145" si="159">(ROUND((((S136+ROUND((ROUND(((EU136)*AV136*1),2)*BS136),2))*AU136)/100),2)+ROUND(((ROUND((ROUND(((AE136-(EU136))*AV136*1),2)*BS136),2)*AU136)/100),2))</f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163</v>
      </c>
      <c r="DW136" s="2" t="s">
        <v>163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85635393</v>
      </c>
      <c r="EF136" s="2">
        <v>30</v>
      </c>
      <c r="EG136" s="2" t="s">
        <v>46</v>
      </c>
      <c r="EH136" s="2">
        <v>0</v>
      </c>
      <c r="EI136" s="2" t="s">
        <v>3</v>
      </c>
      <c r="EJ136" s="2">
        <v>1</v>
      </c>
      <c r="EK136" s="2">
        <v>21</v>
      </c>
      <c r="EL136" s="2" t="s">
        <v>47</v>
      </c>
      <c r="EM136" s="2" t="s">
        <v>48</v>
      </c>
      <c r="EN136" s="2"/>
      <c r="EO136" s="2" t="s">
        <v>146</v>
      </c>
      <c r="EP136" s="2"/>
      <c r="EQ136" s="2">
        <v>0</v>
      </c>
      <c r="ER136" s="2">
        <v>21.9</v>
      </c>
      <c r="ES136" s="2">
        <v>21.9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3</v>
      </c>
      <c r="GB136" s="2"/>
      <c r="GC136" s="2"/>
      <c r="GD136" s="2">
        <v>1</v>
      </c>
      <c r="GE136" s="2"/>
      <c r="GF136" s="2">
        <v>1964568006</v>
      </c>
      <c r="GG136" s="2">
        <v>2</v>
      </c>
      <c r="GH136" s="2">
        <v>1</v>
      </c>
      <c r="GI136" s="2">
        <v>-2</v>
      </c>
      <c r="GJ136" s="2">
        <v>0</v>
      </c>
      <c r="GK136" s="2">
        <v>0</v>
      </c>
      <c r="GL136" s="2">
        <f t="shared" si="138"/>
        <v>0</v>
      </c>
      <c r="GM136" s="2">
        <f t="shared" si="139"/>
        <v>262.8</v>
      </c>
      <c r="GN136" s="2">
        <f t="shared" si="140"/>
        <v>262.8</v>
      </c>
      <c r="GO136" s="2">
        <f t="shared" si="141"/>
        <v>0</v>
      </c>
      <c r="GP136" s="2">
        <f t="shared" si="142"/>
        <v>0</v>
      </c>
      <c r="GQ136" s="2"/>
      <c r="GR136" s="2">
        <v>0</v>
      </c>
      <c r="GS136" s="2">
        <v>3</v>
      </c>
      <c r="GT136" s="2">
        <v>0</v>
      </c>
      <c r="GU136" s="2" t="s">
        <v>3</v>
      </c>
      <c r="GV136" s="2">
        <f t="shared" si="143"/>
        <v>0</v>
      </c>
      <c r="GW136" s="2">
        <v>1</v>
      </c>
      <c r="GX136" s="2">
        <f t="shared" si="144"/>
        <v>0</v>
      </c>
      <c r="GY136" s="2"/>
      <c r="GZ136" s="2"/>
      <c r="HA136" s="2">
        <v>0</v>
      </c>
      <c r="HB136" s="2">
        <v>0</v>
      </c>
      <c r="HC136" s="2">
        <f t="shared" si="145"/>
        <v>0</v>
      </c>
      <c r="HD136" s="2"/>
      <c r="HE136" s="2" t="s">
        <v>3</v>
      </c>
      <c r="HF136" s="2" t="s">
        <v>3</v>
      </c>
      <c r="HG136" s="2"/>
      <c r="HH136" s="2"/>
      <c r="HI136" s="2"/>
      <c r="HJ136" s="2"/>
      <c r="HK136" s="2"/>
      <c r="HL136" s="2"/>
      <c r="HM136" s="2" t="s">
        <v>36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5">
      <c r="A137" s="3">
        <v>18</v>
      </c>
      <c r="B137" s="3">
        <v>1</v>
      </c>
      <c r="C137" s="3">
        <v>146</v>
      </c>
      <c r="E137" s="3" t="s">
        <v>177</v>
      </c>
      <c r="F137" s="3" t="s">
        <v>178</v>
      </c>
      <c r="G137" s="3" t="s">
        <v>179</v>
      </c>
      <c r="H137" s="3" t="s">
        <v>163</v>
      </c>
      <c r="I137" s="3">
        <f>I135*J137</f>
        <v>12</v>
      </c>
      <c r="J137" s="3">
        <v>48</v>
      </c>
      <c r="K137" s="3">
        <v>48</v>
      </c>
      <c r="O137" s="3">
        <f t="shared" si="121"/>
        <v>244.4</v>
      </c>
      <c r="P137" s="3">
        <f t="shared" si="122"/>
        <v>244.4</v>
      </c>
      <c r="Q137" s="3">
        <f t="shared" si="146"/>
        <v>0</v>
      </c>
      <c r="R137" s="3">
        <f t="shared" si="147"/>
        <v>0</v>
      </c>
      <c r="S137" s="3">
        <f t="shared" si="123"/>
        <v>0</v>
      </c>
      <c r="T137" s="3">
        <f t="shared" si="124"/>
        <v>0</v>
      </c>
      <c r="U137" s="3">
        <f t="shared" si="125"/>
        <v>0</v>
      </c>
      <c r="V137" s="3">
        <f t="shared" si="126"/>
        <v>0</v>
      </c>
      <c r="W137" s="3">
        <f t="shared" si="127"/>
        <v>0</v>
      </c>
      <c r="X137" s="3">
        <f t="shared" si="148"/>
        <v>0</v>
      </c>
      <c r="Y137" s="3">
        <f t="shared" si="149"/>
        <v>0</v>
      </c>
      <c r="AA137" s="3">
        <v>86549536</v>
      </c>
      <c r="AB137" s="3">
        <f t="shared" si="128"/>
        <v>21.9</v>
      </c>
      <c r="AC137" s="3">
        <f t="shared" si="150"/>
        <v>21.9</v>
      </c>
      <c r="AD137" s="3">
        <f t="shared" si="151"/>
        <v>0</v>
      </c>
      <c r="AE137" s="3">
        <f t="shared" si="152"/>
        <v>0</v>
      </c>
      <c r="AF137" s="3">
        <f t="shared" si="153"/>
        <v>0</v>
      </c>
      <c r="AG137" s="3">
        <f t="shared" si="129"/>
        <v>0</v>
      </c>
      <c r="AH137" s="3">
        <f t="shared" si="154"/>
        <v>0</v>
      </c>
      <c r="AI137" s="3">
        <f t="shared" si="155"/>
        <v>0</v>
      </c>
      <c r="AJ137" s="3">
        <f t="shared" si="130"/>
        <v>0</v>
      </c>
      <c r="AK137" s="3">
        <v>21.9</v>
      </c>
      <c r="AL137" s="3">
        <v>21.9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109</v>
      </c>
      <c r="AU137" s="3">
        <v>61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0.93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180</v>
      </c>
      <c r="BM137" s="3">
        <v>21</v>
      </c>
      <c r="BN137" s="3">
        <v>0</v>
      </c>
      <c r="BO137" s="3" t="s">
        <v>178</v>
      </c>
      <c r="BP137" s="3">
        <v>1</v>
      </c>
      <c r="BQ137" s="3">
        <v>30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109</v>
      </c>
      <c r="CA137" s="3">
        <v>61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858</v>
      </c>
      <c r="CO137" s="3">
        <v>0</v>
      </c>
      <c r="CP137" s="3">
        <f t="shared" si="131"/>
        <v>244.4</v>
      </c>
      <c r="CQ137" s="3">
        <f t="shared" si="132"/>
        <v>20.37</v>
      </c>
      <c r="CR137" s="3">
        <f t="shared" si="156"/>
        <v>0</v>
      </c>
      <c r="CS137" s="3">
        <f t="shared" si="157"/>
        <v>0</v>
      </c>
      <c r="CT137" s="3">
        <f t="shared" si="133"/>
        <v>0</v>
      </c>
      <c r="CU137" s="3">
        <f t="shared" si="134"/>
        <v>0</v>
      </c>
      <c r="CV137" s="3">
        <f t="shared" si="135"/>
        <v>0</v>
      </c>
      <c r="CW137" s="3">
        <f t="shared" si="136"/>
        <v>0</v>
      </c>
      <c r="CX137" s="3">
        <f t="shared" si="137"/>
        <v>0</v>
      </c>
      <c r="CY137" s="3">
        <f t="shared" si="158"/>
        <v>0</v>
      </c>
      <c r="CZ137" s="3">
        <f t="shared" si="159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163</v>
      </c>
      <c r="DW137" s="3" t="s">
        <v>163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85635393</v>
      </c>
      <c r="EF137" s="3">
        <v>30</v>
      </c>
      <c r="EG137" s="3" t="s">
        <v>46</v>
      </c>
      <c r="EH137" s="3">
        <v>0</v>
      </c>
      <c r="EI137" s="3" t="s">
        <v>3</v>
      </c>
      <c r="EJ137" s="3">
        <v>1</v>
      </c>
      <c r="EK137" s="3">
        <v>21</v>
      </c>
      <c r="EL137" s="3" t="s">
        <v>47</v>
      </c>
      <c r="EM137" s="3" t="s">
        <v>48</v>
      </c>
      <c r="EO137" s="3" t="s">
        <v>146</v>
      </c>
      <c r="EQ137" s="3">
        <v>0</v>
      </c>
      <c r="ER137" s="3">
        <v>21.9</v>
      </c>
      <c r="ES137" s="3">
        <v>21.9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FQ137" s="3">
        <v>0</v>
      </c>
      <c r="FR137" s="3">
        <v>0</v>
      </c>
      <c r="FS137" s="3">
        <v>0</v>
      </c>
      <c r="FX137" s="3">
        <v>109</v>
      </c>
      <c r="FY137" s="3">
        <v>61</v>
      </c>
      <c r="GA137" s="3" t="s">
        <v>3</v>
      </c>
      <c r="GD137" s="3">
        <v>1</v>
      </c>
      <c r="GF137" s="3">
        <v>1964568006</v>
      </c>
      <c r="GG137" s="3">
        <v>2</v>
      </c>
      <c r="GH137" s="3">
        <v>1</v>
      </c>
      <c r="GI137" s="3">
        <v>2</v>
      </c>
      <c r="GJ137" s="3">
        <v>0</v>
      </c>
      <c r="GK137" s="3">
        <v>0</v>
      </c>
      <c r="GL137" s="3">
        <f t="shared" si="138"/>
        <v>0</v>
      </c>
      <c r="GM137" s="3">
        <f t="shared" si="139"/>
        <v>244.4</v>
      </c>
      <c r="GN137" s="3">
        <f t="shared" si="140"/>
        <v>244.4</v>
      </c>
      <c r="GO137" s="3">
        <f t="shared" si="141"/>
        <v>0</v>
      </c>
      <c r="GP137" s="3">
        <f t="shared" si="142"/>
        <v>0</v>
      </c>
      <c r="GR137" s="3">
        <v>0</v>
      </c>
      <c r="GS137" s="3">
        <v>3</v>
      </c>
      <c r="GT137" s="3">
        <v>0</v>
      </c>
      <c r="GU137" s="3" t="s">
        <v>3</v>
      </c>
      <c r="GV137" s="3">
        <f t="shared" si="143"/>
        <v>0</v>
      </c>
      <c r="GW137" s="3">
        <v>1</v>
      </c>
      <c r="GX137" s="3">
        <f t="shared" si="144"/>
        <v>0</v>
      </c>
      <c r="HA137" s="3">
        <v>0</v>
      </c>
      <c r="HB137" s="3">
        <v>0</v>
      </c>
      <c r="HC137" s="3">
        <f t="shared" si="145"/>
        <v>0</v>
      </c>
      <c r="HE137" s="3" t="s">
        <v>3</v>
      </c>
      <c r="HF137" s="3" t="s">
        <v>3</v>
      </c>
      <c r="HM137" s="3" t="s">
        <v>36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5">
      <c r="A138" s="2">
        <v>18</v>
      </c>
      <c r="B138" s="2">
        <v>1</v>
      </c>
      <c r="C138" s="2">
        <v>134</v>
      </c>
      <c r="D138" s="2"/>
      <c r="E138" s="2" t="s">
        <v>181</v>
      </c>
      <c r="F138" s="2" t="s">
        <v>182</v>
      </c>
      <c r="G138" s="2" t="s">
        <v>183</v>
      </c>
      <c r="H138" s="2" t="s">
        <v>144</v>
      </c>
      <c r="I138" s="2">
        <f>I134*J138</f>
        <v>25.625</v>
      </c>
      <c r="J138" s="2">
        <v>102.5</v>
      </c>
      <c r="K138" s="2">
        <v>102.5</v>
      </c>
      <c r="L138" s="2"/>
      <c r="M138" s="2"/>
      <c r="N138" s="2"/>
      <c r="O138" s="2">
        <f t="shared" si="121"/>
        <v>1668.96</v>
      </c>
      <c r="P138" s="2">
        <f t="shared" si="122"/>
        <v>1668.96</v>
      </c>
      <c r="Q138" s="2">
        <f t="shared" si="146"/>
        <v>0</v>
      </c>
      <c r="R138" s="2">
        <f t="shared" si="147"/>
        <v>0</v>
      </c>
      <c r="S138" s="2">
        <f t="shared" si="123"/>
        <v>0</v>
      </c>
      <c r="T138" s="2">
        <f t="shared" si="124"/>
        <v>0</v>
      </c>
      <c r="U138" s="2">
        <f t="shared" si="125"/>
        <v>0</v>
      </c>
      <c r="V138" s="2">
        <f t="shared" si="126"/>
        <v>0</v>
      </c>
      <c r="W138" s="2">
        <f t="shared" si="127"/>
        <v>0</v>
      </c>
      <c r="X138" s="2">
        <f t="shared" si="148"/>
        <v>0</v>
      </c>
      <c r="Y138" s="2">
        <f t="shared" si="149"/>
        <v>0</v>
      </c>
      <c r="Z138" s="2"/>
      <c r="AA138" s="2">
        <v>86549534</v>
      </c>
      <c r="AB138" s="2">
        <f t="shared" si="128"/>
        <v>65.13</v>
      </c>
      <c r="AC138" s="2">
        <f t="shared" si="150"/>
        <v>65.13</v>
      </c>
      <c r="AD138" s="2">
        <f t="shared" si="151"/>
        <v>0</v>
      </c>
      <c r="AE138" s="2">
        <f t="shared" si="152"/>
        <v>0</v>
      </c>
      <c r="AF138" s="2">
        <f t="shared" si="153"/>
        <v>0</v>
      </c>
      <c r="AG138" s="2">
        <f t="shared" si="129"/>
        <v>0</v>
      </c>
      <c r="AH138" s="2">
        <f t="shared" si="154"/>
        <v>0</v>
      </c>
      <c r="AI138" s="2">
        <f t="shared" si="155"/>
        <v>0</v>
      </c>
      <c r="AJ138" s="2">
        <f t="shared" si="130"/>
        <v>0</v>
      </c>
      <c r="AK138" s="2">
        <v>65.13</v>
      </c>
      <c r="AL138" s="2">
        <v>65.13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109</v>
      </c>
      <c r="AU138" s="2">
        <v>61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184</v>
      </c>
      <c r="BK138" s="2"/>
      <c r="BL138" s="2"/>
      <c r="BM138" s="2">
        <v>21</v>
      </c>
      <c r="BN138" s="2">
        <v>0</v>
      </c>
      <c r="BO138" s="2" t="s">
        <v>3</v>
      </c>
      <c r="BP138" s="2">
        <v>0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858</v>
      </c>
      <c r="CO138" s="2">
        <v>0</v>
      </c>
      <c r="CP138" s="2">
        <f t="shared" si="131"/>
        <v>1668.96</v>
      </c>
      <c r="CQ138" s="2">
        <f t="shared" si="132"/>
        <v>65.13</v>
      </c>
      <c r="CR138" s="2">
        <f t="shared" si="156"/>
        <v>0</v>
      </c>
      <c r="CS138" s="2">
        <f t="shared" si="157"/>
        <v>0</v>
      </c>
      <c r="CT138" s="2">
        <f t="shared" si="133"/>
        <v>0</v>
      </c>
      <c r="CU138" s="2">
        <f t="shared" si="134"/>
        <v>0</v>
      </c>
      <c r="CV138" s="2">
        <f t="shared" si="135"/>
        <v>0</v>
      </c>
      <c r="CW138" s="2">
        <f t="shared" si="136"/>
        <v>0</v>
      </c>
      <c r="CX138" s="2">
        <f t="shared" si="137"/>
        <v>0</v>
      </c>
      <c r="CY138" s="2">
        <f t="shared" si="158"/>
        <v>0</v>
      </c>
      <c r="CZ138" s="2">
        <f t="shared" si="159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1003</v>
      </c>
      <c r="DV138" s="2" t="s">
        <v>144</v>
      </c>
      <c r="DW138" s="2" t="s">
        <v>144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85635393</v>
      </c>
      <c r="EF138" s="2">
        <v>30</v>
      </c>
      <c r="EG138" s="2" t="s">
        <v>46</v>
      </c>
      <c r="EH138" s="2">
        <v>0</v>
      </c>
      <c r="EI138" s="2" t="s">
        <v>3</v>
      </c>
      <c r="EJ138" s="2">
        <v>1</v>
      </c>
      <c r="EK138" s="2">
        <v>21</v>
      </c>
      <c r="EL138" s="2" t="s">
        <v>47</v>
      </c>
      <c r="EM138" s="2" t="s">
        <v>48</v>
      </c>
      <c r="EN138" s="2"/>
      <c r="EO138" s="2" t="s">
        <v>146</v>
      </c>
      <c r="EP138" s="2"/>
      <c r="EQ138" s="2">
        <v>0</v>
      </c>
      <c r="ER138" s="2">
        <v>65.13</v>
      </c>
      <c r="ES138" s="2">
        <v>65.13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3</v>
      </c>
      <c r="GB138" s="2"/>
      <c r="GC138" s="2"/>
      <c r="GD138" s="2">
        <v>1</v>
      </c>
      <c r="GE138" s="2"/>
      <c r="GF138" s="2">
        <v>-1934272763</v>
      </c>
      <c r="GG138" s="2">
        <v>2</v>
      </c>
      <c r="GH138" s="2">
        <v>1</v>
      </c>
      <c r="GI138" s="2">
        <v>-2</v>
      </c>
      <c r="GJ138" s="2">
        <v>0</v>
      </c>
      <c r="GK138" s="2">
        <v>0</v>
      </c>
      <c r="GL138" s="2">
        <f t="shared" si="138"/>
        <v>0</v>
      </c>
      <c r="GM138" s="2">
        <f t="shared" si="139"/>
        <v>1668.96</v>
      </c>
      <c r="GN138" s="2">
        <f t="shared" si="140"/>
        <v>1668.96</v>
      </c>
      <c r="GO138" s="2">
        <f t="shared" si="141"/>
        <v>0</v>
      </c>
      <c r="GP138" s="2">
        <f t="shared" si="142"/>
        <v>0</v>
      </c>
      <c r="GQ138" s="2"/>
      <c r="GR138" s="2">
        <v>0</v>
      </c>
      <c r="GS138" s="2">
        <v>3</v>
      </c>
      <c r="GT138" s="2">
        <v>0</v>
      </c>
      <c r="GU138" s="2" t="s">
        <v>3</v>
      </c>
      <c r="GV138" s="2">
        <f t="shared" si="143"/>
        <v>0</v>
      </c>
      <c r="GW138" s="2">
        <v>1</v>
      </c>
      <c r="GX138" s="2">
        <f t="shared" si="144"/>
        <v>0</v>
      </c>
      <c r="GY138" s="2"/>
      <c r="GZ138" s="2"/>
      <c r="HA138" s="2">
        <v>0</v>
      </c>
      <c r="HB138" s="2">
        <v>0</v>
      </c>
      <c r="HC138" s="2">
        <f t="shared" si="145"/>
        <v>0</v>
      </c>
      <c r="HD138" s="2"/>
      <c r="HE138" s="2" t="s">
        <v>3</v>
      </c>
      <c r="HF138" s="2" t="s">
        <v>3</v>
      </c>
      <c r="HG138" s="2"/>
      <c r="HH138" s="2"/>
      <c r="HI138" s="2"/>
      <c r="HJ138" s="2"/>
      <c r="HK138" s="2"/>
      <c r="HL138" s="2"/>
      <c r="HM138" s="2" t="s">
        <v>36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5">
      <c r="A139" s="3">
        <v>18</v>
      </c>
      <c r="B139" s="3">
        <v>1</v>
      </c>
      <c r="C139" s="3">
        <v>147</v>
      </c>
      <c r="E139" s="3" t="s">
        <v>181</v>
      </c>
      <c r="F139" s="3" t="s">
        <v>182</v>
      </c>
      <c r="G139" s="3" t="s">
        <v>183</v>
      </c>
      <c r="H139" s="3" t="s">
        <v>144</v>
      </c>
      <c r="I139" s="3">
        <f>I135*J139</f>
        <v>25.625</v>
      </c>
      <c r="J139" s="3">
        <v>102.5</v>
      </c>
      <c r="K139" s="3">
        <v>102.5</v>
      </c>
      <c r="O139" s="3">
        <f t="shared" si="121"/>
        <v>3972.12</v>
      </c>
      <c r="P139" s="3">
        <f t="shared" si="122"/>
        <v>3972.12</v>
      </c>
      <c r="Q139" s="3">
        <f t="shared" si="146"/>
        <v>0</v>
      </c>
      <c r="R139" s="3">
        <f t="shared" si="147"/>
        <v>0</v>
      </c>
      <c r="S139" s="3">
        <f t="shared" si="123"/>
        <v>0</v>
      </c>
      <c r="T139" s="3">
        <f t="shared" si="124"/>
        <v>0</v>
      </c>
      <c r="U139" s="3">
        <f t="shared" si="125"/>
        <v>0</v>
      </c>
      <c r="V139" s="3">
        <f t="shared" si="126"/>
        <v>0</v>
      </c>
      <c r="W139" s="3">
        <f t="shared" si="127"/>
        <v>0</v>
      </c>
      <c r="X139" s="3">
        <f t="shared" si="148"/>
        <v>0</v>
      </c>
      <c r="Y139" s="3">
        <f t="shared" si="149"/>
        <v>0</v>
      </c>
      <c r="AA139" s="3">
        <v>86549536</v>
      </c>
      <c r="AB139" s="3">
        <f t="shared" si="128"/>
        <v>65.13</v>
      </c>
      <c r="AC139" s="3">
        <f t="shared" si="150"/>
        <v>65.13</v>
      </c>
      <c r="AD139" s="3">
        <f t="shared" si="151"/>
        <v>0</v>
      </c>
      <c r="AE139" s="3">
        <f t="shared" si="152"/>
        <v>0</v>
      </c>
      <c r="AF139" s="3">
        <f t="shared" si="153"/>
        <v>0</v>
      </c>
      <c r="AG139" s="3">
        <f t="shared" si="129"/>
        <v>0</v>
      </c>
      <c r="AH139" s="3">
        <f t="shared" si="154"/>
        <v>0</v>
      </c>
      <c r="AI139" s="3">
        <f t="shared" si="155"/>
        <v>0</v>
      </c>
      <c r="AJ139" s="3">
        <f t="shared" si="130"/>
        <v>0</v>
      </c>
      <c r="AK139" s="3">
        <v>65.13</v>
      </c>
      <c r="AL139" s="3">
        <v>65.13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109</v>
      </c>
      <c r="AU139" s="3">
        <v>61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2.38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184</v>
      </c>
      <c r="BM139" s="3">
        <v>21</v>
      </c>
      <c r="BN139" s="3">
        <v>0</v>
      </c>
      <c r="BO139" s="3" t="s">
        <v>182</v>
      </c>
      <c r="BP139" s="3">
        <v>1</v>
      </c>
      <c r="BQ139" s="3">
        <v>30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109</v>
      </c>
      <c r="CA139" s="3">
        <v>61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858</v>
      </c>
      <c r="CO139" s="3">
        <v>0</v>
      </c>
      <c r="CP139" s="3">
        <f t="shared" si="131"/>
        <v>3972.12</v>
      </c>
      <c r="CQ139" s="3">
        <f t="shared" si="132"/>
        <v>155.01</v>
      </c>
      <c r="CR139" s="3">
        <f t="shared" si="156"/>
        <v>0</v>
      </c>
      <c r="CS139" s="3">
        <f t="shared" si="157"/>
        <v>0</v>
      </c>
      <c r="CT139" s="3">
        <f t="shared" si="133"/>
        <v>0</v>
      </c>
      <c r="CU139" s="3">
        <f t="shared" si="134"/>
        <v>0</v>
      </c>
      <c r="CV139" s="3">
        <f t="shared" si="135"/>
        <v>0</v>
      </c>
      <c r="CW139" s="3">
        <f t="shared" si="136"/>
        <v>0</v>
      </c>
      <c r="CX139" s="3">
        <f t="shared" si="137"/>
        <v>0</v>
      </c>
      <c r="CY139" s="3">
        <f t="shared" si="158"/>
        <v>0</v>
      </c>
      <c r="CZ139" s="3">
        <f t="shared" si="159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1003</v>
      </c>
      <c r="DV139" s="3" t="s">
        <v>144</v>
      </c>
      <c r="DW139" s="3" t="s">
        <v>144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85635393</v>
      </c>
      <c r="EF139" s="3">
        <v>30</v>
      </c>
      <c r="EG139" s="3" t="s">
        <v>46</v>
      </c>
      <c r="EH139" s="3">
        <v>0</v>
      </c>
      <c r="EI139" s="3" t="s">
        <v>3</v>
      </c>
      <c r="EJ139" s="3">
        <v>1</v>
      </c>
      <c r="EK139" s="3">
        <v>21</v>
      </c>
      <c r="EL139" s="3" t="s">
        <v>47</v>
      </c>
      <c r="EM139" s="3" t="s">
        <v>48</v>
      </c>
      <c r="EO139" s="3" t="s">
        <v>146</v>
      </c>
      <c r="EQ139" s="3">
        <v>0</v>
      </c>
      <c r="ER139" s="3">
        <v>65.13</v>
      </c>
      <c r="ES139" s="3">
        <v>65.13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FQ139" s="3">
        <v>0</v>
      </c>
      <c r="FR139" s="3">
        <v>0</v>
      </c>
      <c r="FS139" s="3">
        <v>0</v>
      </c>
      <c r="FX139" s="3">
        <v>109</v>
      </c>
      <c r="FY139" s="3">
        <v>61</v>
      </c>
      <c r="GA139" s="3" t="s">
        <v>3</v>
      </c>
      <c r="GD139" s="3">
        <v>1</v>
      </c>
      <c r="GF139" s="3">
        <v>-1934272763</v>
      </c>
      <c r="GG139" s="3">
        <v>2</v>
      </c>
      <c r="GH139" s="3">
        <v>1</v>
      </c>
      <c r="GI139" s="3">
        <v>2</v>
      </c>
      <c r="GJ139" s="3">
        <v>0</v>
      </c>
      <c r="GK139" s="3">
        <v>0</v>
      </c>
      <c r="GL139" s="3">
        <f t="shared" si="138"/>
        <v>0</v>
      </c>
      <c r="GM139" s="3">
        <f t="shared" si="139"/>
        <v>3972.12</v>
      </c>
      <c r="GN139" s="3">
        <f t="shared" si="140"/>
        <v>3972.12</v>
      </c>
      <c r="GO139" s="3">
        <f t="shared" si="141"/>
        <v>0</v>
      </c>
      <c r="GP139" s="3">
        <f t="shared" si="142"/>
        <v>0</v>
      </c>
      <c r="GR139" s="3">
        <v>0</v>
      </c>
      <c r="GS139" s="3">
        <v>3</v>
      </c>
      <c r="GT139" s="3">
        <v>0</v>
      </c>
      <c r="GU139" s="3" t="s">
        <v>3</v>
      </c>
      <c r="GV139" s="3">
        <f t="shared" si="143"/>
        <v>0</v>
      </c>
      <c r="GW139" s="3">
        <v>1</v>
      </c>
      <c r="GX139" s="3">
        <f t="shared" si="144"/>
        <v>0</v>
      </c>
      <c r="HA139" s="3">
        <v>0</v>
      </c>
      <c r="HB139" s="3">
        <v>0</v>
      </c>
      <c r="HC139" s="3">
        <f t="shared" si="145"/>
        <v>0</v>
      </c>
      <c r="HE139" s="3" t="s">
        <v>3</v>
      </c>
      <c r="HF139" s="3" t="s">
        <v>3</v>
      </c>
      <c r="HM139" s="3" t="s">
        <v>36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5">
      <c r="A140" s="2">
        <v>18</v>
      </c>
      <c r="B140" s="2">
        <v>1</v>
      </c>
      <c r="C140" s="2">
        <v>135</v>
      </c>
      <c r="D140" s="2"/>
      <c r="E140" s="2" t="s">
        <v>185</v>
      </c>
      <c r="F140" s="2" t="s">
        <v>186</v>
      </c>
      <c r="G140" s="2" t="s">
        <v>187</v>
      </c>
      <c r="H140" s="2" t="s">
        <v>163</v>
      </c>
      <c r="I140" s="2">
        <f>I134*J140</f>
        <v>9</v>
      </c>
      <c r="J140" s="2">
        <v>36</v>
      </c>
      <c r="K140" s="2">
        <v>36</v>
      </c>
      <c r="L140" s="2"/>
      <c r="M140" s="2"/>
      <c r="N140" s="2"/>
      <c r="O140" s="2">
        <f t="shared" si="121"/>
        <v>76.23</v>
      </c>
      <c r="P140" s="2">
        <f t="shared" si="122"/>
        <v>76.23</v>
      </c>
      <c r="Q140" s="2">
        <f t="shared" si="146"/>
        <v>0</v>
      </c>
      <c r="R140" s="2">
        <f t="shared" si="147"/>
        <v>0</v>
      </c>
      <c r="S140" s="2">
        <f t="shared" si="123"/>
        <v>0</v>
      </c>
      <c r="T140" s="2">
        <f t="shared" si="124"/>
        <v>0</v>
      </c>
      <c r="U140" s="2">
        <f t="shared" si="125"/>
        <v>0</v>
      </c>
      <c r="V140" s="2">
        <f t="shared" si="126"/>
        <v>0</v>
      </c>
      <c r="W140" s="2">
        <f t="shared" si="127"/>
        <v>0</v>
      </c>
      <c r="X140" s="2">
        <f t="shared" si="148"/>
        <v>0</v>
      </c>
      <c r="Y140" s="2">
        <f t="shared" si="149"/>
        <v>0</v>
      </c>
      <c r="Z140" s="2"/>
      <c r="AA140" s="2">
        <v>86549534</v>
      </c>
      <c r="AB140" s="2">
        <f t="shared" si="128"/>
        <v>8.4700000000000006</v>
      </c>
      <c r="AC140" s="2">
        <f t="shared" si="150"/>
        <v>8.4700000000000006</v>
      </c>
      <c r="AD140" s="2">
        <f t="shared" si="151"/>
        <v>0</v>
      </c>
      <c r="AE140" s="2">
        <f t="shared" si="152"/>
        <v>0</v>
      </c>
      <c r="AF140" s="2">
        <f t="shared" si="153"/>
        <v>0</v>
      </c>
      <c r="AG140" s="2">
        <f t="shared" si="129"/>
        <v>0</v>
      </c>
      <c r="AH140" s="2">
        <f t="shared" si="154"/>
        <v>0</v>
      </c>
      <c r="AI140" s="2">
        <f t="shared" si="155"/>
        <v>0</v>
      </c>
      <c r="AJ140" s="2">
        <f t="shared" si="130"/>
        <v>0</v>
      </c>
      <c r="AK140" s="2">
        <v>8.4700000000000006</v>
      </c>
      <c r="AL140" s="2">
        <v>8.4700000000000006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109</v>
      </c>
      <c r="AU140" s="2">
        <v>61</v>
      </c>
      <c r="AV140" s="2">
        <v>1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3</v>
      </c>
      <c r="BI140" s="2">
        <v>1</v>
      </c>
      <c r="BJ140" s="2" t="s">
        <v>188</v>
      </c>
      <c r="BK140" s="2"/>
      <c r="BL140" s="2"/>
      <c r="BM140" s="2">
        <v>21</v>
      </c>
      <c r="BN140" s="2">
        <v>0</v>
      </c>
      <c r="BO140" s="2" t="s">
        <v>3</v>
      </c>
      <c r="BP140" s="2">
        <v>0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858</v>
      </c>
      <c r="CO140" s="2">
        <v>0</v>
      </c>
      <c r="CP140" s="2">
        <f t="shared" si="131"/>
        <v>76.23</v>
      </c>
      <c r="CQ140" s="2">
        <f t="shared" si="132"/>
        <v>8.4700000000000006</v>
      </c>
      <c r="CR140" s="2">
        <f t="shared" si="156"/>
        <v>0</v>
      </c>
      <c r="CS140" s="2">
        <f t="shared" si="157"/>
        <v>0</v>
      </c>
      <c r="CT140" s="2">
        <f t="shared" si="133"/>
        <v>0</v>
      </c>
      <c r="CU140" s="2">
        <f t="shared" si="134"/>
        <v>0</v>
      </c>
      <c r="CV140" s="2">
        <f t="shared" si="135"/>
        <v>0</v>
      </c>
      <c r="CW140" s="2">
        <f t="shared" si="136"/>
        <v>0</v>
      </c>
      <c r="CX140" s="2">
        <f t="shared" si="137"/>
        <v>0</v>
      </c>
      <c r="CY140" s="2">
        <f t="shared" si="158"/>
        <v>0</v>
      </c>
      <c r="CZ140" s="2">
        <f t="shared" si="159"/>
        <v>0</v>
      </c>
      <c r="DA140" s="2"/>
      <c r="DB140" s="2"/>
      <c r="DC140" s="2" t="s">
        <v>3</v>
      </c>
      <c r="DD140" s="2" t="s">
        <v>3</v>
      </c>
      <c r="DE140" s="2" t="s">
        <v>3</v>
      </c>
      <c r="DF140" s="2" t="s">
        <v>3</v>
      </c>
      <c r="DG140" s="2" t="s">
        <v>3</v>
      </c>
      <c r="DH140" s="2" t="s">
        <v>3</v>
      </c>
      <c r="DI140" s="2" t="s">
        <v>3</v>
      </c>
      <c r="DJ140" s="2" t="s">
        <v>3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163</v>
      </c>
      <c r="DW140" s="2" t="s">
        <v>163</v>
      </c>
      <c r="DX140" s="2">
        <v>1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85635393</v>
      </c>
      <c r="EF140" s="2">
        <v>30</v>
      </c>
      <c r="EG140" s="2" t="s">
        <v>46</v>
      </c>
      <c r="EH140" s="2">
        <v>0</v>
      </c>
      <c r="EI140" s="2" t="s">
        <v>3</v>
      </c>
      <c r="EJ140" s="2">
        <v>1</v>
      </c>
      <c r="EK140" s="2">
        <v>21</v>
      </c>
      <c r="EL140" s="2" t="s">
        <v>47</v>
      </c>
      <c r="EM140" s="2" t="s">
        <v>48</v>
      </c>
      <c r="EN140" s="2"/>
      <c r="EO140" s="2" t="s">
        <v>146</v>
      </c>
      <c r="EP140" s="2"/>
      <c r="EQ140" s="2">
        <v>0</v>
      </c>
      <c r="ER140" s="2">
        <v>8.4700000000000006</v>
      </c>
      <c r="ES140" s="2">
        <v>8.4700000000000006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787469082</v>
      </c>
      <c r="GG140" s="2">
        <v>2</v>
      </c>
      <c r="GH140" s="2">
        <v>1</v>
      </c>
      <c r="GI140" s="2">
        <v>-2</v>
      </c>
      <c r="GJ140" s="2">
        <v>0</v>
      </c>
      <c r="GK140" s="2">
        <v>0</v>
      </c>
      <c r="GL140" s="2">
        <f t="shared" si="138"/>
        <v>0</v>
      </c>
      <c r="GM140" s="2">
        <f t="shared" si="139"/>
        <v>76.23</v>
      </c>
      <c r="GN140" s="2">
        <f t="shared" si="140"/>
        <v>76.23</v>
      </c>
      <c r="GO140" s="2">
        <f t="shared" si="141"/>
        <v>0</v>
      </c>
      <c r="GP140" s="2">
        <f t="shared" si="142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143"/>
        <v>0</v>
      </c>
      <c r="GW140" s="2">
        <v>1</v>
      </c>
      <c r="GX140" s="2">
        <f t="shared" si="144"/>
        <v>0</v>
      </c>
      <c r="GY140" s="2"/>
      <c r="GZ140" s="2"/>
      <c r="HA140" s="2">
        <v>0</v>
      </c>
      <c r="HB140" s="2">
        <v>0</v>
      </c>
      <c r="HC140" s="2">
        <f t="shared" si="145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36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5">
      <c r="A141" s="3">
        <v>18</v>
      </c>
      <c r="B141" s="3">
        <v>1</v>
      </c>
      <c r="C141" s="3">
        <v>148</v>
      </c>
      <c r="E141" s="3" t="s">
        <v>185</v>
      </c>
      <c r="F141" s="3" t="s">
        <v>186</v>
      </c>
      <c r="G141" s="3" t="s">
        <v>187</v>
      </c>
      <c r="H141" s="3" t="s">
        <v>163</v>
      </c>
      <c r="I141" s="3">
        <f>I135*J141</f>
        <v>9</v>
      </c>
      <c r="J141" s="3">
        <v>36</v>
      </c>
      <c r="K141" s="3">
        <v>36</v>
      </c>
      <c r="O141" s="3">
        <f t="shared" si="121"/>
        <v>260.70999999999998</v>
      </c>
      <c r="P141" s="3">
        <f t="shared" si="122"/>
        <v>260.70999999999998</v>
      </c>
      <c r="Q141" s="3">
        <f t="shared" si="146"/>
        <v>0</v>
      </c>
      <c r="R141" s="3">
        <f t="shared" si="147"/>
        <v>0</v>
      </c>
      <c r="S141" s="3">
        <f t="shared" si="123"/>
        <v>0</v>
      </c>
      <c r="T141" s="3">
        <f t="shared" si="124"/>
        <v>0</v>
      </c>
      <c r="U141" s="3">
        <f t="shared" si="125"/>
        <v>0</v>
      </c>
      <c r="V141" s="3">
        <f t="shared" si="126"/>
        <v>0</v>
      </c>
      <c r="W141" s="3">
        <f t="shared" si="127"/>
        <v>0</v>
      </c>
      <c r="X141" s="3">
        <f t="shared" si="148"/>
        <v>0</v>
      </c>
      <c r="Y141" s="3">
        <f t="shared" si="149"/>
        <v>0</v>
      </c>
      <c r="AA141" s="3">
        <v>86549536</v>
      </c>
      <c r="AB141" s="3">
        <f t="shared" si="128"/>
        <v>8.4700000000000006</v>
      </c>
      <c r="AC141" s="3">
        <f t="shared" si="150"/>
        <v>8.4700000000000006</v>
      </c>
      <c r="AD141" s="3">
        <f t="shared" si="151"/>
        <v>0</v>
      </c>
      <c r="AE141" s="3">
        <f t="shared" si="152"/>
        <v>0</v>
      </c>
      <c r="AF141" s="3">
        <f t="shared" si="153"/>
        <v>0</v>
      </c>
      <c r="AG141" s="3">
        <f t="shared" si="129"/>
        <v>0</v>
      </c>
      <c r="AH141" s="3">
        <f t="shared" si="154"/>
        <v>0</v>
      </c>
      <c r="AI141" s="3">
        <f t="shared" si="155"/>
        <v>0</v>
      </c>
      <c r="AJ141" s="3">
        <f t="shared" si="130"/>
        <v>0</v>
      </c>
      <c r="AK141" s="3">
        <v>8.4700000000000006</v>
      </c>
      <c r="AL141" s="3">
        <v>8.4700000000000006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109</v>
      </c>
      <c r="AU141" s="3">
        <v>61</v>
      </c>
      <c r="AV141" s="3">
        <v>1</v>
      </c>
      <c r="AW141" s="3">
        <v>1</v>
      </c>
      <c r="AZ141" s="3">
        <v>1</v>
      </c>
      <c r="BA141" s="3">
        <v>1</v>
      </c>
      <c r="BB141" s="3">
        <v>1</v>
      </c>
      <c r="BC141" s="3">
        <v>3.42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3</v>
      </c>
      <c r="BI141" s="3">
        <v>1</v>
      </c>
      <c r="BJ141" s="3" t="s">
        <v>188</v>
      </c>
      <c r="BM141" s="3">
        <v>21</v>
      </c>
      <c r="BN141" s="3">
        <v>0</v>
      </c>
      <c r="BO141" s="3" t="s">
        <v>186</v>
      </c>
      <c r="BP141" s="3">
        <v>1</v>
      </c>
      <c r="BQ141" s="3">
        <v>30</v>
      </c>
      <c r="BR141" s="3">
        <v>0</v>
      </c>
      <c r="BS141" s="3">
        <v>1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109</v>
      </c>
      <c r="CA141" s="3">
        <v>61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858</v>
      </c>
      <c r="CO141" s="3">
        <v>0</v>
      </c>
      <c r="CP141" s="3">
        <f t="shared" si="131"/>
        <v>260.70999999999998</v>
      </c>
      <c r="CQ141" s="3">
        <f t="shared" si="132"/>
        <v>28.97</v>
      </c>
      <c r="CR141" s="3">
        <f t="shared" si="156"/>
        <v>0</v>
      </c>
      <c r="CS141" s="3">
        <f t="shared" si="157"/>
        <v>0</v>
      </c>
      <c r="CT141" s="3">
        <f t="shared" si="133"/>
        <v>0</v>
      </c>
      <c r="CU141" s="3">
        <f t="shared" si="134"/>
        <v>0</v>
      </c>
      <c r="CV141" s="3">
        <f t="shared" si="135"/>
        <v>0</v>
      </c>
      <c r="CW141" s="3">
        <f t="shared" si="136"/>
        <v>0</v>
      </c>
      <c r="CX141" s="3">
        <f t="shared" si="137"/>
        <v>0</v>
      </c>
      <c r="CY141" s="3">
        <f t="shared" si="158"/>
        <v>0</v>
      </c>
      <c r="CZ141" s="3">
        <f t="shared" si="159"/>
        <v>0</v>
      </c>
      <c r="DC141" s="3" t="s">
        <v>3</v>
      </c>
      <c r="DD141" s="3" t="s">
        <v>3</v>
      </c>
      <c r="DE141" s="3" t="s">
        <v>3</v>
      </c>
      <c r="DF141" s="3" t="s">
        <v>3</v>
      </c>
      <c r="DG141" s="3" t="s">
        <v>3</v>
      </c>
      <c r="DH141" s="3" t="s">
        <v>3</v>
      </c>
      <c r="DI141" s="3" t="s">
        <v>3</v>
      </c>
      <c r="DJ141" s="3" t="s">
        <v>3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163</v>
      </c>
      <c r="DW141" s="3" t="s">
        <v>163</v>
      </c>
      <c r="DX141" s="3">
        <v>1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85635393</v>
      </c>
      <c r="EF141" s="3">
        <v>30</v>
      </c>
      <c r="EG141" s="3" t="s">
        <v>46</v>
      </c>
      <c r="EH141" s="3">
        <v>0</v>
      </c>
      <c r="EI141" s="3" t="s">
        <v>3</v>
      </c>
      <c r="EJ141" s="3">
        <v>1</v>
      </c>
      <c r="EK141" s="3">
        <v>21</v>
      </c>
      <c r="EL141" s="3" t="s">
        <v>47</v>
      </c>
      <c r="EM141" s="3" t="s">
        <v>48</v>
      </c>
      <c r="EO141" s="3" t="s">
        <v>146</v>
      </c>
      <c r="EQ141" s="3">
        <v>0</v>
      </c>
      <c r="ER141" s="3">
        <v>8.4700000000000006</v>
      </c>
      <c r="ES141" s="3">
        <v>8.4700000000000006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FQ141" s="3">
        <v>0</v>
      </c>
      <c r="FR141" s="3">
        <v>0</v>
      </c>
      <c r="FS141" s="3">
        <v>0</v>
      </c>
      <c r="FX141" s="3">
        <v>109</v>
      </c>
      <c r="FY141" s="3">
        <v>61</v>
      </c>
      <c r="GA141" s="3" t="s">
        <v>3</v>
      </c>
      <c r="GD141" s="3">
        <v>1</v>
      </c>
      <c r="GF141" s="3">
        <v>787469082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138"/>
        <v>0</v>
      </c>
      <c r="GM141" s="3">
        <f t="shared" si="139"/>
        <v>260.70999999999998</v>
      </c>
      <c r="GN141" s="3">
        <f t="shared" si="140"/>
        <v>260.70999999999998</v>
      </c>
      <c r="GO141" s="3">
        <f t="shared" si="141"/>
        <v>0</v>
      </c>
      <c r="GP141" s="3">
        <f t="shared" si="142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143"/>
        <v>0</v>
      </c>
      <c r="GW141" s="3">
        <v>1</v>
      </c>
      <c r="GX141" s="3">
        <f t="shared" si="144"/>
        <v>0</v>
      </c>
      <c r="HA141" s="3">
        <v>0</v>
      </c>
      <c r="HB141" s="3">
        <v>0</v>
      </c>
      <c r="HC141" s="3">
        <f t="shared" si="145"/>
        <v>0</v>
      </c>
      <c r="HE141" s="3" t="s">
        <v>3</v>
      </c>
      <c r="HF141" s="3" t="s">
        <v>3</v>
      </c>
      <c r="HM141" s="3" t="s">
        <v>36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5">
      <c r="A142" s="2">
        <v>18</v>
      </c>
      <c r="B142" s="2">
        <v>1</v>
      </c>
      <c r="C142" s="2">
        <v>136</v>
      </c>
      <c r="D142" s="2"/>
      <c r="E142" s="2" t="s">
        <v>189</v>
      </c>
      <c r="F142" s="2" t="s">
        <v>190</v>
      </c>
      <c r="G142" s="2" t="s">
        <v>191</v>
      </c>
      <c r="H142" s="2" t="s">
        <v>163</v>
      </c>
      <c r="I142" s="2">
        <f>I134*J142</f>
        <v>3</v>
      </c>
      <c r="J142" s="2">
        <v>12</v>
      </c>
      <c r="K142" s="2">
        <v>12</v>
      </c>
      <c r="L142" s="2"/>
      <c r="M142" s="2"/>
      <c r="N142" s="2"/>
      <c r="O142" s="2">
        <f t="shared" si="121"/>
        <v>40.17</v>
      </c>
      <c r="P142" s="2">
        <f t="shared" si="122"/>
        <v>40.17</v>
      </c>
      <c r="Q142" s="2">
        <f t="shared" si="146"/>
        <v>0</v>
      </c>
      <c r="R142" s="2">
        <f t="shared" si="147"/>
        <v>0</v>
      </c>
      <c r="S142" s="2">
        <f t="shared" si="123"/>
        <v>0</v>
      </c>
      <c r="T142" s="2">
        <f t="shared" si="124"/>
        <v>0</v>
      </c>
      <c r="U142" s="2">
        <f t="shared" si="125"/>
        <v>0</v>
      </c>
      <c r="V142" s="2">
        <f t="shared" si="126"/>
        <v>0</v>
      </c>
      <c r="W142" s="2">
        <f t="shared" si="127"/>
        <v>0</v>
      </c>
      <c r="X142" s="2">
        <f t="shared" si="148"/>
        <v>0</v>
      </c>
      <c r="Y142" s="2">
        <f t="shared" si="149"/>
        <v>0</v>
      </c>
      <c r="Z142" s="2"/>
      <c r="AA142" s="2">
        <v>86549534</v>
      </c>
      <c r="AB142" s="2">
        <f t="shared" si="128"/>
        <v>13.39</v>
      </c>
      <c r="AC142" s="2">
        <f t="shared" si="150"/>
        <v>13.39</v>
      </c>
      <c r="AD142" s="2">
        <f t="shared" si="151"/>
        <v>0</v>
      </c>
      <c r="AE142" s="2">
        <f t="shared" si="152"/>
        <v>0</v>
      </c>
      <c r="AF142" s="2">
        <f t="shared" si="153"/>
        <v>0</v>
      </c>
      <c r="AG142" s="2">
        <f t="shared" si="129"/>
        <v>0</v>
      </c>
      <c r="AH142" s="2">
        <f t="shared" si="154"/>
        <v>0</v>
      </c>
      <c r="AI142" s="2">
        <f t="shared" si="155"/>
        <v>0</v>
      </c>
      <c r="AJ142" s="2">
        <f t="shared" si="130"/>
        <v>0</v>
      </c>
      <c r="AK142" s="2">
        <v>13.39</v>
      </c>
      <c r="AL142" s="2">
        <v>13.39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192</v>
      </c>
      <c r="BK142" s="2"/>
      <c r="BL142" s="2"/>
      <c r="BM142" s="2">
        <v>21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858</v>
      </c>
      <c r="CO142" s="2">
        <v>0</v>
      </c>
      <c r="CP142" s="2">
        <f t="shared" si="131"/>
        <v>40.17</v>
      </c>
      <c r="CQ142" s="2">
        <f t="shared" si="132"/>
        <v>13.39</v>
      </c>
      <c r="CR142" s="2">
        <f t="shared" si="156"/>
        <v>0</v>
      </c>
      <c r="CS142" s="2">
        <f t="shared" si="157"/>
        <v>0</v>
      </c>
      <c r="CT142" s="2">
        <f t="shared" si="133"/>
        <v>0</v>
      </c>
      <c r="CU142" s="2">
        <f t="shared" si="134"/>
        <v>0</v>
      </c>
      <c r="CV142" s="2">
        <f t="shared" si="135"/>
        <v>0</v>
      </c>
      <c r="CW142" s="2">
        <f t="shared" si="136"/>
        <v>0</v>
      </c>
      <c r="CX142" s="2">
        <f t="shared" si="137"/>
        <v>0</v>
      </c>
      <c r="CY142" s="2">
        <f t="shared" si="158"/>
        <v>0</v>
      </c>
      <c r="CZ142" s="2">
        <f t="shared" si="159"/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163</v>
      </c>
      <c r="DW142" s="2" t="s">
        <v>163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85635393</v>
      </c>
      <c r="EF142" s="2">
        <v>30</v>
      </c>
      <c r="EG142" s="2" t="s">
        <v>46</v>
      </c>
      <c r="EH142" s="2">
        <v>0</v>
      </c>
      <c r="EI142" s="2" t="s">
        <v>3</v>
      </c>
      <c r="EJ142" s="2">
        <v>1</v>
      </c>
      <c r="EK142" s="2">
        <v>21</v>
      </c>
      <c r="EL142" s="2" t="s">
        <v>47</v>
      </c>
      <c r="EM142" s="2" t="s">
        <v>48</v>
      </c>
      <c r="EN142" s="2"/>
      <c r="EO142" s="2" t="s">
        <v>146</v>
      </c>
      <c r="EP142" s="2"/>
      <c r="EQ142" s="2">
        <v>0</v>
      </c>
      <c r="ER142" s="2">
        <v>13.39</v>
      </c>
      <c r="ES142" s="2">
        <v>13.39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3</v>
      </c>
      <c r="GB142" s="2"/>
      <c r="GC142" s="2"/>
      <c r="GD142" s="2">
        <v>1</v>
      </c>
      <c r="GE142" s="2"/>
      <c r="GF142" s="2">
        <v>-1330445576</v>
      </c>
      <c r="GG142" s="2">
        <v>2</v>
      </c>
      <c r="GH142" s="2">
        <v>1</v>
      </c>
      <c r="GI142" s="2">
        <v>-2</v>
      </c>
      <c r="GJ142" s="2">
        <v>0</v>
      </c>
      <c r="GK142" s="2">
        <v>0</v>
      </c>
      <c r="GL142" s="2">
        <f t="shared" si="138"/>
        <v>0</v>
      </c>
      <c r="GM142" s="2">
        <f t="shared" si="139"/>
        <v>40.17</v>
      </c>
      <c r="GN142" s="2">
        <f t="shared" si="140"/>
        <v>40.17</v>
      </c>
      <c r="GO142" s="2">
        <f t="shared" si="141"/>
        <v>0</v>
      </c>
      <c r="GP142" s="2">
        <f t="shared" si="142"/>
        <v>0</v>
      </c>
      <c r="GQ142" s="2"/>
      <c r="GR142" s="2">
        <v>0</v>
      </c>
      <c r="GS142" s="2">
        <v>3</v>
      </c>
      <c r="GT142" s="2">
        <v>0</v>
      </c>
      <c r="GU142" s="2" t="s">
        <v>3</v>
      </c>
      <c r="GV142" s="2">
        <f t="shared" si="143"/>
        <v>0</v>
      </c>
      <c r="GW142" s="2">
        <v>1</v>
      </c>
      <c r="GX142" s="2">
        <f t="shared" si="144"/>
        <v>0</v>
      </c>
      <c r="GY142" s="2"/>
      <c r="GZ142" s="2"/>
      <c r="HA142" s="2">
        <v>0</v>
      </c>
      <c r="HB142" s="2">
        <v>0</v>
      </c>
      <c r="HC142" s="2">
        <f t="shared" si="145"/>
        <v>0</v>
      </c>
      <c r="HD142" s="2"/>
      <c r="HE142" s="2" t="s">
        <v>3</v>
      </c>
      <c r="HF142" s="2" t="s">
        <v>3</v>
      </c>
      <c r="HG142" s="2"/>
      <c r="HH142" s="2"/>
      <c r="HI142" s="2"/>
      <c r="HJ142" s="2"/>
      <c r="HK142" s="2"/>
      <c r="HL142" s="2"/>
      <c r="HM142" s="2" t="s">
        <v>36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5">
      <c r="A143" s="3">
        <v>18</v>
      </c>
      <c r="B143" s="3">
        <v>1</v>
      </c>
      <c r="C143" s="3">
        <v>149</v>
      </c>
      <c r="E143" s="3" t="s">
        <v>189</v>
      </c>
      <c r="F143" s="3" t="s">
        <v>190</v>
      </c>
      <c r="G143" s="3" t="s">
        <v>191</v>
      </c>
      <c r="H143" s="3" t="s">
        <v>163</v>
      </c>
      <c r="I143" s="3">
        <f>I135*J143</f>
        <v>3</v>
      </c>
      <c r="J143" s="3">
        <v>12</v>
      </c>
      <c r="K143" s="3">
        <v>12</v>
      </c>
      <c r="O143" s="3">
        <f t="shared" si="121"/>
        <v>242.63</v>
      </c>
      <c r="P143" s="3">
        <f t="shared" si="122"/>
        <v>242.63</v>
      </c>
      <c r="Q143" s="3">
        <f t="shared" si="146"/>
        <v>0</v>
      </c>
      <c r="R143" s="3">
        <f t="shared" si="147"/>
        <v>0</v>
      </c>
      <c r="S143" s="3">
        <f t="shared" si="123"/>
        <v>0</v>
      </c>
      <c r="T143" s="3">
        <f t="shared" si="124"/>
        <v>0</v>
      </c>
      <c r="U143" s="3">
        <f t="shared" si="125"/>
        <v>0</v>
      </c>
      <c r="V143" s="3">
        <f t="shared" si="126"/>
        <v>0</v>
      </c>
      <c r="W143" s="3">
        <f t="shared" si="127"/>
        <v>0</v>
      </c>
      <c r="X143" s="3">
        <f t="shared" si="148"/>
        <v>0</v>
      </c>
      <c r="Y143" s="3">
        <f t="shared" si="149"/>
        <v>0</v>
      </c>
      <c r="AA143" s="3">
        <v>86549536</v>
      </c>
      <c r="AB143" s="3">
        <f t="shared" si="128"/>
        <v>13.39</v>
      </c>
      <c r="AC143" s="3">
        <f t="shared" si="150"/>
        <v>13.39</v>
      </c>
      <c r="AD143" s="3">
        <f t="shared" si="151"/>
        <v>0</v>
      </c>
      <c r="AE143" s="3">
        <f t="shared" si="152"/>
        <v>0</v>
      </c>
      <c r="AF143" s="3">
        <f t="shared" si="153"/>
        <v>0</v>
      </c>
      <c r="AG143" s="3">
        <f t="shared" si="129"/>
        <v>0</v>
      </c>
      <c r="AH143" s="3">
        <f t="shared" si="154"/>
        <v>0</v>
      </c>
      <c r="AI143" s="3">
        <f t="shared" si="155"/>
        <v>0</v>
      </c>
      <c r="AJ143" s="3">
        <f t="shared" si="130"/>
        <v>0</v>
      </c>
      <c r="AK143" s="3">
        <v>13.39</v>
      </c>
      <c r="AL143" s="3">
        <v>13.39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109</v>
      </c>
      <c r="AU143" s="3">
        <v>61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6.04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192</v>
      </c>
      <c r="BM143" s="3">
        <v>21</v>
      </c>
      <c r="BN143" s="3">
        <v>0</v>
      </c>
      <c r="BO143" s="3" t="s">
        <v>190</v>
      </c>
      <c r="BP143" s="3">
        <v>1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109</v>
      </c>
      <c r="CA143" s="3">
        <v>61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858</v>
      </c>
      <c r="CO143" s="3">
        <v>0</v>
      </c>
      <c r="CP143" s="3">
        <f t="shared" si="131"/>
        <v>242.63</v>
      </c>
      <c r="CQ143" s="3">
        <f t="shared" si="132"/>
        <v>80.88</v>
      </c>
      <c r="CR143" s="3">
        <f t="shared" si="156"/>
        <v>0</v>
      </c>
      <c r="CS143" s="3">
        <f t="shared" si="157"/>
        <v>0</v>
      </c>
      <c r="CT143" s="3">
        <f t="shared" si="133"/>
        <v>0</v>
      </c>
      <c r="CU143" s="3">
        <f t="shared" si="134"/>
        <v>0</v>
      </c>
      <c r="CV143" s="3">
        <f t="shared" si="135"/>
        <v>0</v>
      </c>
      <c r="CW143" s="3">
        <f t="shared" si="136"/>
        <v>0</v>
      </c>
      <c r="CX143" s="3">
        <f t="shared" si="137"/>
        <v>0</v>
      </c>
      <c r="CY143" s="3">
        <f t="shared" si="158"/>
        <v>0</v>
      </c>
      <c r="CZ143" s="3">
        <f t="shared" si="159"/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163</v>
      </c>
      <c r="DW143" s="3" t="s">
        <v>163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85635393</v>
      </c>
      <c r="EF143" s="3">
        <v>30</v>
      </c>
      <c r="EG143" s="3" t="s">
        <v>46</v>
      </c>
      <c r="EH143" s="3">
        <v>0</v>
      </c>
      <c r="EI143" s="3" t="s">
        <v>3</v>
      </c>
      <c r="EJ143" s="3">
        <v>1</v>
      </c>
      <c r="EK143" s="3">
        <v>21</v>
      </c>
      <c r="EL143" s="3" t="s">
        <v>47</v>
      </c>
      <c r="EM143" s="3" t="s">
        <v>48</v>
      </c>
      <c r="EO143" s="3" t="s">
        <v>146</v>
      </c>
      <c r="EQ143" s="3">
        <v>0</v>
      </c>
      <c r="ER143" s="3">
        <v>13.39</v>
      </c>
      <c r="ES143" s="3">
        <v>13.39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FQ143" s="3">
        <v>0</v>
      </c>
      <c r="FR143" s="3">
        <v>0</v>
      </c>
      <c r="FS143" s="3">
        <v>0</v>
      </c>
      <c r="FX143" s="3">
        <v>109</v>
      </c>
      <c r="FY143" s="3">
        <v>61</v>
      </c>
      <c r="GA143" s="3" t="s">
        <v>3</v>
      </c>
      <c r="GD143" s="3">
        <v>1</v>
      </c>
      <c r="GF143" s="3">
        <v>-1330445576</v>
      </c>
      <c r="GG143" s="3">
        <v>2</v>
      </c>
      <c r="GH143" s="3">
        <v>1</v>
      </c>
      <c r="GI143" s="3">
        <v>2</v>
      </c>
      <c r="GJ143" s="3">
        <v>0</v>
      </c>
      <c r="GK143" s="3">
        <v>0</v>
      </c>
      <c r="GL143" s="3">
        <f t="shared" si="138"/>
        <v>0</v>
      </c>
      <c r="GM143" s="3">
        <f t="shared" si="139"/>
        <v>242.63</v>
      </c>
      <c r="GN143" s="3">
        <f t="shared" si="140"/>
        <v>242.63</v>
      </c>
      <c r="GO143" s="3">
        <f t="shared" si="141"/>
        <v>0</v>
      </c>
      <c r="GP143" s="3">
        <f t="shared" si="142"/>
        <v>0</v>
      </c>
      <c r="GR143" s="3">
        <v>0</v>
      </c>
      <c r="GS143" s="3">
        <v>3</v>
      </c>
      <c r="GT143" s="3">
        <v>0</v>
      </c>
      <c r="GU143" s="3" t="s">
        <v>3</v>
      </c>
      <c r="GV143" s="3">
        <f t="shared" si="143"/>
        <v>0</v>
      </c>
      <c r="GW143" s="3">
        <v>1</v>
      </c>
      <c r="GX143" s="3">
        <f t="shared" si="144"/>
        <v>0</v>
      </c>
      <c r="HA143" s="3">
        <v>0</v>
      </c>
      <c r="HB143" s="3">
        <v>0</v>
      </c>
      <c r="HC143" s="3">
        <f t="shared" si="145"/>
        <v>0</v>
      </c>
      <c r="HE143" s="3" t="s">
        <v>3</v>
      </c>
      <c r="HF143" s="3" t="s">
        <v>3</v>
      </c>
      <c r="HM143" s="3" t="s">
        <v>36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5">
      <c r="A144" s="2">
        <v>18</v>
      </c>
      <c r="B144" s="2">
        <v>1</v>
      </c>
      <c r="C144" s="2">
        <v>137</v>
      </c>
      <c r="D144" s="2"/>
      <c r="E144" s="2" t="s">
        <v>193</v>
      </c>
      <c r="F144" s="2" t="s">
        <v>194</v>
      </c>
      <c r="G144" s="2" t="s">
        <v>195</v>
      </c>
      <c r="H144" s="2" t="s">
        <v>163</v>
      </c>
      <c r="I144" s="2">
        <f>I134*J144</f>
        <v>0.17499999999999999</v>
      </c>
      <c r="J144" s="2">
        <v>0.7</v>
      </c>
      <c r="K144" s="2">
        <v>0.7</v>
      </c>
      <c r="L144" s="2"/>
      <c r="M144" s="2"/>
      <c r="N144" s="2"/>
      <c r="O144" s="2">
        <f t="shared" si="121"/>
        <v>2.0699999999999998</v>
      </c>
      <c r="P144" s="2">
        <f t="shared" si="122"/>
        <v>2.0699999999999998</v>
      </c>
      <c r="Q144" s="2">
        <f t="shared" si="146"/>
        <v>0</v>
      </c>
      <c r="R144" s="2">
        <f t="shared" si="147"/>
        <v>0</v>
      </c>
      <c r="S144" s="2">
        <f t="shared" si="123"/>
        <v>0</v>
      </c>
      <c r="T144" s="2">
        <f t="shared" si="124"/>
        <v>0</v>
      </c>
      <c r="U144" s="2">
        <f t="shared" si="125"/>
        <v>0</v>
      </c>
      <c r="V144" s="2">
        <f t="shared" si="126"/>
        <v>0</v>
      </c>
      <c r="W144" s="2">
        <f t="shared" si="127"/>
        <v>0</v>
      </c>
      <c r="X144" s="2">
        <f t="shared" si="148"/>
        <v>0</v>
      </c>
      <c r="Y144" s="2">
        <f t="shared" si="149"/>
        <v>0</v>
      </c>
      <c r="Z144" s="2"/>
      <c r="AA144" s="2">
        <v>86549534</v>
      </c>
      <c r="AB144" s="2">
        <f t="shared" si="128"/>
        <v>11.82</v>
      </c>
      <c r="AC144" s="2">
        <f t="shared" si="150"/>
        <v>11.82</v>
      </c>
      <c r="AD144" s="2">
        <f t="shared" si="151"/>
        <v>0</v>
      </c>
      <c r="AE144" s="2">
        <f t="shared" si="152"/>
        <v>0</v>
      </c>
      <c r="AF144" s="2">
        <f t="shared" si="153"/>
        <v>0</v>
      </c>
      <c r="AG144" s="2">
        <f t="shared" si="129"/>
        <v>0</v>
      </c>
      <c r="AH144" s="2">
        <f t="shared" si="154"/>
        <v>0</v>
      </c>
      <c r="AI144" s="2">
        <f t="shared" si="155"/>
        <v>0</v>
      </c>
      <c r="AJ144" s="2">
        <f t="shared" si="130"/>
        <v>0</v>
      </c>
      <c r="AK144" s="2">
        <v>11.82</v>
      </c>
      <c r="AL144" s="2">
        <v>11.82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109</v>
      </c>
      <c r="AU144" s="2">
        <v>61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196</v>
      </c>
      <c r="BK144" s="2"/>
      <c r="BL144" s="2"/>
      <c r="BM144" s="2">
        <v>21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858</v>
      </c>
      <c r="CO144" s="2">
        <v>0</v>
      </c>
      <c r="CP144" s="2">
        <f t="shared" si="131"/>
        <v>2.0699999999999998</v>
      </c>
      <c r="CQ144" s="2">
        <f t="shared" si="132"/>
        <v>11.82</v>
      </c>
      <c r="CR144" s="2">
        <f t="shared" si="156"/>
        <v>0</v>
      </c>
      <c r="CS144" s="2">
        <f t="shared" si="157"/>
        <v>0</v>
      </c>
      <c r="CT144" s="2">
        <f t="shared" si="133"/>
        <v>0</v>
      </c>
      <c r="CU144" s="2">
        <f t="shared" si="134"/>
        <v>0</v>
      </c>
      <c r="CV144" s="2">
        <f t="shared" si="135"/>
        <v>0</v>
      </c>
      <c r="CW144" s="2">
        <f t="shared" si="136"/>
        <v>0</v>
      </c>
      <c r="CX144" s="2">
        <f t="shared" si="137"/>
        <v>0</v>
      </c>
      <c r="CY144" s="2">
        <f t="shared" si="158"/>
        <v>0</v>
      </c>
      <c r="CZ144" s="2">
        <f t="shared" si="159"/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163</v>
      </c>
      <c r="DW144" s="2" t="s">
        <v>163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85635393</v>
      </c>
      <c r="EF144" s="2">
        <v>30</v>
      </c>
      <c r="EG144" s="2" t="s">
        <v>46</v>
      </c>
      <c r="EH144" s="2">
        <v>0</v>
      </c>
      <c r="EI144" s="2" t="s">
        <v>3</v>
      </c>
      <c r="EJ144" s="2">
        <v>1</v>
      </c>
      <c r="EK144" s="2">
        <v>21</v>
      </c>
      <c r="EL144" s="2" t="s">
        <v>47</v>
      </c>
      <c r="EM144" s="2" t="s">
        <v>48</v>
      </c>
      <c r="EN144" s="2"/>
      <c r="EO144" s="2" t="s">
        <v>146</v>
      </c>
      <c r="EP144" s="2"/>
      <c r="EQ144" s="2">
        <v>0</v>
      </c>
      <c r="ER144" s="2">
        <v>11.82</v>
      </c>
      <c r="ES144" s="2">
        <v>11.82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3</v>
      </c>
      <c r="GB144" s="2"/>
      <c r="GC144" s="2"/>
      <c r="GD144" s="2">
        <v>1</v>
      </c>
      <c r="GE144" s="2"/>
      <c r="GF144" s="2">
        <v>1847581397</v>
      </c>
      <c r="GG144" s="2">
        <v>2</v>
      </c>
      <c r="GH144" s="2">
        <v>1</v>
      </c>
      <c r="GI144" s="2">
        <v>-2</v>
      </c>
      <c r="GJ144" s="2">
        <v>0</v>
      </c>
      <c r="GK144" s="2">
        <v>0</v>
      </c>
      <c r="GL144" s="2">
        <f t="shared" si="138"/>
        <v>0</v>
      </c>
      <c r="GM144" s="2">
        <f t="shared" si="139"/>
        <v>2.0699999999999998</v>
      </c>
      <c r="GN144" s="2">
        <f t="shared" si="140"/>
        <v>2.0699999999999998</v>
      </c>
      <c r="GO144" s="2">
        <f t="shared" si="141"/>
        <v>0</v>
      </c>
      <c r="GP144" s="2">
        <f t="shared" si="142"/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si="143"/>
        <v>0</v>
      </c>
      <c r="GW144" s="2">
        <v>1</v>
      </c>
      <c r="GX144" s="2">
        <f t="shared" si="144"/>
        <v>0</v>
      </c>
      <c r="GY144" s="2"/>
      <c r="GZ144" s="2"/>
      <c r="HA144" s="2">
        <v>0</v>
      </c>
      <c r="HB144" s="2">
        <v>0</v>
      </c>
      <c r="HC144" s="2">
        <f t="shared" si="145"/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36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5">
      <c r="A145" s="3">
        <v>18</v>
      </c>
      <c r="B145" s="3">
        <v>1</v>
      </c>
      <c r="C145" s="3">
        <v>150</v>
      </c>
      <c r="E145" s="3" t="s">
        <v>193</v>
      </c>
      <c r="F145" s="3" t="s">
        <v>194</v>
      </c>
      <c r="G145" s="3" t="s">
        <v>195</v>
      </c>
      <c r="H145" s="3" t="s">
        <v>163</v>
      </c>
      <c r="I145" s="3">
        <f>I135*J145</f>
        <v>0.17499999999999999</v>
      </c>
      <c r="J145" s="3">
        <v>0.7</v>
      </c>
      <c r="K145" s="3">
        <v>0.7</v>
      </c>
      <c r="O145" s="3">
        <f t="shared" si="121"/>
        <v>12.94</v>
      </c>
      <c r="P145" s="3">
        <f t="shared" si="122"/>
        <v>12.94</v>
      </c>
      <c r="Q145" s="3">
        <f t="shared" si="146"/>
        <v>0</v>
      </c>
      <c r="R145" s="3">
        <f t="shared" si="147"/>
        <v>0</v>
      </c>
      <c r="S145" s="3">
        <f t="shared" si="123"/>
        <v>0</v>
      </c>
      <c r="T145" s="3">
        <f t="shared" si="124"/>
        <v>0</v>
      </c>
      <c r="U145" s="3">
        <f t="shared" si="125"/>
        <v>0</v>
      </c>
      <c r="V145" s="3">
        <f t="shared" si="126"/>
        <v>0</v>
      </c>
      <c r="W145" s="3">
        <f t="shared" si="127"/>
        <v>0</v>
      </c>
      <c r="X145" s="3">
        <f t="shared" si="148"/>
        <v>0</v>
      </c>
      <c r="Y145" s="3">
        <f t="shared" si="149"/>
        <v>0</v>
      </c>
      <c r="AA145" s="3">
        <v>86549536</v>
      </c>
      <c r="AB145" s="3">
        <f t="shared" si="128"/>
        <v>11.82</v>
      </c>
      <c r="AC145" s="3">
        <f t="shared" si="150"/>
        <v>11.82</v>
      </c>
      <c r="AD145" s="3">
        <f t="shared" si="151"/>
        <v>0</v>
      </c>
      <c r="AE145" s="3">
        <f t="shared" si="152"/>
        <v>0</v>
      </c>
      <c r="AF145" s="3">
        <f t="shared" si="153"/>
        <v>0</v>
      </c>
      <c r="AG145" s="3">
        <f t="shared" si="129"/>
        <v>0</v>
      </c>
      <c r="AH145" s="3">
        <f t="shared" si="154"/>
        <v>0</v>
      </c>
      <c r="AI145" s="3">
        <f t="shared" si="155"/>
        <v>0</v>
      </c>
      <c r="AJ145" s="3">
        <f t="shared" si="130"/>
        <v>0</v>
      </c>
      <c r="AK145" s="3">
        <v>11.82</v>
      </c>
      <c r="AL145" s="3">
        <v>11.82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109</v>
      </c>
      <c r="AU145" s="3">
        <v>61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6.25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196</v>
      </c>
      <c r="BM145" s="3">
        <v>21</v>
      </c>
      <c r="BN145" s="3">
        <v>0</v>
      </c>
      <c r="BO145" s="3" t="s">
        <v>194</v>
      </c>
      <c r="BP145" s="3">
        <v>1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109</v>
      </c>
      <c r="CA145" s="3">
        <v>61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858</v>
      </c>
      <c r="CO145" s="3">
        <v>0</v>
      </c>
      <c r="CP145" s="3">
        <f t="shared" si="131"/>
        <v>12.94</v>
      </c>
      <c r="CQ145" s="3">
        <f t="shared" si="132"/>
        <v>73.88</v>
      </c>
      <c r="CR145" s="3">
        <f t="shared" si="156"/>
        <v>0</v>
      </c>
      <c r="CS145" s="3">
        <f t="shared" si="157"/>
        <v>0</v>
      </c>
      <c r="CT145" s="3">
        <f t="shared" si="133"/>
        <v>0</v>
      </c>
      <c r="CU145" s="3">
        <f t="shared" si="134"/>
        <v>0</v>
      </c>
      <c r="CV145" s="3">
        <f t="shared" si="135"/>
        <v>0</v>
      </c>
      <c r="CW145" s="3">
        <f t="shared" si="136"/>
        <v>0</v>
      </c>
      <c r="CX145" s="3">
        <f t="shared" si="137"/>
        <v>0</v>
      </c>
      <c r="CY145" s="3">
        <f t="shared" si="158"/>
        <v>0</v>
      </c>
      <c r="CZ145" s="3">
        <f t="shared" si="159"/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163</v>
      </c>
      <c r="DW145" s="3" t="s">
        <v>163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85635393</v>
      </c>
      <c r="EF145" s="3">
        <v>30</v>
      </c>
      <c r="EG145" s="3" t="s">
        <v>46</v>
      </c>
      <c r="EH145" s="3">
        <v>0</v>
      </c>
      <c r="EI145" s="3" t="s">
        <v>3</v>
      </c>
      <c r="EJ145" s="3">
        <v>1</v>
      </c>
      <c r="EK145" s="3">
        <v>21</v>
      </c>
      <c r="EL145" s="3" t="s">
        <v>47</v>
      </c>
      <c r="EM145" s="3" t="s">
        <v>48</v>
      </c>
      <c r="EO145" s="3" t="s">
        <v>146</v>
      </c>
      <c r="EQ145" s="3">
        <v>0</v>
      </c>
      <c r="ER145" s="3">
        <v>11.82</v>
      </c>
      <c r="ES145" s="3">
        <v>11.82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FQ145" s="3">
        <v>0</v>
      </c>
      <c r="FR145" s="3">
        <v>0</v>
      </c>
      <c r="FS145" s="3">
        <v>0</v>
      </c>
      <c r="FX145" s="3">
        <v>109</v>
      </c>
      <c r="FY145" s="3">
        <v>61</v>
      </c>
      <c r="GA145" s="3" t="s">
        <v>3</v>
      </c>
      <c r="GD145" s="3">
        <v>1</v>
      </c>
      <c r="GF145" s="3">
        <v>1847581397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38"/>
        <v>0</v>
      </c>
      <c r="GM145" s="3">
        <f t="shared" si="139"/>
        <v>12.94</v>
      </c>
      <c r="GN145" s="3">
        <f t="shared" si="140"/>
        <v>12.94</v>
      </c>
      <c r="GO145" s="3">
        <f t="shared" si="141"/>
        <v>0</v>
      </c>
      <c r="GP145" s="3">
        <f t="shared" si="142"/>
        <v>0</v>
      </c>
      <c r="GR145" s="3">
        <v>0</v>
      </c>
      <c r="GS145" s="3">
        <v>3</v>
      </c>
      <c r="GT145" s="3">
        <v>0</v>
      </c>
      <c r="GU145" s="3" t="s">
        <v>3</v>
      </c>
      <c r="GV145" s="3">
        <f t="shared" si="143"/>
        <v>0</v>
      </c>
      <c r="GW145" s="3">
        <v>1</v>
      </c>
      <c r="GX145" s="3">
        <f t="shared" si="144"/>
        <v>0</v>
      </c>
      <c r="HA145" s="3">
        <v>0</v>
      </c>
      <c r="HB145" s="3">
        <v>0</v>
      </c>
      <c r="HC145" s="3">
        <f t="shared" si="145"/>
        <v>0</v>
      </c>
      <c r="HE145" s="3" t="s">
        <v>3</v>
      </c>
      <c r="HF145" s="3" t="s">
        <v>3</v>
      </c>
      <c r="HM145" s="3" t="s">
        <v>36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5">
      <c r="A146" s="2">
        <v>17</v>
      </c>
      <c r="B146" s="2">
        <v>1</v>
      </c>
      <c r="C146" s="2">
        <f>ROW(SmtRes!A160)</f>
        <v>160</v>
      </c>
      <c r="D146" s="2">
        <f>ROW(EtalonRes!A180)</f>
        <v>180</v>
      </c>
      <c r="E146" s="2" t="s">
        <v>197</v>
      </c>
      <c r="F146" s="2" t="s">
        <v>198</v>
      </c>
      <c r="G146" s="2" t="s">
        <v>199</v>
      </c>
      <c r="H146" s="2" t="s">
        <v>200</v>
      </c>
      <c r="I146" s="2">
        <v>3</v>
      </c>
      <c r="J146" s="2">
        <v>0</v>
      </c>
      <c r="K146" s="2">
        <v>3</v>
      </c>
      <c r="L146" s="2"/>
      <c r="M146" s="2"/>
      <c r="N146" s="2"/>
      <c r="O146" s="2">
        <f t="shared" si="121"/>
        <v>1075.1500000000001</v>
      </c>
      <c r="P146" s="2">
        <f t="shared" si="122"/>
        <v>328.95</v>
      </c>
      <c r="Q146" s="2">
        <f>(ROUND((ROUND(((((ET146*1.25)*1.2))*AV146*I146),2)*BB146),2)+ROUND((ROUND(((AE146-(((EU146*1.25)*1.2)))*AV146*I146),2)*BS146),2))</f>
        <v>30.01</v>
      </c>
      <c r="R146" s="2">
        <f>(ROUND((ROUND(((((EU146*1.25)*1.2))*AV146*I146),2)*BS146),2)+ROUND((ROUND(((AE146-(((EU146*1.25)*1.2)))*AV146*I146),2)*BS146),2))</f>
        <v>1.44</v>
      </c>
      <c r="S146" s="2">
        <f t="shared" si="123"/>
        <v>716.19</v>
      </c>
      <c r="T146" s="2">
        <f t="shared" si="124"/>
        <v>0</v>
      </c>
      <c r="U146" s="2">
        <f t="shared" si="125"/>
        <v>58.751153999999993</v>
      </c>
      <c r="V146" s="2">
        <f t="shared" si="126"/>
        <v>0</v>
      </c>
      <c r="W146" s="2">
        <f t="shared" si="127"/>
        <v>0</v>
      </c>
      <c r="X146" s="2">
        <f>(ROUND((((S146+ROUND((ROUND(((((EU146*1.25)*1.2))*AV146*I146),2)*BS146),2))*AT146)/100),2)+ROUND(((ROUND((ROUND(((AE146-(((EU146*1.25)*1.2)))*AV146*I146),2)*BS146),2)*AT146)/100),2))</f>
        <v>782.22</v>
      </c>
      <c r="Y146" s="2">
        <f>(ROUND((((S146+ROUND((ROUND(((((EU146*1.25)*1.2))*AV146*I146),2)*BS146),2))*AU146)/100),2)+ROUND(((ROUND((ROUND(((AE146-(((EU146*1.25)*1.2)))*AV146*I146),2)*BS146),2)*AU146)/100),2))</f>
        <v>437.75</v>
      </c>
      <c r="Z146" s="2"/>
      <c r="AA146" s="2">
        <v>86549534</v>
      </c>
      <c r="AB146" s="2">
        <f t="shared" si="128"/>
        <v>342.76440000000002</v>
      </c>
      <c r="AC146" s="2">
        <f>ROUND((((ES146*1)*1)),6)</f>
        <v>109.65</v>
      </c>
      <c r="AD146" s="2">
        <f>ROUND((((((ET146*1.25)*1.2))-(((EU146*1.25)*1.2)))+AE146),6)</f>
        <v>9.375</v>
      </c>
      <c r="AE146" s="2">
        <f>ROUND((((EU146*1.25)*1.2)),6)</f>
        <v>0.45</v>
      </c>
      <c r="AF146" s="2">
        <f>ROUND((((EV146*1.15)*1.2)),6)</f>
        <v>223.73939999999999</v>
      </c>
      <c r="AG146" s="2">
        <f t="shared" si="129"/>
        <v>0</v>
      </c>
      <c r="AH146" s="2">
        <f>(((EW146*1.15)*1.2))</f>
        <v>18.353999999999999</v>
      </c>
      <c r="AI146" s="2">
        <f>(((EX146*1.25)*1.2))</f>
        <v>0</v>
      </c>
      <c r="AJ146" s="2">
        <f t="shared" si="130"/>
        <v>0</v>
      </c>
      <c r="AK146" s="2">
        <v>278.02999999999997</v>
      </c>
      <c r="AL146" s="2">
        <v>109.65</v>
      </c>
      <c r="AM146" s="2">
        <v>6.25</v>
      </c>
      <c r="AN146" s="2">
        <v>0.3</v>
      </c>
      <c r="AO146" s="2">
        <v>162.13</v>
      </c>
      <c r="AP146" s="2">
        <v>0</v>
      </c>
      <c r="AQ146" s="2">
        <v>13.3</v>
      </c>
      <c r="AR146" s="2">
        <v>0</v>
      </c>
      <c r="AS146" s="2">
        <v>0</v>
      </c>
      <c r="AT146" s="2">
        <v>109</v>
      </c>
      <c r="AU146" s="2">
        <v>61</v>
      </c>
      <c r="AV146" s="2">
        <v>1.0669999999999999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201</v>
      </c>
      <c r="BK146" s="2"/>
      <c r="BL146" s="2"/>
      <c r="BM146" s="2">
        <v>22</v>
      </c>
      <c r="BN146" s="2">
        <v>0</v>
      </c>
      <c r="BO146" s="2" t="s">
        <v>198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857</v>
      </c>
      <c r="CO146" s="2">
        <v>0</v>
      </c>
      <c r="CP146" s="2">
        <f t="shared" si="131"/>
        <v>1075.1500000000001</v>
      </c>
      <c r="CQ146" s="2">
        <f t="shared" si="132"/>
        <v>109.65</v>
      </c>
      <c r="CR146" s="2">
        <f>(ROUND((ROUND(((((ET146*1.25)*1.2))*AV146*1),2)*BB146),2)+ROUND((ROUND(((AE146-(((EU146*1.25)*1.2)))*AV146*1),2)*BS146),2))</f>
        <v>10</v>
      </c>
      <c r="CS146" s="2">
        <f>(ROUND((ROUND(((((EU146*1.25)*1.2))*AV146*1),2)*BS146),2)+ROUND((ROUND(((AE146-(((EU146*1.25)*1.2)))*AV146*1),2)*BS146),2))</f>
        <v>0.48</v>
      </c>
      <c r="CT146" s="2">
        <f t="shared" si="133"/>
        <v>238.73</v>
      </c>
      <c r="CU146" s="2">
        <f t="shared" si="134"/>
        <v>0</v>
      </c>
      <c r="CV146" s="2">
        <f t="shared" si="135"/>
        <v>19.583717999999998</v>
      </c>
      <c r="CW146" s="2">
        <f t="shared" si="136"/>
        <v>0</v>
      </c>
      <c r="CX146" s="2">
        <f t="shared" si="137"/>
        <v>0</v>
      </c>
      <c r="CY146" s="2">
        <f>(ROUND((((S146+ROUND((ROUND(((((EU146*1.25)*1.2))*AV146*1),2)*BS146),2))*AT146)/100),2)+ROUND(((ROUND((ROUND(((AE146-(((EU146*1.25)*1.2)))*AV146*1),2)*BS146),2)*AT146)/100),2))</f>
        <v>781.17</v>
      </c>
      <c r="CZ146" s="2">
        <f>(ROUND((((S146+ROUND((ROUND(((((EU146*1.25)*1.2))*AV146*1),2)*BS146),2))*AU146)/100),2)+ROUND(((ROUND((ROUND(((AE146-(((EU146*1.25)*1.2)))*AV146*1),2)*BS146),2)*AU146)/100),2))</f>
        <v>437.17</v>
      </c>
      <c r="DA146" s="2"/>
      <c r="DB146" s="2">
        <v>49</v>
      </c>
      <c r="DC146" s="2" t="s">
        <v>3</v>
      </c>
      <c r="DD146" s="2" t="s">
        <v>36</v>
      </c>
      <c r="DE146" s="2" t="s">
        <v>138</v>
      </c>
      <c r="DF146" s="2" t="s">
        <v>138</v>
      </c>
      <c r="DG146" s="2" t="s">
        <v>139</v>
      </c>
      <c r="DH146" s="2" t="s">
        <v>3</v>
      </c>
      <c r="DI146" s="2" t="s">
        <v>139</v>
      </c>
      <c r="DJ146" s="2" t="s">
        <v>138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200</v>
      </c>
      <c r="DW146" s="2" t="s">
        <v>200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85635394</v>
      </c>
      <c r="EF146" s="2">
        <v>30</v>
      </c>
      <c r="EG146" s="2" t="s">
        <v>46</v>
      </c>
      <c r="EH146" s="2">
        <v>0</v>
      </c>
      <c r="EI146" s="2" t="s">
        <v>3</v>
      </c>
      <c r="EJ146" s="2">
        <v>1</v>
      </c>
      <c r="EK146" s="2">
        <v>22</v>
      </c>
      <c r="EL146" s="2" t="s">
        <v>202</v>
      </c>
      <c r="EM146" s="2" t="s">
        <v>203</v>
      </c>
      <c r="EN146" s="2"/>
      <c r="EO146" s="2" t="s">
        <v>140</v>
      </c>
      <c r="EP146" s="2"/>
      <c r="EQ146" s="2">
        <v>131072</v>
      </c>
      <c r="ER146" s="2">
        <v>278.02999999999997</v>
      </c>
      <c r="ES146" s="2">
        <v>109.65</v>
      </c>
      <c r="ET146" s="2">
        <v>6.25</v>
      </c>
      <c r="EU146" s="2">
        <v>0.3</v>
      </c>
      <c r="EV146" s="2">
        <v>162.13</v>
      </c>
      <c r="EW146" s="2">
        <v>13.3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1740175209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138"/>
        <v>0</v>
      </c>
      <c r="GM146" s="2">
        <f t="shared" si="139"/>
        <v>2295.12</v>
      </c>
      <c r="GN146" s="2">
        <f t="shared" si="140"/>
        <v>2295.12</v>
      </c>
      <c r="GO146" s="2">
        <f t="shared" si="141"/>
        <v>0</v>
      </c>
      <c r="GP146" s="2">
        <f t="shared" si="142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43"/>
        <v>0</v>
      </c>
      <c r="GW146" s="2">
        <v>1</v>
      </c>
      <c r="GX146" s="2">
        <f t="shared" si="144"/>
        <v>0</v>
      </c>
      <c r="GY146" s="2"/>
      <c r="GZ146" s="2"/>
      <c r="HA146" s="2">
        <v>0</v>
      </c>
      <c r="HB146" s="2">
        <v>0</v>
      </c>
      <c r="HC146" s="2">
        <f t="shared" si="145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C147" s="3">
        <f>ROW(SmtRes!A170)</f>
        <v>170</v>
      </c>
      <c r="D147" s="3">
        <f>ROW(EtalonRes!A190)</f>
        <v>190</v>
      </c>
      <c r="E147" s="3" t="s">
        <v>197</v>
      </c>
      <c r="F147" s="3" t="s">
        <v>198</v>
      </c>
      <c r="G147" s="3" t="s">
        <v>199</v>
      </c>
      <c r="H147" s="3" t="s">
        <v>200</v>
      </c>
      <c r="I147" s="3">
        <v>3</v>
      </c>
      <c r="J147" s="3">
        <v>0</v>
      </c>
      <c r="K147" s="3">
        <v>3</v>
      </c>
      <c r="O147" s="3">
        <f t="shared" si="121"/>
        <v>43155.78</v>
      </c>
      <c r="P147" s="3">
        <f t="shared" si="122"/>
        <v>2371.73</v>
      </c>
      <c r="Q147" s="3">
        <f>(ROUND((ROUND(((((ET147*1.25)*1.2))*AV147*I147),2)*BB147),2)+ROUND((ROUND(((AE147-(((EU147*1.25)*1.2)))*AV147*I147),2)*BS147),2))</f>
        <v>426.74</v>
      </c>
      <c r="R147" s="3">
        <f>(ROUND((ROUND(((((EU147*1.25)*1.2))*AV147*I147),2)*BS147),2)+ROUND((ROUND(((AE147-(((EU147*1.25)*1.2)))*AV147*I147),2)*BS147),2))</f>
        <v>81.14</v>
      </c>
      <c r="S147" s="3">
        <f t="shared" si="123"/>
        <v>40357.31</v>
      </c>
      <c r="T147" s="3">
        <f t="shared" si="124"/>
        <v>0</v>
      </c>
      <c r="U147" s="3">
        <f t="shared" si="125"/>
        <v>58.751153999999993</v>
      </c>
      <c r="V147" s="3">
        <f t="shared" si="126"/>
        <v>0</v>
      </c>
      <c r="W147" s="3">
        <f t="shared" si="127"/>
        <v>0</v>
      </c>
      <c r="X147" s="3">
        <f>(ROUND((((S147+ROUND((ROUND(((((EU147*1.25)*1.2))*AV147*I147),2)*BS147),2))*AT147)/100),2)+ROUND(((ROUND((ROUND(((AE147-(((EU147*1.25)*1.2)))*AV147*I147),2)*BS147),2)*AT147)/100),2))</f>
        <v>44077.91</v>
      </c>
      <c r="Y147" s="3">
        <f>(ROUND((((S147+ROUND((ROUND(((((EU147*1.25)*1.2))*AV147*I147),2)*BS147),2))*AU147)/100),2)+ROUND(((ROUND((ROUND(((AE147-(((EU147*1.25)*1.2)))*AV147*I147),2)*BS147),2)*AU147)/100),2))</f>
        <v>24667.45</v>
      </c>
      <c r="AA147" s="3">
        <v>86549536</v>
      </c>
      <c r="AB147" s="3">
        <f t="shared" si="128"/>
        <v>342.76440000000002</v>
      </c>
      <c r="AC147" s="3">
        <f>ROUND((((ES147*1)*1)),6)</f>
        <v>109.65</v>
      </c>
      <c r="AD147" s="3">
        <f>ROUND((((((ET147*1.25)*1.2))-(((EU147*1.25)*1.2)))+AE147),6)</f>
        <v>9.375</v>
      </c>
      <c r="AE147" s="3">
        <f>ROUND((((EU147*1.25)*1.2)),6)</f>
        <v>0.45</v>
      </c>
      <c r="AF147" s="3">
        <f>ROUND((((EV147*1.15)*1.2)),6)</f>
        <v>223.73939999999999</v>
      </c>
      <c r="AG147" s="3">
        <f t="shared" si="129"/>
        <v>0</v>
      </c>
      <c r="AH147" s="3">
        <f>(((EW147*1.15)*1.2))</f>
        <v>18.353999999999999</v>
      </c>
      <c r="AI147" s="3">
        <f>(((EX147*1.25)*1.2))</f>
        <v>0</v>
      </c>
      <c r="AJ147" s="3">
        <f t="shared" si="130"/>
        <v>0</v>
      </c>
      <c r="AK147" s="3">
        <v>278.02999999999997</v>
      </c>
      <c r="AL147" s="3">
        <v>109.65</v>
      </c>
      <c r="AM147" s="3">
        <v>6.25</v>
      </c>
      <c r="AN147" s="3">
        <v>0.3</v>
      </c>
      <c r="AO147" s="3">
        <v>162.13</v>
      </c>
      <c r="AP147" s="3">
        <v>0</v>
      </c>
      <c r="AQ147" s="3">
        <v>13.3</v>
      </c>
      <c r="AR147" s="3">
        <v>0</v>
      </c>
      <c r="AS147" s="3">
        <v>0</v>
      </c>
      <c r="AT147" s="3">
        <v>109</v>
      </c>
      <c r="AU147" s="3">
        <v>61</v>
      </c>
      <c r="AV147" s="3">
        <v>1.0669999999999999</v>
      </c>
      <c r="AW147" s="3">
        <v>1</v>
      </c>
      <c r="AZ147" s="3">
        <v>1</v>
      </c>
      <c r="BA147" s="3">
        <v>56.35</v>
      </c>
      <c r="BB147" s="3">
        <v>14.22</v>
      </c>
      <c r="BC147" s="3">
        <v>7.21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201</v>
      </c>
      <c r="BM147" s="3">
        <v>22</v>
      </c>
      <c r="BN147" s="3">
        <v>0</v>
      </c>
      <c r="BO147" s="3" t="s">
        <v>198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109</v>
      </c>
      <c r="CA147" s="3">
        <v>61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857</v>
      </c>
      <c r="CO147" s="3">
        <v>0</v>
      </c>
      <c r="CP147" s="3">
        <f t="shared" si="131"/>
        <v>43155.78</v>
      </c>
      <c r="CQ147" s="3">
        <f t="shared" si="132"/>
        <v>790.58</v>
      </c>
      <c r="CR147" s="3">
        <f>(ROUND((ROUND(((((ET147*1.25)*1.2))*AV147*1),2)*BB147),2)+ROUND((ROUND(((AE147-(((EU147*1.25)*1.2)))*AV147*1),2)*BS147),2))</f>
        <v>142.19999999999999</v>
      </c>
      <c r="CS147" s="3">
        <f>(ROUND((ROUND(((((EU147*1.25)*1.2))*AV147*1),2)*BS147),2)+ROUND((ROUND(((AE147-(((EU147*1.25)*1.2)))*AV147*1),2)*BS147),2))</f>
        <v>27.05</v>
      </c>
      <c r="CT147" s="3">
        <f t="shared" si="133"/>
        <v>13452.44</v>
      </c>
      <c r="CU147" s="3">
        <f t="shared" si="134"/>
        <v>0</v>
      </c>
      <c r="CV147" s="3">
        <f t="shared" si="135"/>
        <v>19.583717999999998</v>
      </c>
      <c r="CW147" s="3">
        <f t="shared" si="136"/>
        <v>0</v>
      </c>
      <c r="CX147" s="3">
        <f t="shared" si="137"/>
        <v>0</v>
      </c>
      <c r="CY147" s="3">
        <f>(ROUND((((S147+ROUND((ROUND(((((EU147*1.25)*1.2))*AV147*1),2)*BS147),2))*AT147)/100),2)+ROUND(((ROUND((ROUND(((AE147-(((EU147*1.25)*1.2)))*AV147*1),2)*BS147),2)*AT147)/100),2))</f>
        <v>44018.95</v>
      </c>
      <c r="CZ147" s="3">
        <f>(ROUND((((S147+ROUND((ROUND(((((EU147*1.25)*1.2))*AV147*1),2)*BS147),2))*AU147)/100),2)+ROUND(((ROUND((ROUND(((AE147-(((EU147*1.25)*1.2)))*AV147*1),2)*BS147),2)*AU147)/100),2))</f>
        <v>24634.46</v>
      </c>
      <c r="DB147" s="3">
        <v>51</v>
      </c>
      <c r="DC147" s="3" t="s">
        <v>3</v>
      </c>
      <c r="DD147" s="3" t="s">
        <v>36</v>
      </c>
      <c r="DE147" s="3" t="s">
        <v>138</v>
      </c>
      <c r="DF147" s="3" t="s">
        <v>138</v>
      </c>
      <c r="DG147" s="3" t="s">
        <v>139</v>
      </c>
      <c r="DH147" s="3" t="s">
        <v>3</v>
      </c>
      <c r="DI147" s="3" t="s">
        <v>139</v>
      </c>
      <c r="DJ147" s="3" t="s">
        <v>138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1013</v>
      </c>
      <c r="DV147" s="3" t="s">
        <v>200</v>
      </c>
      <c r="DW147" s="3" t="s">
        <v>200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85635394</v>
      </c>
      <c r="EF147" s="3">
        <v>30</v>
      </c>
      <c r="EG147" s="3" t="s">
        <v>46</v>
      </c>
      <c r="EH147" s="3">
        <v>0</v>
      </c>
      <c r="EI147" s="3" t="s">
        <v>3</v>
      </c>
      <c r="EJ147" s="3">
        <v>1</v>
      </c>
      <c r="EK147" s="3">
        <v>22</v>
      </c>
      <c r="EL147" s="3" t="s">
        <v>202</v>
      </c>
      <c r="EM147" s="3" t="s">
        <v>203</v>
      </c>
      <c r="EO147" s="3" t="s">
        <v>140</v>
      </c>
      <c r="EQ147" s="3">
        <v>131072</v>
      </c>
      <c r="ER147" s="3">
        <v>278.02999999999997</v>
      </c>
      <c r="ES147" s="3">
        <v>109.65</v>
      </c>
      <c r="ET147" s="3">
        <v>6.25</v>
      </c>
      <c r="EU147" s="3">
        <v>0.3</v>
      </c>
      <c r="EV147" s="3">
        <v>162.13</v>
      </c>
      <c r="EW147" s="3">
        <v>13.3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109</v>
      </c>
      <c r="FY147" s="3">
        <v>61</v>
      </c>
      <c r="GA147" s="3" t="s">
        <v>3</v>
      </c>
      <c r="GD147" s="3">
        <v>1</v>
      </c>
      <c r="GF147" s="3">
        <v>1740175209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38"/>
        <v>0</v>
      </c>
      <c r="GM147" s="3">
        <f t="shared" si="139"/>
        <v>111901.14</v>
      </c>
      <c r="GN147" s="3">
        <f t="shared" si="140"/>
        <v>111901.14</v>
      </c>
      <c r="GO147" s="3">
        <f t="shared" si="141"/>
        <v>0</v>
      </c>
      <c r="GP147" s="3">
        <f t="shared" si="142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43"/>
        <v>0</v>
      </c>
      <c r="GW147" s="3">
        <v>1</v>
      </c>
      <c r="GX147" s="3">
        <f t="shared" si="144"/>
        <v>0</v>
      </c>
      <c r="HA147" s="3">
        <v>0</v>
      </c>
      <c r="HB147" s="3">
        <v>0</v>
      </c>
      <c r="HC147" s="3">
        <f t="shared" si="145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18</v>
      </c>
      <c r="B148" s="2">
        <v>1</v>
      </c>
      <c r="C148" s="2">
        <v>160</v>
      </c>
      <c r="D148" s="2"/>
      <c r="E148" s="2" t="s">
        <v>204</v>
      </c>
      <c r="F148" s="2" t="s">
        <v>205</v>
      </c>
      <c r="G148" s="2" t="s">
        <v>859</v>
      </c>
      <c r="H148" s="2" t="s">
        <v>163</v>
      </c>
      <c r="I148" s="2">
        <f>I146*J148</f>
        <v>3</v>
      </c>
      <c r="J148" s="2">
        <v>1</v>
      </c>
      <c r="K148" s="2">
        <v>1</v>
      </c>
      <c r="L148" s="2"/>
      <c r="M148" s="2"/>
      <c r="N148" s="2"/>
      <c r="O148" s="2">
        <f t="shared" si="121"/>
        <v>8473.83</v>
      </c>
      <c r="P148" s="2">
        <f>ROUND((ROUND((AC148*I148),2)*BC148),2)</f>
        <v>8473.83</v>
      </c>
      <c r="Q148" s="2">
        <f>(ROUND((ROUND(((ET148)*AV148*I148),2)*BB148),2)+ROUND((ROUND(((AE148-(EU148))*AV148*I148),2)*BS148),2))</f>
        <v>0</v>
      </c>
      <c r="R148" s="2">
        <f>(ROUND((ROUND(((EU148)*AV148*I148),2)*BS148),2)+ROUND((ROUND(((AE148-(EU148))*AV148*I148),2)*BS148),2))</f>
        <v>0</v>
      </c>
      <c r="S148" s="2">
        <f t="shared" si="123"/>
        <v>0</v>
      </c>
      <c r="T148" s="2">
        <f t="shared" si="124"/>
        <v>0</v>
      </c>
      <c r="U148" s="2">
        <f t="shared" si="125"/>
        <v>0</v>
      </c>
      <c r="V148" s="2">
        <f t="shared" si="126"/>
        <v>0</v>
      </c>
      <c r="W148" s="2">
        <f t="shared" si="127"/>
        <v>0</v>
      </c>
      <c r="X148" s="2">
        <f>(ROUND((((S148+ROUND((ROUND(((EU148)*AV148*I148),2)*BS148),2))*AT148)/100),2)+ROUND(((ROUND((ROUND(((AE148-(EU148))*AV148*I148),2)*BS148),2)*AT148)/100),2))</f>
        <v>0</v>
      </c>
      <c r="Y148" s="2">
        <f>(ROUND((((S148+ROUND((ROUND(((EU148)*AV148*I148),2)*BS148),2))*AU148)/100),2)+ROUND(((ROUND((ROUND(((AE148-(EU148))*AV148*I148),2)*BS148),2)*AU148)/100),2))</f>
        <v>0</v>
      </c>
      <c r="Z148" s="2"/>
      <c r="AA148" s="2">
        <v>86549534</v>
      </c>
      <c r="AB148" s="2">
        <f t="shared" si="128"/>
        <v>2824.61</v>
      </c>
      <c r="AC148" s="2">
        <f>ROUND((ES148),6)</f>
        <v>2824.61</v>
      </c>
      <c r="AD148" s="2">
        <f>ROUND((((ET148)-(EU148))+AE148),6)</f>
        <v>0</v>
      </c>
      <c r="AE148" s="2">
        <f>ROUND((EU148),6)</f>
        <v>0</v>
      </c>
      <c r="AF148" s="2">
        <f>ROUND((EV148),6)</f>
        <v>0</v>
      </c>
      <c r="AG148" s="2">
        <f t="shared" si="129"/>
        <v>0</v>
      </c>
      <c r="AH148" s="2">
        <f>(EW148)</f>
        <v>0</v>
      </c>
      <c r="AI148" s="2">
        <f>(EX148)</f>
        <v>0</v>
      </c>
      <c r="AJ148" s="2">
        <f t="shared" si="130"/>
        <v>0</v>
      </c>
      <c r="AK148" s="2">
        <v>2824.61</v>
      </c>
      <c r="AL148" s="2">
        <v>2824.61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3</v>
      </c>
      <c r="BJ148" s="2" t="s">
        <v>206</v>
      </c>
      <c r="BK148" s="2"/>
      <c r="BL148" s="2"/>
      <c r="BM148" s="2">
        <v>746</v>
      </c>
      <c r="BN148" s="2">
        <v>0</v>
      </c>
      <c r="BO148" s="2" t="s">
        <v>3</v>
      </c>
      <c r="BP148" s="2">
        <v>0</v>
      </c>
      <c r="BQ148" s="2">
        <v>130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858</v>
      </c>
      <c r="CO148" s="2">
        <v>0</v>
      </c>
      <c r="CP148" s="2">
        <f t="shared" si="131"/>
        <v>8473.83</v>
      </c>
      <c r="CQ148" s="2">
        <f>ROUND((ROUND((AC148*1),2)*BC148),2)</f>
        <v>2824.61</v>
      </c>
      <c r="CR148" s="2">
        <f>(ROUND((ROUND(((ET148)*AV148*1),2)*BB148),2)+ROUND((ROUND(((AE148-(EU148))*AV148*1),2)*BS148),2))</f>
        <v>0</v>
      </c>
      <c r="CS148" s="2">
        <f>(ROUND((ROUND(((EU148)*AV148*1),2)*BS148),2)+ROUND((ROUND(((AE148-(EU148))*AV148*1),2)*BS148),2))</f>
        <v>0</v>
      </c>
      <c r="CT148" s="2">
        <f t="shared" si="133"/>
        <v>0</v>
      </c>
      <c r="CU148" s="2">
        <f t="shared" si="134"/>
        <v>0</v>
      </c>
      <c r="CV148" s="2">
        <f t="shared" si="135"/>
        <v>0</v>
      </c>
      <c r="CW148" s="2">
        <f t="shared" si="136"/>
        <v>0</v>
      </c>
      <c r="CX148" s="2">
        <f t="shared" si="137"/>
        <v>0</v>
      </c>
      <c r="CY148" s="2">
        <f>(ROUND((((S148+ROUND((ROUND(((EU148)*AV148*1),2)*BS148),2))*AT148)/100),2)+ROUND(((ROUND((ROUND(((AE148-(EU148))*AV148*1),2)*BS148),2)*AT148)/100),2))</f>
        <v>0</v>
      </c>
      <c r="CZ148" s="2">
        <f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163</v>
      </c>
      <c r="DW148" s="2" t="s">
        <v>163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85635346</v>
      </c>
      <c r="EF148" s="2">
        <v>130</v>
      </c>
      <c r="EG148" s="2" t="s">
        <v>207</v>
      </c>
      <c r="EH148" s="2">
        <v>0</v>
      </c>
      <c r="EI148" s="2" t="s">
        <v>3</v>
      </c>
      <c r="EJ148" s="2">
        <v>3</v>
      </c>
      <c r="EK148" s="2">
        <v>746</v>
      </c>
      <c r="EL148" s="2" t="s">
        <v>208</v>
      </c>
      <c r="EM148" s="2" t="s">
        <v>209</v>
      </c>
      <c r="EN148" s="2"/>
      <c r="EO148" s="2" t="s">
        <v>146</v>
      </c>
      <c r="EP148" s="2"/>
      <c r="EQ148" s="2">
        <v>0</v>
      </c>
      <c r="ER148" s="2">
        <v>2824.61</v>
      </c>
      <c r="ES148" s="2">
        <v>2824.61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f>P148</f>
        <v>8473.83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3</v>
      </c>
      <c r="GB148" s="2"/>
      <c r="GC148" s="2"/>
      <c r="GD148" s="2">
        <v>1</v>
      </c>
      <c r="GE148" s="2"/>
      <c r="GF148" s="2">
        <v>-733984642</v>
      </c>
      <c r="GG148" s="2">
        <v>2</v>
      </c>
      <c r="GH148" s="2">
        <v>1</v>
      </c>
      <c r="GI148" s="2">
        <v>-2</v>
      </c>
      <c r="GJ148" s="2">
        <v>0</v>
      </c>
      <c r="GK148" s="2">
        <v>0</v>
      </c>
      <c r="GL148" s="2">
        <f t="shared" si="138"/>
        <v>0</v>
      </c>
      <c r="GM148" s="2">
        <f t="shared" si="139"/>
        <v>8473.83</v>
      </c>
      <c r="GN148" s="2">
        <f t="shared" si="140"/>
        <v>0</v>
      </c>
      <c r="GO148" s="2">
        <f t="shared" si="141"/>
        <v>0</v>
      </c>
      <c r="GP148" s="2">
        <f t="shared" si="142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43"/>
        <v>0</v>
      </c>
      <c r="GW148" s="2">
        <v>1</v>
      </c>
      <c r="GX148" s="2">
        <f t="shared" si="144"/>
        <v>0</v>
      </c>
      <c r="GY148" s="2"/>
      <c r="GZ148" s="2"/>
      <c r="HA148" s="2">
        <v>0</v>
      </c>
      <c r="HB148" s="2">
        <v>0</v>
      </c>
      <c r="HC148" s="2">
        <f t="shared" si="145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36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18</v>
      </c>
      <c r="B149" s="3">
        <v>1</v>
      </c>
      <c r="C149" s="3">
        <v>170</v>
      </c>
      <c r="E149" s="3" t="s">
        <v>204</v>
      </c>
      <c r="F149" s="3" t="s">
        <v>205</v>
      </c>
      <c r="G149" s="3" t="s">
        <v>859</v>
      </c>
      <c r="H149" s="3" t="s">
        <v>163</v>
      </c>
      <c r="I149" s="3">
        <f>I147*J149</f>
        <v>3</v>
      </c>
      <c r="J149" s="3">
        <v>1</v>
      </c>
      <c r="K149" s="3">
        <v>1</v>
      </c>
      <c r="O149" s="3">
        <f t="shared" si="121"/>
        <v>126005.85</v>
      </c>
      <c r="P149" s="3">
        <f>ROUND((ROUND((AC149*I149),2)*BC149),2)</f>
        <v>126005.85</v>
      </c>
      <c r="Q149" s="3">
        <f>(ROUND((ROUND(((ET149)*AV149*I149),2)*BB149),2)+ROUND((ROUND(((AE149-(EU149))*AV149*I149),2)*BS149),2))</f>
        <v>0</v>
      </c>
      <c r="R149" s="3">
        <f>(ROUND((ROUND(((EU149)*AV149*I149),2)*BS149),2)+ROUND((ROUND(((AE149-(EU149))*AV149*I149),2)*BS149),2))</f>
        <v>0</v>
      </c>
      <c r="S149" s="3">
        <f t="shared" si="123"/>
        <v>0</v>
      </c>
      <c r="T149" s="3">
        <f t="shared" si="124"/>
        <v>0</v>
      </c>
      <c r="U149" s="3">
        <f t="shared" si="125"/>
        <v>0</v>
      </c>
      <c r="V149" s="3">
        <f t="shared" si="126"/>
        <v>0</v>
      </c>
      <c r="W149" s="3">
        <f t="shared" si="127"/>
        <v>0</v>
      </c>
      <c r="X149" s="3">
        <f>(ROUND((((S149+ROUND((ROUND(((EU149)*AV149*I149),2)*BS149),2))*AT149)/100),2)+ROUND(((ROUND((ROUND(((AE149-(EU149))*AV149*I149),2)*BS149),2)*AT149)/100),2))</f>
        <v>0</v>
      </c>
      <c r="Y149" s="3">
        <f>(ROUND((((S149+ROUND((ROUND(((EU149)*AV149*I149),2)*BS149),2))*AU149)/100),2)+ROUND(((ROUND((ROUND(((AE149-(EU149))*AV149*I149),2)*BS149),2)*AU149)/100),2))</f>
        <v>0</v>
      </c>
      <c r="AA149" s="3">
        <v>86549536</v>
      </c>
      <c r="AB149" s="3">
        <f t="shared" si="128"/>
        <v>2824.61</v>
      </c>
      <c r="AC149" s="3">
        <f>ROUND((ES149),6)</f>
        <v>2824.61</v>
      </c>
      <c r="AD149" s="3">
        <f>ROUND((((ET149)-(EU149))+AE149),6)</f>
        <v>0</v>
      </c>
      <c r="AE149" s="3">
        <f>ROUND((EU149),6)</f>
        <v>0</v>
      </c>
      <c r="AF149" s="3">
        <f>ROUND((EV149),6)</f>
        <v>0</v>
      </c>
      <c r="AG149" s="3">
        <f t="shared" si="129"/>
        <v>0</v>
      </c>
      <c r="AH149" s="3">
        <f>(EW149)</f>
        <v>0</v>
      </c>
      <c r="AI149" s="3">
        <f>(EX149)</f>
        <v>0</v>
      </c>
      <c r="AJ149" s="3">
        <f t="shared" si="130"/>
        <v>0</v>
      </c>
      <c r="AK149" s="3">
        <v>2824.61</v>
      </c>
      <c r="AL149" s="3">
        <v>2824.61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14.87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3</v>
      </c>
      <c r="BJ149" s="3" t="s">
        <v>206</v>
      </c>
      <c r="BM149" s="3">
        <v>746</v>
      </c>
      <c r="BN149" s="3">
        <v>0</v>
      </c>
      <c r="BO149" s="3" t="s">
        <v>3</v>
      </c>
      <c r="BP149" s="3">
        <v>0</v>
      </c>
      <c r="BQ149" s="3">
        <v>130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109</v>
      </c>
      <c r="CA149" s="3">
        <v>61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858</v>
      </c>
      <c r="CO149" s="3">
        <v>0</v>
      </c>
      <c r="CP149" s="3">
        <f t="shared" si="131"/>
        <v>126005.85</v>
      </c>
      <c r="CQ149" s="3">
        <f>ROUND((ROUND((AC149*1),2)*BC149),2)</f>
        <v>42001.95</v>
      </c>
      <c r="CR149" s="3">
        <f>(ROUND((ROUND(((ET149)*AV149*1),2)*BB149),2)+ROUND((ROUND(((AE149-(EU149))*AV149*1),2)*BS149),2))</f>
        <v>0</v>
      </c>
      <c r="CS149" s="3">
        <f>(ROUND((ROUND(((EU149)*AV149*1),2)*BS149),2)+ROUND((ROUND(((AE149-(EU149))*AV149*1),2)*BS149),2))</f>
        <v>0</v>
      </c>
      <c r="CT149" s="3">
        <f t="shared" si="133"/>
        <v>0</v>
      </c>
      <c r="CU149" s="3">
        <f t="shared" si="134"/>
        <v>0</v>
      </c>
      <c r="CV149" s="3">
        <f t="shared" si="135"/>
        <v>0</v>
      </c>
      <c r="CW149" s="3">
        <f t="shared" si="136"/>
        <v>0</v>
      </c>
      <c r="CX149" s="3">
        <f t="shared" si="137"/>
        <v>0</v>
      </c>
      <c r="CY149" s="3">
        <f>(ROUND((((S149+ROUND((ROUND(((EU149)*AV149*1),2)*BS149),2))*AT149)/100),2)+ROUND(((ROUND((ROUND(((AE149-(EU149))*AV149*1),2)*BS149),2)*AT149)/100),2))</f>
        <v>0</v>
      </c>
      <c r="CZ149" s="3">
        <f>(ROUND((((S149+ROUND((ROUND(((EU149)*AV149*1),2)*BS149),2))*AU149)/100),2)+ROUND(((ROUND((ROUND(((AE149-(EU149))*AV149*1),2)*BS149),2)*AU149)/100),2))</f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163</v>
      </c>
      <c r="DW149" s="3" t="s">
        <v>163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85635346</v>
      </c>
      <c r="EF149" s="3">
        <v>130</v>
      </c>
      <c r="EG149" s="3" t="s">
        <v>207</v>
      </c>
      <c r="EH149" s="3">
        <v>0</v>
      </c>
      <c r="EI149" s="3" t="s">
        <v>3</v>
      </c>
      <c r="EJ149" s="3">
        <v>3</v>
      </c>
      <c r="EK149" s="3">
        <v>746</v>
      </c>
      <c r="EL149" s="3" t="s">
        <v>208</v>
      </c>
      <c r="EM149" s="3" t="s">
        <v>209</v>
      </c>
      <c r="EO149" s="3" t="s">
        <v>146</v>
      </c>
      <c r="EQ149" s="3">
        <v>0</v>
      </c>
      <c r="ER149" s="3">
        <v>2824.61</v>
      </c>
      <c r="ES149" s="3">
        <v>2824.61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FQ149" s="3">
        <v>0</v>
      </c>
      <c r="FR149" s="3">
        <f>P149</f>
        <v>126005.85</v>
      </c>
      <c r="FS149" s="3">
        <v>0</v>
      </c>
      <c r="FX149" s="3">
        <v>109</v>
      </c>
      <c r="FY149" s="3">
        <v>61</v>
      </c>
      <c r="GA149" s="3" t="s">
        <v>3</v>
      </c>
      <c r="GD149" s="3">
        <v>1</v>
      </c>
      <c r="GF149" s="3">
        <v>-733984642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38"/>
        <v>0</v>
      </c>
      <c r="GM149" s="3">
        <f t="shared" si="139"/>
        <v>126005.85</v>
      </c>
      <c r="GN149" s="3">
        <f t="shared" si="140"/>
        <v>0</v>
      </c>
      <c r="GO149" s="3">
        <f t="shared" si="141"/>
        <v>0</v>
      </c>
      <c r="GP149" s="3">
        <f t="shared" si="142"/>
        <v>0</v>
      </c>
      <c r="GR149" s="3">
        <v>0</v>
      </c>
      <c r="GS149" s="3">
        <v>3</v>
      </c>
      <c r="GT149" s="3">
        <v>0</v>
      </c>
      <c r="GU149" s="3" t="s">
        <v>3</v>
      </c>
      <c r="GV149" s="3">
        <f t="shared" si="143"/>
        <v>0</v>
      </c>
      <c r="GW149" s="3">
        <v>1</v>
      </c>
      <c r="GX149" s="3">
        <f t="shared" si="144"/>
        <v>0</v>
      </c>
      <c r="HA149" s="3">
        <v>0</v>
      </c>
      <c r="HB149" s="3">
        <v>0</v>
      </c>
      <c r="HC149" s="3">
        <f t="shared" si="145"/>
        <v>0</v>
      </c>
      <c r="HE149" s="3" t="s">
        <v>3</v>
      </c>
      <c r="HF149" s="3" t="s">
        <v>3</v>
      </c>
      <c r="HM149" s="3" t="s">
        <v>36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1" spans="1:255" x14ac:dyDescent="0.25">
      <c r="A151" s="11">
        <v>51</v>
      </c>
      <c r="B151" s="11">
        <f>B128</f>
        <v>1</v>
      </c>
      <c r="C151" s="11">
        <f>A128</f>
        <v>4</v>
      </c>
      <c r="D151" s="11">
        <f>ROW(A128)</f>
        <v>128</v>
      </c>
      <c r="E151" s="11"/>
      <c r="F151" s="11" t="str">
        <f>IF(F128&lt;&gt;"",F128,"")</f>
        <v>Новый раздел</v>
      </c>
      <c r="G151" s="11" t="str">
        <f>IF(G128&lt;&gt;"",G128,"")</f>
        <v>Канализация бытовая напорная К 1.Н (подвал)</v>
      </c>
      <c r="H151" s="11">
        <v>0</v>
      </c>
      <c r="I151" s="11"/>
      <c r="J151" s="11"/>
      <c r="K151" s="11"/>
      <c r="L151" s="11"/>
      <c r="M151" s="11"/>
      <c r="N151" s="11"/>
      <c r="O151" s="11">
        <f t="shared" ref="O151:T151" si="160">ROUND(AB151,2)</f>
        <v>11719.18</v>
      </c>
      <c r="P151" s="11">
        <f t="shared" si="160"/>
        <v>10883.51</v>
      </c>
      <c r="Q151" s="11">
        <f t="shared" si="160"/>
        <v>41.78</v>
      </c>
      <c r="R151" s="11">
        <f t="shared" si="160"/>
        <v>2.09</v>
      </c>
      <c r="S151" s="11">
        <f t="shared" si="160"/>
        <v>793.89</v>
      </c>
      <c r="T151" s="11">
        <f t="shared" si="160"/>
        <v>0</v>
      </c>
      <c r="U151" s="11">
        <f>AH151</f>
        <v>64.947265679999987</v>
      </c>
      <c r="V151" s="11">
        <f>AI151</f>
        <v>0</v>
      </c>
      <c r="W151" s="11">
        <f>ROUND(AJ151,2)</f>
        <v>0</v>
      </c>
      <c r="X151" s="11">
        <f>ROUND(AK151,2)</f>
        <v>867.63</v>
      </c>
      <c r="Y151" s="11">
        <f>ROUND(AL151,2)</f>
        <v>485.54</v>
      </c>
      <c r="Z151" s="11"/>
      <c r="AA151" s="11"/>
      <c r="AB151" s="11">
        <f>ROUND(SUMIF(AA132:AA149,"=86549534",O132:O149),2)</f>
        <v>11719.18</v>
      </c>
      <c r="AC151" s="11">
        <f>ROUND(SUMIF(AA132:AA149,"=86549534",P132:P149),2)</f>
        <v>10883.51</v>
      </c>
      <c r="AD151" s="11">
        <f>ROUND(SUMIF(AA132:AA149,"=86549534",Q132:Q149),2)</f>
        <v>41.78</v>
      </c>
      <c r="AE151" s="11">
        <f>ROUND(SUMIF(AA132:AA149,"=86549534",R132:R149),2)</f>
        <v>2.09</v>
      </c>
      <c r="AF151" s="11">
        <f>ROUND(SUMIF(AA132:AA149,"=86549534",S132:S149),2)</f>
        <v>793.89</v>
      </c>
      <c r="AG151" s="11">
        <f>ROUND(SUMIF(AA132:AA149,"=86549534",T132:T149),2)</f>
        <v>0</v>
      </c>
      <c r="AH151" s="11">
        <f>SUMIF(AA132:AA149,"=86549534",U132:U149)</f>
        <v>64.947265679999987</v>
      </c>
      <c r="AI151" s="11">
        <f>SUMIF(AA132:AA149,"=86549534",V132:V149)</f>
        <v>0</v>
      </c>
      <c r="AJ151" s="11">
        <f>ROUND(SUMIF(AA132:AA149,"=86549534",W132:W149),2)</f>
        <v>0</v>
      </c>
      <c r="AK151" s="11">
        <f>ROUND(SUMIF(AA132:AA149,"=86549534",X132:X149),2)</f>
        <v>867.63</v>
      </c>
      <c r="AL151" s="11">
        <f>ROUND(SUMIF(AA132:AA149,"=86549534",Y132:Y149),2)</f>
        <v>485.54</v>
      </c>
      <c r="AM151" s="11"/>
      <c r="AN151" s="11"/>
      <c r="AO151" s="11">
        <f t="shared" ref="AO151:BD151" si="161">ROUND(BX151,2)</f>
        <v>0</v>
      </c>
      <c r="AP151" s="11">
        <f t="shared" si="161"/>
        <v>8473.83</v>
      </c>
      <c r="AQ151" s="11">
        <f t="shared" si="161"/>
        <v>0</v>
      </c>
      <c r="AR151" s="11">
        <f t="shared" si="161"/>
        <v>13072.35</v>
      </c>
      <c r="AS151" s="11">
        <f t="shared" si="161"/>
        <v>4598.5200000000004</v>
      </c>
      <c r="AT151" s="11">
        <f t="shared" si="161"/>
        <v>0</v>
      </c>
      <c r="AU151" s="11">
        <f t="shared" si="161"/>
        <v>0</v>
      </c>
      <c r="AV151" s="11">
        <f t="shared" si="161"/>
        <v>10883.51</v>
      </c>
      <c r="AW151" s="11">
        <f t="shared" si="161"/>
        <v>2409.6799999999998</v>
      </c>
      <c r="AX151" s="11">
        <f t="shared" si="161"/>
        <v>0</v>
      </c>
      <c r="AY151" s="11">
        <f t="shared" si="161"/>
        <v>2409.6799999999998</v>
      </c>
      <c r="AZ151" s="11">
        <f t="shared" si="161"/>
        <v>8473.83</v>
      </c>
      <c r="BA151" s="11">
        <f t="shared" si="161"/>
        <v>0</v>
      </c>
      <c r="BB151" s="11">
        <f t="shared" si="161"/>
        <v>0</v>
      </c>
      <c r="BC151" s="11">
        <f t="shared" si="161"/>
        <v>0</v>
      </c>
      <c r="BD151" s="11">
        <f t="shared" si="161"/>
        <v>0</v>
      </c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>
        <f>ROUND(SUMIF(AA132:AA149,"=86549534",FQ132:FQ149),2)</f>
        <v>0</v>
      </c>
      <c r="BY151" s="11">
        <f>ROUND(SUMIF(AA132:AA149,"=86549534",FR132:FR149),2)</f>
        <v>8473.83</v>
      </c>
      <c r="BZ151" s="11">
        <f>ROUND(SUMIF(AA132:AA149,"=86549534",GL132:GL149),2)</f>
        <v>0</v>
      </c>
      <c r="CA151" s="11">
        <f>ROUND(SUMIF(AA132:AA149,"=86549534",GM132:GM149),2)</f>
        <v>13072.35</v>
      </c>
      <c r="CB151" s="11">
        <f>ROUND(SUMIF(AA132:AA149,"=86549534",GN132:GN149),2)</f>
        <v>4598.5200000000004</v>
      </c>
      <c r="CC151" s="11">
        <f>ROUND(SUMIF(AA132:AA149,"=86549534",GO132:GO149),2)</f>
        <v>0</v>
      </c>
      <c r="CD151" s="11">
        <f>ROUND(SUMIF(AA132:AA149,"=86549534",GP132:GP149),2)</f>
        <v>0</v>
      </c>
      <c r="CE151" s="11">
        <f>AC151-BX151</f>
        <v>10883.51</v>
      </c>
      <c r="CF151" s="11">
        <f>AC151-BY151</f>
        <v>2409.6800000000003</v>
      </c>
      <c r="CG151" s="11">
        <f>BX151-BZ151</f>
        <v>0</v>
      </c>
      <c r="CH151" s="11">
        <f>AC151-BX151-BY151+BZ151</f>
        <v>2409.6800000000003</v>
      </c>
      <c r="CI151" s="11">
        <f>BY151-BZ151</f>
        <v>8473.83</v>
      </c>
      <c r="CJ151" s="11">
        <f>ROUND(SUMIF(AA132:AA149,"=86549534",GX132:GX149),2)</f>
        <v>0</v>
      </c>
      <c r="CK151" s="11">
        <f>ROUND(SUMIF(AA132:AA149,"=86549534",GY132:GY149),2)</f>
        <v>0</v>
      </c>
      <c r="CL151" s="11">
        <f>ROUND(SUMIF(AA132:AA149,"=86549534",GZ132:GZ149),2)</f>
        <v>0</v>
      </c>
      <c r="CM151" s="11">
        <f>ROUND(SUMIF(AA132:AA149,"=86549534",HD132:HD149),2)</f>
        <v>0</v>
      </c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2">
        <f t="shared" ref="DG151:DL151" si="162">ROUND(DT151,2)</f>
        <v>178519.52</v>
      </c>
      <c r="DH151" s="12">
        <f t="shared" si="162"/>
        <v>133200.04999999999</v>
      </c>
      <c r="DI151" s="12">
        <f t="shared" si="162"/>
        <v>583.77</v>
      </c>
      <c r="DJ151" s="12">
        <f t="shared" si="162"/>
        <v>117.77</v>
      </c>
      <c r="DK151" s="12">
        <f t="shared" si="162"/>
        <v>44735.7</v>
      </c>
      <c r="DL151" s="12">
        <f t="shared" si="162"/>
        <v>0</v>
      </c>
      <c r="DM151" s="12">
        <f>DZ151</f>
        <v>64.947265679999987</v>
      </c>
      <c r="DN151" s="12">
        <f>EA151</f>
        <v>0</v>
      </c>
      <c r="DO151" s="12">
        <f>ROUND(EB151,2)</f>
        <v>0</v>
      </c>
      <c r="DP151" s="12">
        <f>ROUND(EC151,2)</f>
        <v>48890.28</v>
      </c>
      <c r="DQ151" s="12">
        <f>ROUND(ED151,2)</f>
        <v>27360.62</v>
      </c>
      <c r="DR151" s="12"/>
      <c r="DS151" s="12"/>
      <c r="DT151" s="12">
        <f>ROUND(SUMIF(AA132:AA149,"=86549536",O132:O149),2)</f>
        <v>178519.52</v>
      </c>
      <c r="DU151" s="12">
        <f>ROUND(SUMIF(AA132:AA149,"=86549536",P132:P149),2)</f>
        <v>133200.04999999999</v>
      </c>
      <c r="DV151" s="12">
        <f>ROUND(SUMIF(AA132:AA149,"=86549536",Q132:Q149),2)</f>
        <v>583.77</v>
      </c>
      <c r="DW151" s="12">
        <f>ROUND(SUMIF(AA132:AA149,"=86549536",R132:R149),2)</f>
        <v>117.77</v>
      </c>
      <c r="DX151" s="12">
        <f>ROUND(SUMIF(AA132:AA149,"=86549536",S132:S149),2)</f>
        <v>44735.7</v>
      </c>
      <c r="DY151" s="12">
        <f>ROUND(SUMIF(AA132:AA149,"=86549536",T132:T149),2)</f>
        <v>0</v>
      </c>
      <c r="DZ151" s="12">
        <f>SUMIF(AA132:AA149,"=86549536",U132:U149)</f>
        <v>64.947265679999987</v>
      </c>
      <c r="EA151" s="12">
        <f>SUMIF(AA132:AA149,"=86549536",V132:V149)</f>
        <v>0</v>
      </c>
      <c r="EB151" s="12">
        <f>ROUND(SUMIF(AA132:AA149,"=86549536",W132:W149),2)</f>
        <v>0</v>
      </c>
      <c r="EC151" s="12">
        <f>ROUND(SUMIF(AA132:AA149,"=86549536",X132:X149),2)</f>
        <v>48890.28</v>
      </c>
      <c r="ED151" s="12">
        <f>ROUND(SUMIF(AA132:AA149,"=86549536",Y132:Y149),2)</f>
        <v>27360.62</v>
      </c>
      <c r="EE151" s="12"/>
      <c r="EF151" s="12"/>
      <c r="EG151" s="12">
        <f t="shared" ref="EG151:EV151" si="163">ROUND(FP151,2)</f>
        <v>0</v>
      </c>
      <c r="EH151" s="12">
        <f t="shared" si="163"/>
        <v>126005.85</v>
      </c>
      <c r="EI151" s="12">
        <f t="shared" si="163"/>
        <v>0</v>
      </c>
      <c r="EJ151" s="12">
        <f t="shared" si="163"/>
        <v>254770.42</v>
      </c>
      <c r="EK151" s="12">
        <f t="shared" si="163"/>
        <v>128764.57</v>
      </c>
      <c r="EL151" s="12">
        <f t="shared" si="163"/>
        <v>0</v>
      </c>
      <c r="EM151" s="12">
        <f t="shared" si="163"/>
        <v>0</v>
      </c>
      <c r="EN151" s="12">
        <f t="shared" si="163"/>
        <v>133200.04999999999</v>
      </c>
      <c r="EO151" s="12">
        <f t="shared" si="163"/>
        <v>7194.2</v>
      </c>
      <c r="EP151" s="12">
        <f t="shared" si="163"/>
        <v>0</v>
      </c>
      <c r="EQ151" s="12">
        <f t="shared" si="163"/>
        <v>7194.2</v>
      </c>
      <c r="ER151" s="12">
        <f t="shared" si="163"/>
        <v>126005.85</v>
      </c>
      <c r="ES151" s="12">
        <f t="shared" si="163"/>
        <v>0</v>
      </c>
      <c r="ET151" s="12">
        <f t="shared" si="163"/>
        <v>0</v>
      </c>
      <c r="EU151" s="12">
        <f t="shared" si="163"/>
        <v>0</v>
      </c>
      <c r="EV151" s="12">
        <f t="shared" si="163"/>
        <v>0</v>
      </c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>
        <f>ROUND(SUMIF(AA132:AA149,"=86549536",FQ132:FQ149),2)</f>
        <v>0</v>
      </c>
      <c r="FQ151" s="12">
        <f>ROUND(SUMIF(AA132:AA149,"=86549536",FR132:FR149),2)</f>
        <v>126005.85</v>
      </c>
      <c r="FR151" s="12">
        <f>ROUND(SUMIF(AA132:AA149,"=86549536",GL132:GL149),2)</f>
        <v>0</v>
      </c>
      <c r="FS151" s="12">
        <f>ROUND(SUMIF(AA132:AA149,"=86549536",GM132:GM149),2)</f>
        <v>254770.42</v>
      </c>
      <c r="FT151" s="12">
        <f>ROUND(SUMIF(AA132:AA149,"=86549536",GN132:GN149),2)</f>
        <v>128764.57</v>
      </c>
      <c r="FU151" s="12">
        <f>ROUND(SUMIF(AA132:AA149,"=86549536",GO132:GO149),2)</f>
        <v>0</v>
      </c>
      <c r="FV151" s="12">
        <f>ROUND(SUMIF(AA132:AA149,"=86549536",GP132:GP149),2)</f>
        <v>0</v>
      </c>
      <c r="FW151" s="12">
        <f>DU151-FP151</f>
        <v>133200.04999999999</v>
      </c>
      <c r="FX151" s="12">
        <f>DU151-FQ151</f>
        <v>7194.1999999999825</v>
      </c>
      <c r="FY151" s="12">
        <f>FP151-FR151</f>
        <v>0</v>
      </c>
      <c r="FZ151" s="12">
        <f>DU151-FP151-FQ151+FR151</f>
        <v>7194.1999999999825</v>
      </c>
      <c r="GA151" s="12">
        <f>FQ151-FR151</f>
        <v>126005.85</v>
      </c>
      <c r="GB151" s="12">
        <f>ROUND(SUMIF(AA132:AA149,"=86549536",GX132:GX149),2)</f>
        <v>0</v>
      </c>
      <c r="GC151" s="12">
        <f>ROUND(SUMIF(AA132:AA149,"=86549536",GY132:GY149),2)</f>
        <v>0</v>
      </c>
      <c r="GD151" s="12">
        <f>ROUND(SUMIF(AA132:AA149,"=86549536",GZ132:GZ149),2)</f>
        <v>0</v>
      </c>
      <c r="GE151" s="12">
        <f>ROUND(SUMIF(AA132:AA149,"=86549536",HD132:HD149),2)</f>
        <v>0</v>
      </c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>
        <v>0</v>
      </c>
    </row>
    <row r="153" spans="1:255" x14ac:dyDescent="0.25">
      <c r="A153" s="13">
        <v>50</v>
      </c>
      <c r="B153" s="13">
        <v>0</v>
      </c>
      <c r="C153" s="13">
        <v>0</v>
      </c>
      <c r="D153" s="13">
        <v>1</v>
      </c>
      <c r="E153" s="13">
        <v>201</v>
      </c>
      <c r="F153" s="13">
        <f>ROUND(Source!O151,O153)</f>
        <v>11719.18</v>
      </c>
      <c r="G153" s="13" t="s">
        <v>79</v>
      </c>
      <c r="H153" s="13" t="s">
        <v>80</v>
      </c>
      <c r="I153" s="13"/>
      <c r="J153" s="13"/>
      <c r="K153" s="13">
        <v>201</v>
      </c>
      <c r="L153" s="13">
        <v>1</v>
      </c>
      <c r="M153" s="13">
        <v>3</v>
      </c>
      <c r="N153" s="13" t="s">
        <v>3</v>
      </c>
      <c r="O153" s="13">
        <v>2</v>
      </c>
      <c r="P153" s="13">
        <f>ROUND(Source!DG151,O153)</f>
        <v>178519.52</v>
      </c>
      <c r="Q153" s="13"/>
      <c r="R153" s="13"/>
      <c r="S153" s="13"/>
      <c r="T153" s="13"/>
      <c r="U153" s="13"/>
      <c r="V153" s="13"/>
      <c r="W153" s="13">
        <v>11719.18</v>
      </c>
      <c r="X153" s="13">
        <v>1</v>
      </c>
      <c r="Y153" s="13">
        <v>11719.18</v>
      </c>
      <c r="Z153" s="13">
        <v>178519.52</v>
      </c>
      <c r="AA153" s="13">
        <v>1</v>
      </c>
      <c r="AB153" s="13">
        <v>178519.52</v>
      </c>
    </row>
    <row r="154" spans="1:255" x14ac:dyDescent="0.25">
      <c r="A154" s="13">
        <v>50</v>
      </c>
      <c r="B154" s="13">
        <v>0</v>
      </c>
      <c r="C154" s="13">
        <v>0</v>
      </c>
      <c r="D154" s="13">
        <v>1</v>
      </c>
      <c r="E154" s="13">
        <v>202</v>
      </c>
      <c r="F154" s="13">
        <f>ROUND(Source!P151,O154)</f>
        <v>10883.51</v>
      </c>
      <c r="G154" s="13" t="s">
        <v>81</v>
      </c>
      <c r="H154" s="13" t="s">
        <v>82</v>
      </c>
      <c r="I154" s="13"/>
      <c r="J154" s="13"/>
      <c r="K154" s="13">
        <v>202</v>
      </c>
      <c r="L154" s="13">
        <v>2</v>
      </c>
      <c r="M154" s="13">
        <v>3</v>
      </c>
      <c r="N154" s="13" t="s">
        <v>3</v>
      </c>
      <c r="O154" s="13">
        <v>2</v>
      </c>
      <c r="P154" s="13">
        <f>ROUND(Source!DH151,O154)</f>
        <v>133200.04999999999</v>
      </c>
      <c r="Q154" s="13"/>
      <c r="R154" s="13"/>
      <c r="S154" s="13"/>
      <c r="T154" s="13"/>
      <c r="U154" s="13"/>
      <c r="V154" s="13"/>
      <c r="W154" s="13">
        <v>10883.51</v>
      </c>
      <c r="X154" s="13">
        <v>1</v>
      </c>
      <c r="Y154" s="13">
        <v>10883.51</v>
      </c>
      <c r="Z154" s="13">
        <v>133200.04999999999</v>
      </c>
      <c r="AA154" s="13">
        <v>1</v>
      </c>
      <c r="AB154" s="13">
        <v>133200.04999999999</v>
      </c>
    </row>
    <row r="155" spans="1:255" x14ac:dyDescent="0.25">
      <c r="A155" s="13">
        <v>50</v>
      </c>
      <c r="B155" s="13">
        <v>0</v>
      </c>
      <c r="C155" s="13">
        <v>0</v>
      </c>
      <c r="D155" s="13">
        <v>1</v>
      </c>
      <c r="E155" s="13">
        <v>222</v>
      </c>
      <c r="F155" s="13">
        <f>ROUND(Source!AO151,O155)</f>
        <v>0</v>
      </c>
      <c r="G155" s="13" t="s">
        <v>83</v>
      </c>
      <c r="H155" s="13" t="s">
        <v>84</v>
      </c>
      <c r="I155" s="13"/>
      <c r="J155" s="13"/>
      <c r="K155" s="13">
        <v>222</v>
      </c>
      <c r="L155" s="13">
        <v>3</v>
      </c>
      <c r="M155" s="13">
        <v>3</v>
      </c>
      <c r="N155" s="13" t="s">
        <v>3</v>
      </c>
      <c r="O155" s="13">
        <v>2</v>
      </c>
      <c r="P155" s="13">
        <f>ROUND(Source!EG151,O155)</f>
        <v>0</v>
      </c>
      <c r="Q155" s="13"/>
      <c r="R155" s="13"/>
      <c r="S155" s="13"/>
      <c r="T155" s="13"/>
      <c r="U155" s="13"/>
      <c r="V155" s="13"/>
      <c r="W155" s="13">
        <v>0</v>
      </c>
      <c r="X155" s="13">
        <v>1</v>
      </c>
      <c r="Y155" s="13">
        <v>0</v>
      </c>
      <c r="Z155" s="13">
        <v>0</v>
      </c>
      <c r="AA155" s="13">
        <v>1</v>
      </c>
      <c r="AB155" s="13">
        <v>0</v>
      </c>
    </row>
    <row r="156" spans="1:255" x14ac:dyDescent="0.25">
      <c r="A156" s="13">
        <v>50</v>
      </c>
      <c r="B156" s="13">
        <v>0</v>
      </c>
      <c r="C156" s="13">
        <v>0</v>
      </c>
      <c r="D156" s="13">
        <v>1</v>
      </c>
      <c r="E156" s="13">
        <v>225</v>
      </c>
      <c r="F156" s="13">
        <f>ROUND(Source!AV151,O156)</f>
        <v>10883.51</v>
      </c>
      <c r="G156" s="13" t="s">
        <v>85</v>
      </c>
      <c r="H156" s="13" t="s">
        <v>86</v>
      </c>
      <c r="I156" s="13"/>
      <c r="J156" s="13"/>
      <c r="K156" s="13">
        <v>225</v>
      </c>
      <c r="L156" s="13">
        <v>4</v>
      </c>
      <c r="M156" s="13">
        <v>3</v>
      </c>
      <c r="N156" s="13" t="s">
        <v>3</v>
      </c>
      <c r="O156" s="13">
        <v>2</v>
      </c>
      <c r="P156" s="13">
        <f>ROUND(Source!EN151,O156)</f>
        <v>133200.04999999999</v>
      </c>
      <c r="Q156" s="13"/>
      <c r="R156" s="13"/>
      <c r="S156" s="13"/>
      <c r="T156" s="13"/>
      <c r="U156" s="13"/>
      <c r="V156" s="13"/>
      <c r="W156" s="13">
        <v>10883.51</v>
      </c>
      <c r="X156" s="13">
        <v>1</v>
      </c>
      <c r="Y156" s="13">
        <v>10883.51</v>
      </c>
      <c r="Z156" s="13">
        <v>133200.04999999999</v>
      </c>
      <c r="AA156" s="13">
        <v>1</v>
      </c>
      <c r="AB156" s="13">
        <v>133200.04999999999</v>
      </c>
    </row>
    <row r="157" spans="1:255" x14ac:dyDescent="0.25">
      <c r="A157" s="13">
        <v>50</v>
      </c>
      <c r="B157" s="13">
        <v>0</v>
      </c>
      <c r="C157" s="13">
        <v>0</v>
      </c>
      <c r="D157" s="13">
        <v>1</v>
      </c>
      <c r="E157" s="13">
        <v>226</v>
      </c>
      <c r="F157" s="13">
        <f>ROUND(Source!AW151,O157)</f>
        <v>2409.6799999999998</v>
      </c>
      <c r="G157" s="13" t="s">
        <v>87</v>
      </c>
      <c r="H157" s="13" t="s">
        <v>88</v>
      </c>
      <c r="I157" s="13"/>
      <c r="J157" s="13"/>
      <c r="K157" s="13">
        <v>226</v>
      </c>
      <c r="L157" s="13">
        <v>5</v>
      </c>
      <c r="M157" s="13">
        <v>3</v>
      </c>
      <c r="N157" s="13" t="s">
        <v>3</v>
      </c>
      <c r="O157" s="13">
        <v>2</v>
      </c>
      <c r="P157" s="13">
        <f>ROUND(Source!EO151,O157)</f>
        <v>7194.2</v>
      </c>
      <c r="Q157" s="13"/>
      <c r="R157" s="13"/>
      <c r="S157" s="13"/>
      <c r="T157" s="13"/>
      <c r="U157" s="13"/>
      <c r="V157" s="13"/>
      <c r="W157" s="13">
        <v>2409.6799999999998</v>
      </c>
      <c r="X157" s="13">
        <v>1</v>
      </c>
      <c r="Y157" s="13">
        <v>2409.6799999999998</v>
      </c>
      <c r="Z157" s="13">
        <v>7194.2</v>
      </c>
      <c r="AA157" s="13">
        <v>1</v>
      </c>
      <c r="AB157" s="13">
        <v>7194.2</v>
      </c>
    </row>
    <row r="158" spans="1:255" x14ac:dyDescent="0.25">
      <c r="A158" s="13">
        <v>50</v>
      </c>
      <c r="B158" s="13">
        <v>0</v>
      </c>
      <c r="C158" s="13">
        <v>0</v>
      </c>
      <c r="D158" s="13">
        <v>1</v>
      </c>
      <c r="E158" s="13">
        <v>227</v>
      </c>
      <c r="F158" s="13">
        <f>ROUND(Source!AX151,O158)</f>
        <v>0</v>
      </c>
      <c r="G158" s="13" t="s">
        <v>89</v>
      </c>
      <c r="H158" s="13" t="s">
        <v>90</v>
      </c>
      <c r="I158" s="13"/>
      <c r="J158" s="13"/>
      <c r="K158" s="13">
        <v>227</v>
      </c>
      <c r="L158" s="13">
        <v>6</v>
      </c>
      <c r="M158" s="13">
        <v>3</v>
      </c>
      <c r="N158" s="13" t="s">
        <v>3</v>
      </c>
      <c r="O158" s="13">
        <v>2</v>
      </c>
      <c r="P158" s="13">
        <f>ROUND(Source!EP151,O158)</f>
        <v>0</v>
      </c>
      <c r="Q158" s="13"/>
      <c r="R158" s="13"/>
      <c r="S158" s="13"/>
      <c r="T158" s="13"/>
      <c r="U158" s="13"/>
      <c r="V158" s="13"/>
      <c r="W158" s="13">
        <v>0</v>
      </c>
      <c r="X158" s="13">
        <v>1</v>
      </c>
      <c r="Y158" s="13">
        <v>0</v>
      </c>
      <c r="Z158" s="13">
        <v>0</v>
      </c>
      <c r="AA158" s="13">
        <v>1</v>
      </c>
      <c r="AB158" s="13">
        <v>0</v>
      </c>
    </row>
    <row r="159" spans="1:255" x14ac:dyDescent="0.25">
      <c r="A159" s="13">
        <v>50</v>
      </c>
      <c r="B159" s="13">
        <v>0</v>
      </c>
      <c r="C159" s="13">
        <v>0</v>
      </c>
      <c r="D159" s="13">
        <v>1</v>
      </c>
      <c r="E159" s="13">
        <v>228</v>
      </c>
      <c r="F159" s="13">
        <f>ROUND(Source!AY151,O159)</f>
        <v>2409.6799999999998</v>
      </c>
      <c r="G159" s="13" t="s">
        <v>91</v>
      </c>
      <c r="H159" s="13" t="s">
        <v>92</v>
      </c>
      <c r="I159" s="13"/>
      <c r="J159" s="13"/>
      <c r="K159" s="13">
        <v>228</v>
      </c>
      <c r="L159" s="13">
        <v>7</v>
      </c>
      <c r="M159" s="13">
        <v>3</v>
      </c>
      <c r="N159" s="13" t="s">
        <v>3</v>
      </c>
      <c r="O159" s="13">
        <v>2</v>
      </c>
      <c r="P159" s="13">
        <f>ROUND(Source!EQ151,O159)</f>
        <v>7194.2</v>
      </c>
      <c r="Q159" s="13"/>
      <c r="R159" s="13"/>
      <c r="S159" s="13"/>
      <c r="T159" s="13"/>
      <c r="U159" s="13"/>
      <c r="V159" s="13"/>
      <c r="W159" s="13">
        <v>2409.6799999999998</v>
      </c>
      <c r="X159" s="13">
        <v>1</v>
      </c>
      <c r="Y159" s="13">
        <v>2409.6799999999998</v>
      </c>
      <c r="Z159" s="13">
        <v>7194.2</v>
      </c>
      <c r="AA159" s="13">
        <v>1</v>
      </c>
      <c r="AB159" s="13">
        <v>7194.2</v>
      </c>
    </row>
    <row r="160" spans="1:255" x14ac:dyDescent="0.25">
      <c r="A160" s="13">
        <v>50</v>
      </c>
      <c r="B160" s="13">
        <v>0</v>
      </c>
      <c r="C160" s="13">
        <v>0</v>
      </c>
      <c r="D160" s="13">
        <v>1</v>
      </c>
      <c r="E160" s="13">
        <v>216</v>
      </c>
      <c r="F160" s="13">
        <f>ROUND(Source!AP151,O160)</f>
        <v>8473.83</v>
      </c>
      <c r="G160" s="13" t="s">
        <v>93</v>
      </c>
      <c r="H160" s="13" t="s">
        <v>94</v>
      </c>
      <c r="I160" s="13"/>
      <c r="J160" s="13"/>
      <c r="K160" s="13">
        <v>216</v>
      </c>
      <c r="L160" s="13">
        <v>8</v>
      </c>
      <c r="M160" s="13">
        <v>3</v>
      </c>
      <c r="N160" s="13" t="s">
        <v>3</v>
      </c>
      <c r="O160" s="13">
        <v>2</v>
      </c>
      <c r="P160" s="13">
        <f>ROUND(Source!EH151,O160)</f>
        <v>126005.85</v>
      </c>
      <c r="Q160" s="13"/>
      <c r="R160" s="13"/>
      <c r="S160" s="13"/>
      <c r="T160" s="13"/>
      <c r="U160" s="13"/>
      <c r="V160" s="13"/>
      <c r="W160" s="13">
        <v>8473.83</v>
      </c>
      <c r="X160" s="13">
        <v>1</v>
      </c>
      <c r="Y160" s="13">
        <v>8473.83</v>
      </c>
      <c r="Z160" s="13">
        <v>126005.85</v>
      </c>
      <c r="AA160" s="13">
        <v>1</v>
      </c>
      <c r="AB160" s="13">
        <v>126005.85</v>
      </c>
    </row>
    <row r="161" spans="1:28" x14ac:dyDescent="0.25">
      <c r="A161" s="13">
        <v>50</v>
      </c>
      <c r="B161" s="13">
        <v>0</v>
      </c>
      <c r="C161" s="13">
        <v>0</v>
      </c>
      <c r="D161" s="13">
        <v>1</v>
      </c>
      <c r="E161" s="13">
        <v>223</v>
      </c>
      <c r="F161" s="13">
        <f>ROUND(Source!AQ151,O161)</f>
        <v>0</v>
      </c>
      <c r="G161" s="13" t="s">
        <v>95</v>
      </c>
      <c r="H161" s="13" t="s">
        <v>96</v>
      </c>
      <c r="I161" s="13"/>
      <c r="J161" s="13"/>
      <c r="K161" s="13">
        <v>223</v>
      </c>
      <c r="L161" s="13">
        <v>9</v>
      </c>
      <c r="M161" s="13">
        <v>3</v>
      </c>
      <c r="N161" s="13" t="s">
        <v>3</v>
      </c>
      <c r="O161" s="13">
        <v>2</v>
      </c>
      <c r="P161" s="13">
        <f>ROUND(Source!EI151,O161)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8" x14ac:dyDescent="0.25">
      <c r="A162" s="13">
        <v>50</v>
      </c>
      <c r="B162" s="13">
        <v>0</v>
      </c>
      <c r="C162" s="13">
        <v>0</v>
      </c>
      <c r="D162" s="13">
        <v>1</v>
      </c>
      <c r="E162" s="13">
        <v>229</v>
      </c>
      <c r="F162" s="13">
        <f>ROUND(Source!AZ151,O162)</f>
        <v>8473.83</v>
      </c>
      <c r="G162" s="13" t="s">
        <v>97</v>
      </c>
      <c r="H162" s="13" t="s">
        <v>98</v>
      </c>
      <c r="I162" s="13"/>
      <c r="J162" s="13"/>
      <c r="K162" s="13">
        <v>229</v>
      </c>
      <c r="L162" s="13">
        <v>10</v>
      </c>
      <c r="M162" s="13">
        <v>3</v>
      </c>
      <c r="N162" s="13" t="s">
        <v>3</v>
      </c>
      <c r="O162" s="13">
        <v>2</v>
      </c>
      <c r="P162" s="13">
        <f>ROUND(Source!ER151,O162)</f>
        <v>126005.85</v>
      </c>
      <c r="Q162" s="13"/>
      <c r="R162" s="13"/>
      <c r="S162" s="13"/>
      <c r="T162" s="13"/>
      <c r="U162" s="13"/>
      <c r="V162" s="13"/>
      <c r="W162" s="13">
        <v>8473.83</v>
      </c>
      <c r="X162" s="13">
        <v>1</v>
      </c>
      <c r="Y162" s="13">
        <v>8473.83</v>
      </c>
      <c r="Z162" s="13">
        <v>126005.85</v>
      </c>
      <c r="AA162" s="13">
        <v>1</v>
      </c>
      <c r="AB162" s="13">
        <v>126005.85</v>
      </c>
    </row>
    <row r="163" spans="1:28" x14ac:dyDescent="0.25">
      <c r="A163" s="13">
        <v>50</v>
      </c>
      <c r="B163" s="13">
        <v>0</v>
      </c>
      <c r="C163" s="13">
        <v>0</v>
      </c>
      <c r="D163" s="13">
        <v>1</v>
      </c>
      <c r="E163" s="13">
        <v>203</v>
      </c>
      <c r="F163" s="13">
        <f>ROUND(Source!Q151,O163)</f>
        <v>41.78</v>
      </c>
      <c r="G163" s="13" t="s">
        <v>99</v>
      </c>
      <c r="H163" s="13" t="s">
        <v>100</v>
      </c>
      <c r="I163" s="13"/>
      <c r="J163" s="13"/>
      <c r="K163" s="13">
        <v>203</v>
      </c>
      <c r="L163" s="13">
        <v>11</v>
      </c>
      <c r="M163" s="13">
        <v>3</v>
      </c>
      <c r="N163" s="13" t="s">
        <v>3</v>
      </c>
      <c r="O163" s="13">
        <v>2</v>
      </c>
      <c r="P163" s="13">
        <f>ROUND(Source!DI151,O163)</f>
        <v>583.77</v>
      </c>
      <c r="Q163" s="13"/>
      <c r="R163" s="13"/>
      <c r="S163" s="13"/>
      <c r="T163" s="13"/>
      <c r="U163" s="13"/>
      <c r="V163" s="13"/>
      <c r="W163" s="13">
        <v>41.78</v>
      </c>
      <c r="X163" s="13">
        <v>1</v>
      </c>
      <c r="Y163" s="13">
        <v>41.78</v>
      </c>
      <c r="Z163" s="13">
        <v>583.77</v>
      </c>
      <c r="AA163" s="13">
        <v>1</v>
      </c>
      <c r="AB163" s="13">
        <v>583.77</v>
      </c>
    </row>
    <row r="164" spans="1:28" x14ac:dyDescent="0.25">
      <c r="A164" s="13">
        <v>50</v>
      </c>
      <c r="B164" s="13">
        <v>0</v>
      </c>
      <c r="C164" s="13">
        <v>0</v>
      </c>
      <c r="D164" s="13">
        <v>1</v>
      </c>
      <c r="E164" s="13">
        <v>231</v>
      </c>
      <c r="F164" s="13">
        <f>ROUND(Source!BB151,O164)</f>
        <v>0</v>
      </c>
      <c r="G164" s="13" t="s">
        <v>101</v>
      </c>
      <c r="H164" s="13" t="s">
        <v>102</v>
      </c>
      <c r="I164" s="13"/>
      <c r="J164" s="13"/>
      <c r="K164" s="13">
        <v>231</v>
      </c>
      <c r="L164" s="13">
        <v>12</v>
      </c>
      <c r="M164" s="13">
        <v>3</v>
      </c>
      <c r="N164" s="13" t="s">
        <v>3</v>
      </c>
      <c r="O164" s="13">
        <v>2</v>
      </c>
      <c r="P164" s="13">
        <f>ROUND(Source!ET151,O164)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x14ac:dyDescent="0.25">
      <c r="A165" s="13">
        <v>50</v>
      </c>
      <c r="B165" s="13">
        <v>0</v>
      </c>
      <c r="C165" s="13">
        <v>0</v>
      </c>
      <c r="D165" s="13">
        <v>1</v>
      </c>
      <c r="E165" s="13">
        <v>204</v>
      </c>
      <c r="F165" s="13">
        <f>ROUND(Source!R151,O165)</f>
        <v>2.09</v>
      </c>
      <c r="G165" s="13" t="s">
        <v>103</v>
      </c>
      <c r="H165" s="13" t="s">
        <v>104</v>
      </c>
      <c r="I165" s="13"/>
      <c r="J165" s="13"/>
      <c r="K165" s="13">
        <v>204</v>
      </c>
      <c r="L165" s="13">
        <v>13</v>
      </c>
      <c r="M165" s="13">
        <v>3</v>
      </c>
      <c r="N165" s="13" t="s">
        <v>3</v>
      </c>
      <c r="O165" s="13">
        <v>2</v>
      </c>
      <c r="P165" s="13">
        <f>ROUND(Source!DJ151,O165)</f>
        <v>117.77</v>
      </c>
      <c r="Q165" s="13"/>
      <c r="R165" s="13"/>
      <c r="S165" s="13"/>
      <c r="T165" s="13"/>
      <c r="U165" s="13"/>
      <c r="V165" s="13"/>
      <c r="W165" s="13">
        <v>2.09</v>
      </c>
      <c r="X165" s="13">
        <v>1</v>
      </c>
      <c r="Y165" s="13">
        <v>2.09</v>
      </c>
      <c r="Z165" s="13">
        <v>117.77</v>
      </c>
      <c r="AA165" s="13">
        <v>1</v>
      </c>
      <c r="AB165" s="13">
        <v>117.77</v>
      </c>
    </row>
    <row r="166" spans="1:28" x14ac:dyDescent="0.25">
      <c r="A166" s="13">
        <v>50</v>
      </c>
      <c r="B166" s="13">
        <v>0</v>
      </c>
      <c r="C166" s="13">
        <v>0</v>
      </c>
      <c r="D166" s="13">
        <v>1</v>
      </c>
      <c r="E166" s="13">
        <v>205</v>
      </c>
      <c r="F166" s="13">
        <f>ROUND(Source!S151,O166)</f>
        <v>793.89</v>
      </c>
      <c r="G166" s="13" t="s">
        <v>105</v>
      </c>
      <c r="H166" s="13" t="s">
        <v>106</v>
      </c>
      <c r="I166" s="13"/>
      <c r="J166" s="13"/>
      <c r="K166" s="13">
        <v>205</v>
      </c>
      <c r="L166" s="13">
        <v>14</v>
      </c>
      <c r="M166" s="13">
        <v>3</v>
      </c>
      <c r="N166" s="13" t="s">
        <v>3</v>
      </c>
      <c r="O166" s="13">
        <v>2</v>
      </c>
      <c r="P166" s="13">
        <f>ROUND(Source!DK151,O166)</f>
        <v>44735.7</v>
      </c>
      <c r="Q166" s="13"/>
      <c r="R166" s="13"/>
      <c r="S166" s="13"/>
      <c r="T166" s="13"/>
      <c r="U166" s="13"/>
      <c r="V166" s="13"/>
      <c r="W166" s="13">
        <v>793.89</v>
      </c>
      <c r="X166" s="13">
        <v>1</v>
      </c>
      <c r="Y166" s="13">
        <v>793.89</v>
      </c>
      <c r="Z166" s="13">
        <v>44735.7</v>
      </c>
      <c r="AA166" s="13">
        <v>1</v>
      </c>
      <c r="AB166" s="13">
        <v>44735.7</v>
      </c>
    </row>
    <row r="167" spans="1:28" x14ac:dyDescent="0.25">
      <c r="A167" s="13">
        <v>50</v>
      </c>
      <c r="B167" s="13">
        <v>0</v>
      </c>
      <c r="C167" s="13">
        <v>0</v>
      </c>
      <c r="D167" s="13">
        <v>1</v>
      </c>
      <c r="E167" s="13">
        <v>232</v>
      </c>
      <c r="F167" s="13">
        <f>ROUND(Source!BC151,O167)</f>
        <v>0</v>
      </c>
      <c r="G167" s="13" t="s">
        <v>107</v>
      </c>
      <c r="H167" s="13" t="s">
        <v>108</v>
      </c>
      <c r="I167" s="13"/>
      <c r="J167" s="13"/>
      <c r="K167" s="13">
        <v>232</v>
      </c>
      <c r="L167" s="13">
        <v>15</v>
      </c>
      <c r="M167" s="13">
        <v>3</v>
      </c>
      <c r="N167" s="13" t="s">
        <v>3</v>
      </c>
      <c r="O167" s="13">
        <v>2</v>
      </c>
      <c r="P167" s="13">
        <f>ROUND(Source!EU151,O167)</f>
        <v>0</v>
      </c>
      <c r="Q167" s="13"/>
      <c r="R167" s="13"/>
      <c r="S167" s="13"/>
      <c r="T167" s="13"/>
      <c r="U167" s="13"/>
      <c r="V167" s="13"/>
      <c r="W167" s="13">
        <v>0</v>
      </c>
      <c r="X167" s="13">
        <v>1</v>
      </c>
      <c r="Y167" s="13">
        <v>0</v>
      </c>
      <c r="Z167" s="13">
        <v>0</v>
      </c>
      <c r="AA167" s="13">
        <v>1</v>
      </c>
      <c r="AB167" s="13">
        <v>0</v>
      </c>
    </row>
    <row r="168" spans="1:28" x14ac:dyDescent="0.25">
      <c r="A168" s="13">
        <v>50</v>
      </c>
      <c r="B168" s="13">
        <v>0</v>
      </c>
      <c r="C168" s="13">
        <v>0</v>
      </c>
      <c r="D168" s="13">
        <v>1</v>
      </c>
      <c r="E168" s="13">
        <v>214</v>
      </c>
      <c r="F168" s="13">
        <f>ROUND(Source!AS151,O168)</f>
        <v>4598.5200000000004</v>
      </c>
      <c r="G168" s="13" t="s">
        <v>109</v>
      </c>
      <c r="H168" s="13" t="s">
        <v>110</v>
      </c>
      <c r="I168" s="13"/>
      <c r="J168" s="13"/>
      <c r="K168" s="13">
        <v>214</v>
      </c>
      <c r="L168" s="13">
        <v>16</v>
      </c>
      <c r="M168" s="13">
        <v>3</v>
      </c>
      <c r="N168" s="13" t="s">
        <v>3</v>
      </c>
      <c r="O168" s="13">
        <v>2</v>
      </c>
      <c r="P168" s="13">
        <f>ROUND(Source!EK151,O168)</f>
        <v>128764.57</v>
      </c>
      <c r="Q168" s="13"/>
      <c r="R168" s="13"/>
      <c r="S168" s="13"/>
      <c r="T168" s="13"/>
      <c r="U168" s="13"/>
      <c r="V168" s="13"/>
      <c r="W168" s="13">
        <v>4598.5200000000004</v>
      </c>
      <c r="X168" s="13">
        <v>1</v>
      </c>
      <c r="Y168" s="13">
        <v>4598.5200000000004</v>
      </c>
      <c r="Z168" s="13">
        <v>128764.57</v>
      </c>
      <c r="AA168" s="13">
        <v>1</v>
      </c>
      <c r="AB168" s="13">
        <v>128764.57</v>
      </c>
    </row>
    <row r="169" spans="1:28" x14ac:dyDescent="0.25">
      <c r="A169" s="13">
        <v>50</v>
      </c>
      <c r="B169" s="13">
        <v>0</v>
      </c>
      <c r="C169" s="13">
        <v>0</v>
      </c>
      <c r="D169" s="13">
        <v>1</v>
      </c>
      <c r="E169" s="13">
        <v>215</v>
      </c>
      <c r="F169" s="13">
        <f>ROUND(Source!AT151,O169)</f>
        <v>0</v>
      </c>
      <c r="G169" s="13" t="s">
        <v>111</v>
      </c>
      <c r="H169" s="13" t="s">
        <v>112</v>
      </c>
      <c r="I169" s="13"/>
      <c r="J169" s="13"/>
      <c r="K169" s="13">
        <v>215</v>
      </c>
      <c r="L169" s="13">
        <v>17</v>
      </c>
      <c r="M169" s="13">
        <v>3</v>
      </c>
      <c r="N169" s="13" t="s">
        <v>3</v>
      </c>
      <c r="O169" s="13">
        <v>2</v>
      </c>
      <c r="P169" s="13">
        <f>ROUND(Source!EL151,O169)</f>
        <v>0</v>
      </c>
      <c r="Q169" s="13"/>
      <c r="R169" s="13"/>
      <c r="S169" s="13"/>
      <c r="T169" s="13"/>
      <c r="U169" s="13"/>
      <c r="V169" s="13"/>
      <c r="W169" s="13">
        <v>0</v>
      </c>
      <c r="X169" s="13">
        <v>1</v>
      </c>
      <c r="Y169" s="13">
        <v>0</v>
      </c>
      <c r="Z169" s="13">
        <v>0</v>
      </c>
      <c r="AA169" s="13">
        <v>1</v>
      </c>
      <c r="AB169" s="13">
        <v>0</v>
      </c>
    </row>
    <row r="170" spans="1:28" x14ac:dyDescent="0.25">
      <c r="A170" s="13">
        <v>50</v>
      </c>
      <c r="B170" s="13">
        <v>0</v>
      </c>
      <c r="C170" s="13">
        <v>0</v>
      </c>
      <c r="D170" s="13">
        <v>1</v>
      </c>
      <c r="E170" s="13">
        <v>217</v>
      </c>
      <c r="F170" s="13">
        <f>ROUND(Source!AU151,O170)</f>
        <v>0</v>
      </c>
      <c r="G170" s="13" t="s">
        <v>113</v>
      </c>
      <c r="H170" s="13" t="s">
        <v>114</v>
      </c>
      <c r="I170" s="13"/>
      <c r="J170" s="13"/>
      <c r="K170" s="13">
        <v>217</v>
      </c>
      <c r="L170" s="13">
        <v>18</v>
      </c>
      <c r="M170" s="13">
        <v>3</v>
      </c>
      <c r="N170" s="13" t="s">
        <v>3</v>
      </c>
      <c r="O170" s="13">
        <v>2</v>
      </c>
      <c r="P170" s="13">
        <f>ROUND(Source!EM151,O170)</f>
        <v>0</v>
      </c>
      <c r="Q170" s="13"/>
      <c r="R170" s="13"/>
      <c r="S170" s="13"/>
      <c r="T170" s="13"/>
      <c r="U170" s="13"/>
      <c r="V170" s="13"/>
      <c r="W170" s="13">
        <v>0</v>
      </c>
      <c r="X170" s="13">
        <v>1</v>
      </c>
      <c r="Y170" s="13">
        <v>0</v>
      </c>
      <c r="Z170" s="13">
        <v>0</v>
      </c>
      <c r="AA170" s="13">
        <v>1</v>
      </c>
      <c r="AB170" s="13">
        <v>0</v>
      </c>
    </row>
    <row r="171" spans="1:28" x14ac:dyDescent="0.25">
      <c r="A171" s="13">
        <v>50</v>
      </c>
      <c r="B171" s="13">
        <v>0</v>
      </c>
      <c r="C171" s="13">
        <v>0</v>
      </c>
      <c r="D171" s="13">
        <v>1</v>
      </c>
      <c r="E171" s="13">
        <v>230</v>
      </c>
      <c r="F171" s="13">
        <f>ROUND(Source!BA151,O171)</f>
        <v>0</v>
      </c>
      <c r="G171" s="13" t="s">
        <v>115</v>
      </c>
      <c r="H171" s="13" t="s">
        <v>116</v>
      </c>
      <c r="I171" s="13"/>
      <c r="J171" s="13"/>
      <c r="K171" s="13">
        <v>230</v>
      </c>
      <c r="L171" s="13">
        <v>19</v>
      </c>
      <c r="M171" s="13">
        <v>3</v>
      </c>
      <c r="N171" s="13" t="s">
        <v>3</v>
      </c>
      <c r="O171" s="13">
        <v>2</v>
      </c>
      <c r="P171" s="13">
        <f>ROUND(Source!ES151,O171)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x14ac:dyDescent="0.25">
      <c r="A172" s="13">
        <v>50</v>
      </c>
      <c r="B172" s="13">
        <v>0</v>
      </c>
      <c r="C172" s="13">
        <v>0</v>
      </c>
      <c r="D172" s="13">
        <v>1</v>
      </c>
      <c r="E172" s="13">
        <v>206</v>
      </c>
      <c r="F172" s="13">
        <f>ROUND(Source!T151,O172)</f>
        <v>0</v>
      </c>
      <c r="G172" s="13" t="s">
        <v>117</v>
      </c>
      <c r="H172" s="13" t="s">
        <v>118</v>
      </c>
      <c r="I172" s="13"/>
      <c r="J172" s="13"/>
      <c r="K172" s="13">
        <v>206</v>
      </c>
      <c r="L172" s="13">
        <v>20</v>
      </c>
      <c r="M172" s="13">
        <v>3</v>
      </c>
      <c r="N172" s="13" t="s">
        <v>3</v>
      </c>
      <c r="O172" s="13">
        <v>2</v>
      </c>
      <c r="P172" s="13">
        <f>ROUND(Source!DL151,O172)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x14ac:dyDescent="0.25">
      <c r="A173" s="13">
        <v>50</v>
      </c>
      <c r="B173" s="13">
        <v>0</v>
      </c>
      <c r="C173" s="13">
        <v>0</v>
      </c>
      <c r="D173" s="13">
        <v>1</v>
      </c>
      <c r="E173" s="13">
        <v>207</v>
      </c>
      <c r="F173" s="13">
        <f>Source!U151</f>
        <v>64.947265679999987</v>
      </c>
      <c r="G173" s="13" t="s">
        <v>119</v>
      </c>
      <c r="H173" s="13" t="s">
        <v>120</v>
      </c>
      <c r="I173" s="13"/>
      <c r="J173" s="13"/>
      <c r="K173" s="13">
        <v>207</v>
      </c>
      <c r="L173" s="13">
        <v>21</v>
      </c>
      <c r="M173" s="13">
        <v>3</v>
      </c>
      <c r="N173" s="13" t="s">
        <v>3</v>
      </c>
      <c r="O173" s="13">
        <v>-1</v>
      </c>
      <c r="P173" s="13">
        <f>Source!DM151</f>
        <v>64.947265679999987</v>
      </c>
      <c r="Q173" s="13"/>
      <c r="R173" s="13"/>
      <c r="S173" s="13"/>
      <c r="T173" s="13"/>
      <c r="U173" s="13"/>
      <c r="V173" s="13"/>
      <c r="W173" s="13">
        <v>64.947265680000001</v>
      </c>
      <c r="X173" s="13">
        <v>1</v>
      </c>
      <c r="Y173" s="13">
        <v>64.947265680000001</v>
      </c>
      <c r="Z173" s="13">
        <v>64.947265680000001</v>
      </c>
      <c r="AA173" s="13">
        <v>1</v>
      </c>
      <c r="AB173" s="13">
        <v>64.947265680000001</v>
      </c>
    </row>
    <row r="174" spans="1:28" x14ac:dyDescent="0.25">
      <c r="A174" s="13">
        <v>50</v>
      </c>
      <c r="B174" s="13">
        <v>0</v>
      </c>
      <c r="C174" s="13">
        <v>0</v>
      </c>
      <c r="D174" s="13">
        <v>1</v>
      </c>
      <c r="E174" s="13">
        <v>208</v>
      </c>
      <c r="F174" s="13">
        <f>Source!V151</f>
        <v>0</v>
      </c>
      <c r="G174" s="13" t="s">
        <v>121</v>
      </c>
      <c r="H174" s="13" t="s">
        <v>122</v>
      </c>
      <c r="I174" s="13"/>
      <c r="J174" s="13"/>
      <c r="K174" s="13">
        <v>208</v>
      </c>
      <c r="L174" s="13">
        <v>22</v>
      </c>
      <c r="M174" s="13">
        <v>3</v>
      </c>
      <c r="N174" s="13" t="s">
        <v>3</v>
      </c>
      <c r="O174" s="13">
        <v>-1</v>
      </c>
      <c r="P174" s="13">
        <f>Source!DN151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8" x14ac:dyDescent="0.25">
      <c r="A175" s="13">
        <v>50</v>
      </c>
      <c r="B175" s="13">
        <v>0</v>
      </c>
      <c r="C175" s="13">
        <v>0</v>
      </c>
      <c r="D175" s="13">
        <v>1</v>
      </c>
      <c r="E175" s="13">
        <v>209</v>
      </c>
      <c r="F175" s="13">
        <f>ROUND(Source!W151,O175)</f>
        <v>0</v>
      </c>
      <c r="G175" s="13" t="s">
        <v>123</v>
      </c>
      <c r="H175" s="13" t="s">
        <v>124</v>
      </c>
      <c r="I175" s="13"/>
      <c r="J175" s="13"/>
      <c r="K175" s="13">
        <v>209</v>
      </c>
      <c r="L175" s="13">
        <v>23</v>
      </c>
      <c r="M175" s="13">
        <v>3</v>
      </c>
      <c r="N175" s="13" t="s">
        <v>3</v>
      </c>
      <c r="O175" s="13">
        <v>2</v>
      </c>
      <c r="P175" s="13">
        <f>ROUND(Source!DO151,O175)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8" x14ac:dyDescent="0.25">
      <c r="A176" s="13">
        <v>50</v>
      </c>
      <c r="B176" s="13">
        <v>0</v>
      </c>
      <c r="C176" s="13">
        <v>0</v>
      </c>
      <c r="D176" s="13">
        <v>1</v>
      </c>
      <c r="E176" s="13">
        <v>233</v>
      </c>
      <c r="F176" s="13">
        <f>ROUND(Source!BD151,O176)</f>
        <v>0</v>
      </c>
      <c r="G176" s="13" t="s">
        <v>125</v>
      </c>
      <c r="H176" s="13" t="s">
        <v>126</v>
      </c>
      <c r="I176" s="13"/>
      <c r="J176" s="13"/>
      <c r="K176" s="13">
        <v>233</v>
      </c>
      <c r="L176" s="13">
        <v>24</v>
      </c>
      <c r="M176" s="13">
        <v>3</v>
      </c>
      <c r="N176" s="13" t="s">
        <v>3</v>
      </c>
      <c r="O176" s="13">
        <v>2</v>
      </c>
      <c r="P176" s="13">
        <f>ROUND(Source!EV151,O176)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55" x14ac:dyDescent="0.25">
      <c r="A177" s="13">
        <v>50</v>
      </c>
      <c r="B177" s="13">
        <v>0</v>
      </c>
      <c r="C177" s="13">
        <v>0</v>
      </c>
      <c r="D177" s="13">
        <v>1</v>
      </c>
      <c r="E177" s="13">
        <v>210</v>
      </c>
      <c r="F177" s="13">
        <f>ROUND(Source!X151,O177)</f>
        <v>867.63</v>
      </c>
      <c r="G177" s="13" t="s">
        <v>127</v>
      </c>
      <c r="H177" s="13" t="s">
        <v>128</v>
      </c>
      <c r="I177" s="13"/>
      <c r="J177" s="13"/>
      <c r="K177" s="13">
        <v>210</v>
      </c>
      <c r="L177" s="13">
        <v>25</v>
      </c>
      <c r="M177" s="13">
        <v>3</v>
      </c>
      <c r="N177" s="13" t="s">
        <v>3</v>
      </c>
      <c r="O177" s="13">
        <v>2</v>
      </c>
      <c r="P177" s="13">
        <f>ROUND(Source!DP151,O177)</f>
        <v>48890.28</v>
      </c>
      <c r="Q177" s="13"/>
      <c r="R177" s="13"/>
      <c r="S177" s="13"/>
      <c r="T177" s="13"/>
      <c r="U177" s="13"/>
      <c r="V177" s="13"/>
      <c r="W177" s="13">
        <v>867.63</v>
      </c>
      <c r="X177" s="13">
        <v>1</v>
      </c>
      <c r="Y177" s="13">
        <v>867.63</v>
      </c>
      <c r="Z177" s="13">
        <v>48890.28</v>
      </c>
      <c r="AA177" s="13">
        <v>1</v>
      </c>
      <c r="AB177" s="13">
        <v>48890.28</v>
      </c>
    </row>
    <row r="178" spans="1:255" x14ac:dyDescent="0.25">
      <c r="A178" s="13">
        <v>50</v>
      </c>
      <c r="B178" s="13">
        <v>0</v>
      </c>
      <c r="C178" s="13">
        <v>0</v>
      </c>
      <c r="D178" s="13">
        <v>1</v>
      </c>
      <c r="E178" s="13">
        <v>211</v>
      </c>
      <c r="F178" s="13">
        <f>ROUND(Source!Y151,O178)</f>
        <v>485.54</v>
      </c>
      <c r="G178" s="13" t="s">
        <v>129</v>
      </c>
      <c r="H178" s="13" t="s">
        <v>130</v>
      </c>
      <c r="I178" s="13"/>
      <c r="J178" s="13"/>
      <c r="K178" s="13">
        <v>211</v>
      </c>
      <c r="L178" s="13">
        <v>26</v>
      </c>
      <c r="M178" s="13">
        <v>3</v>
      </c>
      <c r="N178" s="13" t="s">
        <v>3</v>
      </c>
      <c r="O178" s="13">
        <v>2</v>
      </c>
      <c r="P178" s="13">
        <f>ROUND(Source!DQ151,O178)</f>
        <v>27360.62</v>
      </c>
      <c r="Q178" s="13"/>
      <c r="R178" s="13"/>
      <c r="S178" s="13"/>
      <c r="T178" s="13"/>
      <c r="U178" s="13"/>
      <c r="V178" s="13"/>
      <c r="W178" s="13">
        <v>485.54</v>
      </c>
      <c r="X178" s="13">
        <v>1</v>
      </c>
      <c r="Y178" s="13">
        <v>485.54</v>
      </c>
      <c r="Z178" s="13">
        <v>27360.62</v>
      </c>
      <c r="AA178" s="13">
        <v>1</v>
      </c>
      <c r="AB178" s="13">
        <v>27360.62</v>
      </c>
    </row>
    <row r="179" spans="1:255" x14ac:dyDescent="0.25">
      <c r="A179" s="13">
        <v>50</v>
      </c>
      <c r="B179" s="13">
        <v>0</v>
      </c>
      <c r="C179" s="13">
        <v>0</v>
      </c>
      <c r="D179" s="13">
        <v>1</v>
      </c>
      <c r="E179" s="13">
        <v>224</v>
      </c>
      <c r="F179" s="13">
        <f>ROUND(Source!AR151,O179)</f>
        <v>13072.35</v>
      </c>
      <c r="G179" s="13" t="s">
        <v>131</v>
      </c>
      <c r="H179" s="13" t="s">
        <v>132</v>
      </c>
      <c r="I179" s="13"/>
      <c r="J179" s="13"/>
      <c r="K179" s="13">
        <v>224</v>
      </c>
      <c r="L179" s="13">
        <v>27</v>
      </c>
      <c r="M179" s="13">
        <v>3</v>
      </c>
      <c r="N179" s="13" t="s">
        <v>3</v>
      </c>
      <c r="O179" s="13">
        <v>2</v>
      </c>
      <c r="P179" s="13">
        <f>ROUND(Source!EJ151,O179)</f>
        <v>254770.42</v>
      </c>
      <c r="Q179" s="13"/>
      <c r="R179" s="13"/>
      <c r="S179" s="13"/>
      <c r="T179" s="13"/>
      <c r="U179" s="13"/>
      <c r="V179" s="13"/>
      <c r="W179" s="13">
        <v>13072.35</v>
      </c>
      <c r="X179" s="13">
        <v>1</v>
      </c>
      <c r="Y179" s="13">
        <v>13072.35</v>
      </c>
      <c r="Z179" s="13">
        <v>254770.42</v>
      </c>
      <c r="AA179" s="13">
        <v>1</v>
      </c>
      <c r="AB179" s="13">
        <v>254770.42</v>
      </c>
    </row>
    <row r="181" spans="1:255" x14ac:dyDescent="0.25">
      <c r="A181" s="10">
        <v>4</v>
      </c>
      <c r="B181" s="10">
        <v>1</v>
      </c>
      <c r="C181" s="10"/>
      <c r="D181" s="10">
        <f>ROW(A206)</f>
        <v>206</v>
      </c>
      <c r="E181" s="10"/>
      <c r="F181" s="10" t="s">
        <v>19</v>
      </c>
      <c r="G181" s="10" t="s">
        <v>210</v>
      </c>
      <c r="H181" s="10" t="s">
        <v>3</v>
      </c>
      <c r="I181" s="10">
        <v>0</v>
      </c>
      <c r="J181" s="10"/>
      <c r="K181" s="10">
        <v>0</v>
      </c>
      <c r="L181" s="10"/>
      <c r="M181" s="10" t="s">
        <v>3</v>
      </c>
      <c r="N181" s="10"/>
      <c r="O181" s="10"/>
      <c r="P181" s="10"/>
      <c r="Q181" s="10"/>
      <c r="R181" s="10"/>
      <c r="S181" s="10">
        <v>0</v>
      </c>
      <c r="T181" s="10">
        <v>0</v>
      </c>
      <c r="U181" s="10" t="s">
        <v>3</v>
      </c>
      <c r="V181" s="10">
        <v>2</v>
      </c>
      <c r="W181" s="10"/>
      <c r="X181" s="10"/>
      <c r="Y181" s="10"/>
      <c r="Z181" s="10"/>
      <c r="AA181" s="10"/>
      <c r="AB181" s="10" t="s">
        <v>3</v>
      </c>
      <c r="AC181" s="10" t="s">
        <v>3</v>
      </c>
      <c r="AD181" s="10" t="s">
        <v>3</v>
      </c>
      <c r="AE181" s="10" t="s">
        <v>3</v>
      </c>
      <c r="AF181" s="10" t="s">
        <v>3</v>
      </c>
      <c r="AG181" s="10" t="s">
        <v>3</v>
      </c>
      <c r="AH181" s="10"/>
      <c r="AI181" s="10"/>
      <c r="AJ181" s="10"/>
      <c r="AK181" s="10"/>
      <c r="AL181" s="10"/>
      <c r="AM181" s="10"/>
      <c r="AN181" s="10"/>
      <c r="AO181" s="10"/>
      <c r="AP181" s="10" t="s">
        <v>3</v>
      </c>
      <c r="AQ181" s="10" t="s">
        <v>3</v>
      </c>
      <c r="AR181" s="10" t="s">
        <v>3</v>
      </c>
      <c r="AS181" s="10"/>
      <c r="AT181" s="10"/>
      <c r="AU181" s="10"/>
      <c r="AV181" s="10"/>
      <c r="AW181" s="10"/>
      <c r="AX181" s="10"/>
      <c r="AY181" s="10"/>
      <c r="AZ181" s="10" t="s">
        <v>3</v>
      </c>
      <c r="BA181" s="10"/>
      <c r="BB181" s="10" t="s">
        <v>3</v>
      </c>
      <c r="BC181" s="10" t="s">
        <v>3</v>
      </c>
      <c r="BD181" s="10" t="s">
        <v>3</v>
      </c>
      <c r="BE181" s="10" t="s">
        <v>3</v>
      </c>
      <c r="BF181" s="10" t="s">
        <v>3</v>
      </c>
      <c r="BG181" s="10" t="s">
        <v>3</v>
      </c>
      <c r="BH181" s="10" t="s">
        <v>3</v>
      </c>
      <c r="BI181" s="10" t="s">
        <v>3</v>
      </c>
      <c r="BJ181" s="10" t="s">
        <v>3</v>
      </c>
      <c r="BK181" s="10" t="s">
        <v>3</v>
      </c>
      <c r="BL181" s="10" t="s">
        <v>3</v>
      </c>
      <c r="BM181" s="10" t="s">
        <v>3</v>
      </c>
      <c r="BN181" s="10" t="s">
        <v>3</v>
      </c>
      <c r="BO181" s="10" t="s">
        <v>3</v>
      </c>
      <c r="BP181" s="10" t="s">
        <v>3</v>
      </c>
      <c r="BQ181" s="10"/>
      <c r="BR181" s="10"/>
      <c r="BS181" s="10"/>
      <c r="BT181" s="10"/>
      <c r="BU181" s="10"/>
      <c r="BV181" s="10"/>
      <c r="BW181" s="10"/>
      <c r="BX181" s="10">
        <v>0</v>
      </c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>
        <v>0</v>
      </c>
    </row>
    <row r="183" spans="1:255" x14ac:dyDescent="0.25">
      <c r="A183" s="11">
        <v>52</v>
      </c>
      <c r="B183" s="11">
        <f t="shared" ref="B183:G183" si="164">B206</f>
        <v>1</v>
      </c>
      <c r="C183" s="11">
        <f t="shared" si="164"/>
        <v>4</v>
      </c>
      <c r="D183" s="11">
        <f t="shared" si="164"/>
        <v>181</v>
      </c>
      <c r="E183" s="11">
        <f t="shared" si="164"/>
        <v>0</v>
      </c>
      <c r="F183" s="11" t="str">
        <f t="shared" si="164"/>
        <v>Новый раздел</v>
      </c>
      <c r="G183" s="11" t="str">
        <f t="shared" si="164"/>
        <v>Канализация дренажная напорная К 4 (подвал)</v>
      </c>
      <c r="H183" s="11"/>
      <c r="I183" s="11"/>
      <c r="J183" s="11"/>
      <c r="K183" s="11"/>
      <c r="L183" s="11"/>
      <c r="M183" s="11"/>
      <c r="N183" s="11"/>
      <c r="O183" s="11">
        <f t="shared" ref="O183:AT183" si="165">O206</f>
        <v>18234.669999999998</v>
      </c>
      <c r="P183" s="11">
        <f t="shared" si="165"/>
        <v>16180.56</v>
      </c>
      <c r="Q183" s="11">
        <f t="shared" si="165"/>
        <v>106.44</v>
      </c>
      <c r="R183" s="11">
        <f t="shared" si="165"/>
        <v>5.64</v>
      </c>
      <c r="S183" s="11">
        <f t="shared" si="165"/>
        <v>1947.67</v>
      </c>
      <c r="T183" s="11">
        <f t="shared" si="165"/>
        <v>0</v>
      </c>
      <c r="U183" s="11">
        <f t="shared" si="165"/>
        <v>159.38496024</v>
      </c>
      <c r="V183" s="11">
        <f t="shared" si="165"/>
        <v>0</v>
      </c>
      <c r="W183" s="11">
        <f t="shared" si="165"/>
        <v>0</v>
      </c>
      <c r="X183" s="11">
        <f t="shared" si="165"/>
        <v>2129.11</v>
      </c>
      <c r="Y183" s="11">
        <f t="shared" si="165"/>
        <v>1191.52</v>
      </c>
      <c r="Z183" s="11">
        <f t="shared" si="165"/>
        <v>0</v>
      </c>
      <c r="AA183" s="11">
        <f t="shared" si="165"/>
        <v>0</v>
      </c>
      <c r="AB183" s="11">
        <f t="shared" si="165"/>
        <v>18234.669999999998</v>
      </c>
      <c r="AC183" s="11">
        <f t="shared" si="165"/>
        <v>16180.56</v>
      </c>
      <c r="AD183" s="11">
        <f t="shared" si="165"/>
        <v>106.44</v>
      </c>
      <c r="AE183" s="11">
        <f t="shared" si="165"/>
        <v>5.64</v>
      </c>
      <c r="AF183" s="11">
        <f t="shared" si="165"/>
        <v>1947.67</v>
      </c>
      <c r="AG183" s="11">
        <f t="shared" si="165"/>
        <v>0</v>
      </c>
      <c r="AH183" s="11">
        <f t="shared" si="165"/>
        <v>159.38496024</v>
      </c>
      <c r="AI183" s="11">
        <f t="shared" si="165"/>
        <v>0</v>
      </c>
      <c r="AJ183" s="11">
        <f t="shared" si="165"/>
        <v>0</v>
      </c>
      <c r="AK183" s="11">
        <f t="shared" si="165"/>
        <v>2129.11</v>
      </c>
      <c r="AL183" s="11">
        <f t="shared" si="165"/>
        <v>1191.52</v>
      </c>
      <c r="AM183" s="11">
        <f t="shared" si="165"/>
        <v>0</v>
      </c>
      <c r="AN183" s="11">
        <f t="shared" si="165"/>
        <v>0</v>
      </c>
      <c r="AO183" s="11">
        <f t="shared" si="165"/>
        <v>0</v>
      </c>
      <c r="AP183" s="11">
        <f t="shared" si="165"/>
        <v>0</v>
      </c>
      <c r="AQ183" s="11">
        <f t="shared" si="165"/>
        <v>0</v>
      </c>
      <c r="AR183" s="11">
        <f t="shared" si="165"/>
        <v>21555.3</v>
      </c>
      <c r="AS183" s="11">
        <f t="shared" si="165"/>
        <v>21555.3</v>
      </c>
      <c r="AT183" s="11">
        <f t="shared" si="165"/>
        <v>0</v>
      </c>
      <c r="AU183" s="11">
        <f t="shared" ref="AU183:BZ183" si="166">AU206</f>
        <v>0</v>
      </c>
      <c r="AV183" s="11">
        <f t="shared" si="166"/>
        <v>16180.56</v>
      </c>
      <c r="AW183" s="11">
        <f t="shared" si="166"/>
        <v>16180.56</v>
      </c>
      <c r="AX183" s="11">
        <f t="shared" si="166"/>
        <v>0</v>
      </c>
      <c r="AY183" s="11">
        <f t="shared" si="166"/>
        <v>16180.56</v>
      </c>
      <c r="AZ183" s="11">
        <f t="shared" si="166"/>
        <v>0</v>
      </c>
      <c r="BA183" s="11">
        <f t="shared" si="166"/>
        <v>0</v>
      </c>
      <c r="BB183" s="11">
        <f t="shared" si="166"/>
        <v>0</v>
      </c>
      <c r="BC183" s="11">
        <f t="shared" si="166"/>
        <v>0</v>
      </c>
      <c r="BD183" s="11">
        <f t="shared" si="166"/>
        <v>0</v>
      </c>
      <c r="BE183" s="11">
        <f t="shared" si="166"/>
        <v>0</v>
      </c>
      <c r="BF183" s="11">
        <f t="shared" si="166"/>
        <v>0</v>
      </c>
      <c r="BG183" s="11">
        <f t="shared" si="166"/>
        <v>0</v>
      </c>
      <c r="BH183" s="11">
        <f t="shared" si="166"/>
        <v>0</v>
      </c>
      <c r="BI183" s="11">
        <f t="shared" si="166"/>
        <v>0</v>
      </c>
      <c r="BJ183" s="11">
        <f t="shared" si="166"/>
        <v>0</v>
      </c>
      <c r="BK183" s="11">
        <f t="shared" si="166"/>
        <v>0</v>
      </c>
      <c r="BL183" s="11">
        <f t="shared" si="166"/>
        <v>0</v>
      </c>
      <c r="BM183" s="11">
        <f t="shared" si="166"/>
        <v>0</v>
      </c>
      <c r="BN183" s="11">
        <f t="shared" si="166"/>
        <v>0</v>
      </c>
      <c r="BO183" s="11">
        <f t="shared" si="166"/>
        <v>0</v>
      </c>
      <c r="BP183" s="11">
        <f t="shared" si="166"/>
        <v>0</v>
      </c>
      <c r="BQ183" s="11">
        <f t="shared" si="166"/>
        <v>0</v>
      </c>
      <c r="BR183" s="11">
        <f t="shared" si="166"/>
        <v>0</v>
      </c>
      <c r="BS183" s="11">
        <f t="shared" si="166"/>
        <v>0</v>
      </c>
      <c r="BT183" s="11">
        <f t="shared" si="166"/>
        <v>0</v>
      </c>
      <c r="BU183" s="11">
        <f t="shared" si="166"/>
        <v>0</v>
      </c>
      <c r="BV183" s="11">
        <f t="shared" si="166"/>
        <v>0</v>
      </c>
      <c r="BW183" s="11">
        <f t="shared" si="166"/>
        <v>0</v>
      </c>
      <c r="BX183" s="11">
        <f t="shared" si="166"/>
        <v>0</v>
      </c>
      <c r="BY183" s="11">
        <f t="shared" si="166"/>
        <v>0</v>
      </c>
      <c r="BZ183" s="11">
        <f t="shared" si="166"/>
        <v>0</v>
      </c>
      <c r="CA183" s="11">
        <f t="shared" ref="CA183:DF183" si="167">CA206</f>
        <v>21555.3</v>
      </c>
      <c r="CB183" s="11">
        <f t="shared" si="167"/>
        <v>21555.3</v>
      </c>
      <c r="CC183" s="11">
        <f t="shared" si="167"/>
        <v>0</v>
      </c>
      <c r="CD183" s="11">
        <f t="shared" si="167"/>
        <v>0</v>
      </c>
      <c r="CE183" s="11">
        <f t="shared" si="167"/>
        <v>16180.56</v>
      </c>
      <c r="CF183" s="11">
        <f t="shared" si="167"/>
        <v>16180.56</v>
      </c>
      <c r="CG183" s="11">
        <f t="shared" si="167"/>
        <v>0</v>
      </c>
      <c r="CH183" s="11">
        <f t="shared" si="167"/>
        <v>16180.56</v>
      </c>
      <c r="CI183" s="11">
        <f t="shared" si="167"/>
        <v>0</v>
      </c>
      <c r="CJ183" s="11">
        <f t="shared" si="167"/>
        <v>0</v>
      </c>
      <c r="CK183" s="11">
        <f t="shared" si="167"/>
        <v>0</v>
      </c>
      <c r="CL183" s="11">
        <f t="shared" si="167"/>
        <v>0</v>
      </c>
      <c r="CM183" s="11">
        <f t="shared" si="167"/>
        <v>0</v>
      </c>
      <c r="CN183" s="11">
        <f t="shared" si="167"/>
        <v>0</v>
      </c>
      <c r="CO183" s="11">
        <f t="shared" si="167"/>
        <v>0</v>
      </c>
      <c r="CP183" s="11">
        <f t="shared" si="167"/>
        <v>0</v>
      </c>
      <c r="CQ183" s="11">
        <f t="shared" si="167"/>
        <v>0</v>
      </c>
      <c r="CR183" s="11">
        <f t="shared" si="167"/>
        <v>0</v>
      </c>
      <c r="CS183" s="11">
        <f t="shared" si="167"/>
        <v>0</v>
      </c>
      <c r="CT183" s="11">
        <f t="shared" si="167"/>
        <v>0</v>
      </c>
      <c r="CU183" s="11">
        <f t="shared" si="167"/>
        <v>0</v>
      </c>
      <c r="CV183" s="11">
        <f t="shared" si="167"/>
        <v>0</v>
      </c>
      <c r="CW183" s="11">
        <f t="shared" si="167"/>
        <v>0</v>
      </c>
      <c r="CX183" s="11">
        <f t="shared" si="167"/>
        <v>0</v>
      </c>
      <c r="CY183" s="11">
        <f t="shared" si="167"/>
        <v>0</v>
      </c>
      <c r="CZ183" s="11">
        <f t="shared" si="167"/>
        <v>0</v>
      </c>
      <c r="DA183" s="11">
        <f t="shared" si="167"/>
        <v>0</v>
      </c>
      <c r="DB183" s="11">
        <f t="shared" si="167"/>
        <v>0</v>
      </c>
      <c r="DC183" s="11">
        <f t="shared" si="167"/>
        <v>0</v>
      </c>
      <c r="DD183" s="11">
        <f t="shared" si="167"/>
        <v>0</v>
      </c>
      <c r="DE183" s="11">
        <f t="shared" si="167"/>
        <v>0</v>
      </c>
      <c r="DF183" s="11">
        <f t="shared" si="167"/>
        <v>0</v>
      </c>
      <c r="DG183" s="12">
        <f t="shared" ref="DG183:EL183" si="168">DG206</f>
        <v>188911.14</v>
      </c>
      <c r="DH183" s="12">
        <f t="shared" si="168"/>
        <v>77624.09</v>
      </c>
      <c r="DI183" s="12">
        <f t="shared" si="168"/>
        <v>1535.84</v>
      </c>
      <c r="DJ183" s="12">
        <f t="shared" si="168"/>
        <v>317.82</v>
      </c>
      <c r="DK183" s="12">
        <f t="shared" si="168"/>
        <v>109751.21</v>
      </c>
      <c r="DL183" s="12">
        <f t="shared" si="168"/>
        <v>0</v>
      </c>
      <c r="DM183" s="12">
        <f t="shared" si="168"/>
        <v>159.38496024</v>
      </c>
      <c r="DN183" s="12">
        <f t="shared" si="168"/>
        <v>0</v>
      </c>
      <c r="DO183" s="12">
        <f t="shared" si="168"/>
        <v>0</v>
      </c>
      <c r="DP183" s="12">
        <f t="shared" si="168"/>
        <v>119975.24</v>
      </c>
      <c r="DQ183" s="12">
        <f t="shared" si="168"/>
        <v>67142.100000000006</v>
      </c>
      <c r="DR183" s="12">
        <f t="shared" si="168"/>
        <v>0</v>
      </c>
      <c r="DS183" s="12">
        <f t="shared" si="168"/>
        <v>0</v>
      </c>
      <c r="DT183" s="12">
        <f t="shared" si="168"/>
        <v>188911.14</v>
      </c>
      <c r="DU183" s="12">
        <f t="shared" si="168"/>
        <v>77624.09</v>
      </c>
      <c r="DV183" s="12">
        <f t="shared" si="168"/>
        <v>1535.84</v>
      </c>
      <c r="DW183" s="12">
        <f t="shared" si="168"/>
        <v>317.82</v>
      </c>
      <c r="DX183" s="12">
        <f t="shared" si="168"/>
        <v>109751.21</v>
      </c>
      <c r="DY183" s="12">
        <f t="shared" si="168"/>
        <v>0</v>
      </c>
      <c r="DZ183" s="12">
        <f t="shared" si="168"/>
        <v>159.38496024</v>
      </c>
      <c r="EA183" s="12">
        <f t="shared" si="168"/>
        <v>0</v>
      </c>
      <c r="EB183" s="12">
        <f t="shared" si="168"/>
        <v>0</v>
      </c>
      <c r="EC183" s="12">
        <f t="shared" si="168"/>
        <v>119975.24</v>
      </c>
      <c r="ED183" s="12">
        <f t="shared" si="168"/>
        <v>67142.100000000006</v>
      </c>
      <c r="EE183" s="12">
        <f t="shared" si="168"/>
        <v>0</v>
      </c>
      <c r="EF183" s="12">
        <f t="shared" si="168"/>
        <v>0</v>
      </c>
      <c r="EG183" s="12">
        <f t="shared" si="168"/>
        <v>0</v>
      </c>
      <c r="EH183" s="12">
        <f t="shared" si="168"/>
        <v>0</v>
      </c>
      <c r="EI183" s="12">
        <f t="shared" si="168"/>
        <v>0</v>
      </c>
      <c r="EJ183" s="12">
        <f t="shared" si="168"/>
        <v>376028.48</v>
      </c>
      <c r="EK183" s="12">
        <f t="shared" si="168"/>
        <v>376028.48</v>
      </c>
      <c r="EL183" s="12">
        <f t="shared" si="168"/>
        <v>0</v>
      </c>
      <c r="EM183" s="12">
        <f t="shared" ref="EM183:FR183" si="169">EM206</f>
        <v>0</v>
      </c>
      <c r="EN183" s="12">
        <f t="shared" si="169"/>
        <v>77624.09</v>
      </c>
      <c r="EO183" s="12">
        <f t="shared" si="169"/>
        <v>77624.09</v>
      </c>
      <c r="EP183" s="12">
        <f t="shared" si="169"/>
        <v>0</v>
      </c>
      <c r="EQ183" s="12">
        <f t="shared" si="169"/>
        <v>77624.09</v>
      </c>
      <c r="ER183" s="12">
        <f t="shared" si="169"/>
        <v>0</v>
      </c>
      <c r="ES183" s="12">
        <f t="shared" si="169"/>
        <v>0</v>
      </c>
      <c r="ET183" s="12">
        <f t="shared" si="169"/>
        <v>0</v>
      </c>
      <c r="EU183" s="12">
        <f t="shared" si="169"/>
        <v>0</v>
      </c>
      <c r="EV183" s="12">
        <f t="shared" si="169"/>
        <v>0</v>
      </c>
      <c r="EW183" s="12">
        <f t="shared" si="169"/>
        <v>0</v>
      </c>
      <c r="EX183" s="12">
        <f t="shared" si="169"/>
        <v>0</v>
      </c>
      <c r="EY183" s="12">
        <f t="shared" si="169"/>
        <v>0</v>
      </c>
      <c r="EZ183" s="12">
        <f t="shared" si="169"/>
        <v>0</v>
      </c>
      <c r="FA183" s="12">
        <f t="shared" si="169"/>
        <v>0</v>
      </c>
      <c r="FB183" s="12">
        <f t="shared" si="169"/>
        <v>0</v>
      </c>
      <c r="FC183" s="12">
        <f t="shared" si="169"/>
        <v>0</v>
      </c>
      <c r="FD183" s="12">
        <f t="shared" si="169"/>
        <v>0</v>
      </c>
      <c r="FE183" s="12">
        <f t="shared" si="169"/>
        <v>0</v>
      </c>
      <c r="FF183" s="12">
        <f t="shared" si="169"/>
        <v>0</v>
      </c>
      <c r="FG183" s="12">
        <f t="shared" si="169"/>
        <v>0</v>
      </c>
      <c r="FH183" s="12">
        <f t="shared" si="169"/>
        <v>0</v>
      </c>
      <c r="FI183" s="12">
        <f t="shared" si="169"/>
        <v>0</v>
      </c>
      <c r="FJ183" s="12">
        <f t="shared" si="169"/>
        <v>0</v>
      </c>
      <c r="FK183" s="12">
        <f t="shared" si="169"/>
        <v>0</v>
      </c>
      <c r="FL183" s="12">
        <f t="shared" si="169"/>
        <v>0</v>
      </c>
      <c r="FM183" s="12">
        <f t="shared" si="169"/>
        <v>0</v>
      </c>
      <c r="FN183" s="12">
        <f t="shared" si="169"/>
        <v>0</v>
      </c>
      <c r="FO183" s="12">
        <f t="shared" si="169"/>
        <v>0</v>
      </c>
      <c r="FP183" s="12">
        <f t="shared" si="169"/>
        <v>0</v>
      </c>
      <c r="FQ183" s="12">
        <f t="shared" si="169"/>
        <v>0</v>
      </c>
      <c r="FR183" s="12">
        <f t="shared" si="169"/>
        <v>0</v>
      </c>
      <c r="FS183" s="12">
        <f t="shared" ref="FS183:GX183" si="170">FS206</f>
        <v>376028.48</v>
      </c>
      <c r="FT183" s="12">
        <f t="shared" si="170"/>
        <v>376028.48</v>
      </c>
      <c r="FU183" s="12">
        <f t="shared" si="170"/>
        <v>0</v>
      </c>
      <c r="FV183" s="12">
        <f t="shared" si="170"/>
        <v>0</v>
      </c>
      <c r="FW183" s="12">
        <f t="shared" si="170"/>
        <v>77624.09</v>
      </c>
      <c r="FX183" s="12">
        <f t="shared" si="170"/>
        <v>77624.09</v>
      </c>
      <c r="FY183" s="12">
        <f t="shared" si="170"/>
        <v>0</v>
      </c>
      <c r="FZ183" s="12">
        <f t="shared" si="170"/>
        <v>77624.09</v>
      </c>
      <c r="GA183" s="12">
        <f t="shared" si="170"/>
        <v>0</v>
      </c>
      <c r="GB183" s="12">
        <f t="shared" si="170"/>
        <v>0</v>
      </c>
      <c r="GC183" s="12">
        <f t="shared" si="170"/>
        <v>0</v>
      </c>
      <c r="GD183" s="12">
        <f t="shared" si="170"/>
        <v>0</v>
      </c>
      <c r="GE183" s="12">
        <f t="shared" si="170"/>
        <v>0</v>
      </c>
      <c r="GF183" s="12">
        <f t="shared" si="170"/>
        <v>0</v>
      </c>
      <c r="GG183" s="12">
        <f t="shared" si="170"/>
        <v>0</v>
      </c>
      <c r="GH183" s="12">
        <f t="shared" si="170"/>
        <v>0</v>
      </c>
      <c r="GI183" s="12">
        <f t="shared" si="170"/>
        <v>0</v>
      </c>
      <c r="GJ183" s="12">
        <f t="shared" si="170"/>
        <v>0</v>
      </c>
      <c r="GK183" s="12">
        <f t="shared" si="170"/>
        <v>0</v>
      </c>
      <c r="GL183" s="12">
        <f t="shared" si="170"/>
        <v>0</v>
      </c>
      <c r="GM183" s="12">
        <f t="shared" si="170"/>
        <v>0</v>
      </c>
      <c r="GN183" s="12">
        <f t="shared" si="170"/>
        <v>0</v>
      </c>
      <c r="GO183" s="12">
        <f t="shared" si="170"/>
        <v>0</v>
      </c>
      <c r="GP183" s="12">
        <f t="shared" si="170"/>
        <v>0</v>
      </c>
      <c r="GQ183" s="12">
        <f t="shared" si="170"/>
        <v>0</v>
      </c>
      <c r="GR183" s="12">
        <f t="shared" si="170"/>
        <v>0</v>
      </c>
      <c r="GS183" s="12">
        <f t="shared" si="170"/>
        <v>0</v>
      </c>
      <c r="GT183" s="12">
        <f t="shared" si="170"/>
        <v>0</v>
      </c>
      <c r="GU183" s="12">
        <f t="shared" si="170"/>
        <v>0</v>
      </c>
      <c r="GV183" s="12">
        <f t="shared" si="170"/>
        <v>0</v>
      </c>
      <c r="GW183" s="12">
        <f t="shared" si="170"/>
        <v>0</v>
      </c>
      <c r="GX183" s="12">
        <f t="shared" si="170"/>
        <v>0</v>
      </c>
    </row>
    <row r="185" spans="1:255" x14ac:dyDescent="0.25">
      <c r="A185" s="2">
        <v>17</v>
      </c>
      <c r="B185" s="2">
        <v>1</v>
      </c>
      <c r="C185" s="2">
        <f>ROW(SmtRes!A181)</f>
        <v>181</v>
      </c>
      <c r="D185" s="2">
        <f>ROW(EtalonRes!A201)</f>
        <v>201</v>
      </c>
      <c r="E185" s="2" t="s">
        <v>211</v>
      </c>
      <c r="F185" s="2" t="s">
        <v>212</v>
      </c>
      <c r="G185" s="2" t="s">
        <v>213</v>
      </c>
      <c r="H185" s="2" t="s">
        <v>24</v>
      </c>
      <c r="I185" s="2">
        <f>ROUND((30)/100,9)</f>
        <v>0.3</v>
      </c>
      <c r="J185" s="2">
        <v>0</v>
      </c>
      <c r="K185" s="2">
        <f>ROUND((30)/100,9)</f>
        <v>0.3</v>
      </c>
      <c r="L185" s="2"/>
      <c r="M185" s="2"/>
      <c r="N185" s="2"/>
      <c r="O185" s="2">
        <f t="shared" ref="O185:O204" si="171">ROUND(CP185,2)</f>
        <v>124.72</v>
      </c>
      <c r="P185" s="2">
        <f t="shared" ref="P185:P204" si="172">ROUND((ROUND((AC185*AW185*I185),2)*BC185),2)</f>
        <v>7.49</v>
      </c>
      <c r="Q185" s="2">
        <f>(ROUND((ROUND(((((ET185*1.25)*1.2))*AV185*I185),2)*BB185),2)+ROUND((ROUND(((AE185-(((EU185*1.25)*1.2)))*AV185*I185),2)*BS185),2))</f>
        <v>3.21</v>
      </c>
      <c r="R185" s="2">
        <f>(ROUND((ROUND(((((EU185*1.25)*1.2))*AV185*I185),2)*BS185),2)+ROUND((ROUND(((AE185-(((EU185*1.25)*1.2)))*AV185*I185),2)*BS185),2))</f>
        <v>0.28000000000000003</v>
      </c>
      <c r="S185" s="2">
        <f t="shared" ref="S185:S204" si="173">ROUND((ROUND((AF185*AV185*I185),2)*BA185),2)</f>
        <v>114.02</v>
      </c>
      <c r="T185" s="2">
        <f t="shared" ref="T185:T204" si="174">ROUND(CU185*I185,2)</f>
        <v>0</v>
      </c>
      <c r="U185" s="2">
        <f t="shared" ref="U185:U204" si="175">CV185*I185</f>
        <v>9.2632458599999978</v>
      </c>
      <c r="V185" s="2">
        <f t="shared" ref="V185:V204" si="176">CW185*I185</f>
        <v>0</v>
      </c>
      <c r="W185" s="2">
        <f t="shared" ref="W185:W204" si="177">ROUND(CX185*I185,2)</f>
        <v>0</v>
      </c>
      <c r="X185" s="2">
        <f>(ROUND((((S185+ROUND((ROUND(((((EU185*1.25)*1.2))*AV185*I185),2)*BS185),2))*AT185)/100),2)+ROUND(((ROUND((ROUND(((AE185-(((EU185*1.25)*1.2)))*AV185*I185),2)*BS185),2)*AT185)/100),2))</f>
        <v>124.59</v>
      </c>
      <c r="Y185" s="2">
        <f>(ROUND((((S185+ROUND((ROUND(((((EU185*1.25)*1.2))*AV185*I185),2)*BS185),2))*AU185)/100),2)+ROUND(((ROUND((ROUND(((AE185-(((EU185*1.25)*1.2)))*AV185*I185),2)*BS185),2)*AU185)/100),2))</f>
        <v>69.72</v>
      </c>
      <c r="Z185" s="2"/>
      <c r="AA185" s="2">
        <v>86549534</v>
      </c>
      <c r="AB185" s="2">
        <f t="shared" ref="AB185:AB204" si="178">ROUND((AC185+AD185+AF185),6)</f>
        <v>391.16180000000003</v>
      </c>
      <c r="AC185" s="2">
        <f>ROUND((((ES185*1)*1)),6)</f>
        <v>24.95</v>
      </c>
      <c r="AD185" s="2">
        <f>ROUND((((((ET185*1.25)*1.2))-(((EU185*1.25)*1.2)))+AE185),6)</f>
        <v>10.02</v>
      </c>
      <c r="AE185" s="2">
        <f>ROUND((((EU185*1.25)*1.2)),6)</f>
        <v>0.88500000000000001</v>
      </c>
      <c r="AF185" s="2">
        <f>ROUND((((EV185*1.15)*1.2)),6)</f>
        <v>356.1918</v>
      </c>
      <c r="AG185" s="2">
        <f t="shared" ref="AG185:AG204" si="179">ROUND((AP185),6)</f>
        <v>0</v>
      </c>
      <c r="AH185" s="2">
        <f>(((EW185*1.15)*1.2))</f>
        <v>28.938599999999994</v>
      </c>
      <c r="AI185" s="2">
        <f>(((EX185*1.25)*1.2))</f>
        <v>0</v>
      </c>
      <c r="AJ185" s="2">
        <f t="shared" ref="AJ185:AJ204" si="180">(AS185)</f>
        <v>0</v>
      </c>
      <c r="AK185" s="2">
        <v>289.74</v>
      </c>
      <c r="AL185" s="2">
        <v>24.95</v>
      </c>
      <c r="AM185" s="2">
        <v>6.68</v>
      </c>
      <c r="AN185" s="2">
        <v>0.59</v>
      </c>
      <c r="AO185" s="2">
        <v>258.11</v>
      </c>
      <c r="AP185" s="2">
        <v>0</v>
      </c>
      <c r="AQ185" s="2">
        <v>20.97</v>
      </c>
      <c r="AR185" s="2">
        <v>0</v>
      </c>
      <c r="AS185" s="2">
        <v>0</v>
      </c>
      <c r="AT185" s="2">
        <v>109</v>
      </c>
      <c r="AU185" s="2">
        <v>61</v>
      </c>
      <c r="AV185" s="2">
        <v>1.0669999999999999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1</v>
      </c>
      <c r="BJ185" s="2" t="s">
        <v>214</v>
      </c>
      <c r="BK185" s="2"/>
      <c r="BL185" s="2"/>
      <c r="BM185" s="2">
        <v>21</v>
      </c>
      <c r="BN185" s="2">
        <v>0</v>
      </c>
      <c r="BO185" s="2" t="s">
        <v>212</v>
      </c>
      <c r="BP185" s="2">
        <v>1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109</v>
      </c>
      <c r="CA185" s="2">
        <v>61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857</v>
      </c>
      <c r="CO185" s="2">
        <v>0</v>
      </c>
      <c r="CP185" s="2">
        <f t="shared" ref="CP185:CP204" si="181">(P185+Q185+S185)</f>
        <v>124.72</v>
      </c>
      <c r="CQ185" s="2">
        <f t="shared" ref="CQ185:CQ204" si="182">ROUND((ROUND((AC185*AW185*1),2)*BC185),2)</f>
        <v>24.95</v>
      </c>
      <c r="CR185" s="2">
        <f>(ROUND((ROUND(((((ET185*1.25)*1.2))*AV185*1),2)*BB185),2)+ROUND((ROUND(((AE185-(((EU185*1.25)*1.2)))*AV185*1),2)*BS185),2))</f>
        <v>10.69</v>
      </c>
      <c r="CS185" s="2">
        <f>(ROUND((ROUND(((((EU185*1.25)*1.2))*AV185*1),2)*BS185),2)+ROUND((ROUND(((AE185-(((EU185*1.25)*1.2)))*AV185*1),2)*BS185),2))</f>
        <v>0.94</v>
      </c>
      <c r="CT185" s="2">
        <f t="shared" ref="CT185:CT204" si="183">ROUND((ROUND((AF185*AV185*1),2)*BA185),2)</f>
        <v>380.06</v>
      </c>
      <c r="CU185" s="2">
        <f t="shared" ref="CU185:CU204" si="184">AG185</f>
        <v>0</v>
      </c>
      <c r="CV185" s="2">
        <f t="shared" ref="CV185:CV204" si="185">(AH185*AV185)</f>
        <v>30.877486199999993</v>
      </c>
      <c r="CW185" s="2">
        <f t="shared" ref="CW185:CW204" si="186">AI185</f>
        <v>0</v>
      </c>
      <c r="CX185" s="2">
        <f t="shared" ref="CX185:CX204" si="187">AJ185</f>
        <v>0</v>
      </c>
      <c r="CY185" s="2">
        <f>(ROUND((((S185+ROUND((ROUND(((((EU185*1.25)*1.2))*AV185*1),2)*BS185),2))*AT185)/100),2)+ROUND(((ROUND((ROUND(((AE185-(((EU185*1.25)*1.2)))*AV185*1),2)*BS185),2)*AT185)/100),2))</f>
        <v>125.31</v>
      </c>
      <c r="CZ185" s="2">
        <f>(ROUND((((S185+ROUND((ROUND(((((EU185*1.25)*1.2))*AV185*1),2)*BS185),2))*AU185)/100),2)+ROUND(((ROUND((ROUND(((AE185-(((EU185*1.25)*1.2)))*AV185*1),2)*BS185),2)*AU185)/100),2))</f>
        <v>70.13</v>
      </c>
      <c r="DA185" s="2"/>
      <c r="DB185" s="2">
        <v>53</v>
      </c>
      <c r="DC185" s="2" t="s">
        <v>3</v>
      </c>
      <c r="DD185" s="2" t="s">
        <v>36</v>
      </c>
      <c r="DE185" s="2" t="s">
        <v>138</v>
      </c>
      <c r="DF185" s="2" t="s">
        <v>138</v>
      </c>
      <c r="DG185" s="2" t="s">
        <v>139</v>
      </c>
      <c r="DH185" s="2" t="s">
        <v>3</v>
      </c>
      <c r="DI185" s="2" t="s">
        <v>139</v>
      </c>
      <c r="DJ185" s="2" t="s">
        <v>138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1003</v>
      </c>
      <c r="DV185" s="2" t="s">
        <v>24</v>
      </c>
      <c r="DW185" s="2" t="s">
        <v>24</v>
      </c>
      <c r="DX185" s="2">
        <v>100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85635393</v>
      </c>
      <c r="EF185" s="2">
        <v>30</v>
      </c>
      <c r="EG185" s="2" t="s">
        <v>46</v>
      </c>
      <c r="EH185" s="2">
        <v>0</v>
      </c>
      <c r="EI185" s="2" t="s">
        <v>3</v>
      </c>
      <c r="EJ185" s="2">
        <v>1</v>
      </c>
      <c r="EK185" s="2">
        <v>21</v>
      </c>
      <c r="EL185" s="2" t="s">
        <v>47</v>
      </c>
      <c r="EM185" s="2" t="s">
        <v>48</v>
      </c>
      <c r="EN185" s="2"/>
      <c r="EO185" s="2" t="s">
        <v>140</v>
      </c>
      <c r="EP185" s="2"/>
      <c r="EQ185" s="2">
        <v>131072</v>
      </c>
      <c r="ER185" s="2">
        <v>289.74</v>
      </c>
      <c r="ES185" s="2">
        <v>24.95</v>
      </c>
      <c r="ET185" s="2">
        <v>6.68</v>
      </c>
      <c r="EU185" s="2">
        <v>0.59</v>
      </c>
      <c r="EV185" s="2">
        <v>258.11</v>
      </c>
      <c r="EW185" s="2">
        <v>20.97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109</v>
      </c>
      <c r="FY185" s="2">
        <v>61</v>
      </c>
      <c r="FZ185" s="2"/>
      <c r="GA185" s="2" t="s">
        <v>3</v>
      </c>
      <c r="GB185" s="2"/>
      <c r="GC185" s="2"/>
      <c r="GD185" s="2">
        <v>1</v>
      </c>
      <c r="GE185" s="2"/>
      <c r="GF185" s="2">
        <v>-1599326192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ref="GL185:GL204" si="188">ROUND(IF(AND(BH185=3,BI185=3,FS185&lt;&gt;0),P185,0),2)</f>
        <v>0</v>
      </c>
      <c r="GM185" s="2">
        <f t="shared" ref="GM185:GM204" si="189">ROUND(O185+X185+Y185,2)+GX185</f>
        <v>319.02999999999997</v>
      </c>
      <c r="GN185" s="2">
        <f t="shared" ref="GN185:GN204" si="190">IF(OR(BI185=0,BI185=1),GM185-GX185,0)</f>
        <v>319.02999999999997</v>
      </c>
      <c r="GO185" s="2">
        <f t="shared" ref="GO185:GO204" si="191">IF(BI185=2,GM185-GX185,0)</f>
        <v>0</v>
      </c>
      <c r="GP185" s="2">
        <f t="shared" ref="GP185:GP204" si="192">IF(BI185=4,GM185-GX185,0)</f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ref="GV185:GV204" si="193">ROUND((GT185),6)</f>
        <v>0</v>
      </c>
      <c r="GW185" s="2">
        <v>1</v>
      </c>
      <c r="GX185" s="2">
        <f t="shared" ref="GX185:GX204" si="194">ROUND(HC185*I185,2)</f>
        <v>0</v>
      </c>
      <c r="GY185" s="2"/>
      <c r="GZ185" s="2"/>
      <c r="HA185" s="2">
        <v>0</v>
      </c>
      <c r="HB185" s="2">
        <v>0</v>
      </c>
      <c r="HC185" s="2">
        <f t="shared" ref="HC185:HC204" si="195">GV185*GW185</f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 s="3">
        <v>17</v>
      </c>
      <c r="B186" s="3">
        <v>1</v>
      </c>
      <c r="C186" s="3">
        <f>ROW(SmtRes!A192)</f>
        <v>192</v>
      </c>
      <c r="D186" s="3">
        <f>ROW(EtalonRes!A212)</f>
        <v>212</v>
      </c>
      <c r="E186" s="3" t="s">
        <v>211</v>
      </c>
      <c r="F186" s="3" t="s">
        <v>212</v>
      </c>
      <c r="G186" s="3" t="s">
        <v>213</v>
      </c>
      <c r="H186" s="3" t="s">
        <v>24</v>
      </c>
      <c r="I186" s="3">
        <f>ROUND((30)/100,9)</f>
        <v>0.3</v>
      </c>
      <c r="J186" s="3">
        <v>0</v>
      </c>
      <c r="K186" s="3">
        <f>ROUND((30)/100,9)</f>
        <v>0.3</v>
      </c>
      <c r="O186" s="3">
        <f t="shared" si="171"/>
        <v>6487.18</v>
      </c>
      <c r="P186" s="3">
        <f t="shared" si="172"/>
        <v>17.149999999999999</v>
      </c>
      <c r="Q186" s="3">
        <f>(ROUND((ROUND(((((ET186*1.25)*1.2))*AV186*I186),2)*BB186),2)+ROUND((ROUND(((AE186-(((EU186*1.25)*1.2)))*AV186*I186),2)*BS186),2))</f>
        <v>45</v>
      </c>
      <c r="R186" s="3">
        <f>(ROUND((ROUND(((((EU186*1.25)*1.2))*AV186*I186),2)*BS186),2)+ROUND((ROUND(((AE186-(((EU186*1.25)*1.2)))*AV186*I186),2)*BS186),2))</f>
        <v>15.78</v>
      </c>
      <c r="S186" s="3">
        <f t="shared" si="173"/>
        <v>6425.03</v>
      </c>
      <c r="T186" s="3">
        <f t="shared" si="174"/>
        <v>0</v>
      </c>
      <c r="U186" s="3">
        <f t="shared" si="175"/>
        <v>9.2632458599999978</v>
      </c>
      <c r="V186" s="3">
        <f t="shared" si="176"/>
        <v>0</v>
      </c>
      <c r="W186" s="3">
        <f t="shared" si="177"/>
        <v>0</v>
      </c>
      <c r="X186" s="3">
        <f>(ROUND((((S186+ROUND((ROUND(((((EU186*1.25)*1.2))*AV186*I186),2)*BS186),2))*AT186)/100),2)+ROUND(((ROUND((ROUND(((AE186-(((EU186*1.25)*1.2)))*AV186*I186),2)*BS186),2)*AT186)/100),2))</f>
        <v>7020.48</v>
      </c>
      <c r="Y186" s="3">
        <f>(ROUND((((S186+ROUND((ROUND(((((EU186*1.25)*1.2))*AV186*I186),2)*BS186),2))*AU186)/100),2)+ROUND(((ROUND((ROUND(((AE186-(((EU186*1.25)*1.2)))*AV186*I186),2)*BS186),2)*AU186)/100),2))</f>
        <v>3928.89</v>
      </c>
      <c r="AA186" s="3">
        <v>86549536</v>
      </c>
      <c r="AB186" s="3">
        <f t="shared" si="178"/>
        <v>391.16180000000003</v>
      </c>
      <c r="AC186" s="3">
        <f>ROUND((((ES186*1)*1)),6)</f>
        <v>24.95</v>
      </c>
      <c r="AD186" s="3">
        <f>ROUND((((((ET186*1.25)*1.2))-(((EU186*1.25)*1.2)))+AE186),6)</f>
        <v>10.02</v>
      </c>
      <c r="AE186" s="3">
        <f>ROUND((((EU186*1.25)*1.2)),6)</f>
        <v>0.88500000000000001</v>
      </c>
      <c r="AF186" s="3">
        <f>ROUND((((EV186*1.15)*1.2)),6)</f>
        <v>356.1918</v>
      </c>
      <c r="AG186" s="3">
        <f t="shared" si="179"/>
        <v>0</v>
      </c>
      <c r="AH186" s="3">
        <f>(((EW186*1.15)*1.2))</f>
        <v>28.938599999999994</v>
      </c>
      <c r="AI186" s="3">
        <f>(((EX186*1.25)*1.2))</f>
        <v>0</v>
      </c>
      <c r="AJ186" s="3">
        <f t="shared" si="180"/>
        <v>0</v>
      </c>
      <c r="AK186" s="3">
        <v>289.74</v>
      </c>
      <c r="AL186" s="3">
        <v>24.95</v>
      </c>
      <c r="AM186" s="3">
        <v>6.68</v>
      </c>
      <c r="AN186" s="3">
        <v>0.59</v>
      </c>
      <c r="AO186" s="3">
        <v>258.11</v>
      </c>
      <c r="AP186" s="3">
        <v>0</v>
      </c>
      <c r="AQ186" s="3">
        <v>20.97</v>
      </c>
      <c r="AR186" s="3">
        <v>0</v>
      </c>
      <c r="AS186" s="3">
        <v>0</v>
      </c>
      <c r="AT186" s="3">
        <v>109</v>
      </c>
      <c r="AU186" s="3">
        <v>61</v>
      </c>
      <c r="AV186" s="3">
        <v>1.0669999999999999</v>
      </c>
      <c r="AW186" s="3">
        <v>1</v>
      </c>
      <c r="AZ186" s="3">
        <v>1</v>
      </c>
      <c r="BA186" s="3">
        <v>56.35</v>
      </c>
      <c r="BB186" s="3">
        <v>14.02</v>
      </c>
      <c r="BC186" s="3">
        <v>2.29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0</v>
      </c>
      <c r="BI186" s="3">
        <v>1</v>
      </c>
      <c r="BJ186" s="3" t="s">
        <v>214</v>
      </c>
      <c r="BM186" s="3">
        <v>21</v>
      </c>
      <c r="BN186" s="3">
        <v>0</v>
      </c>
      <c r="BO186" s="3" t="s">
        <v>212</v>
      </c>
      <c r="BP186" s="3">
        <v>1</v>
      </c>
      <c r="BQ186" s="3">
        <v>30</v>
      </c>
      <c r="BR186" s="3">
        <v>0</v>
      </c>
      <c r="BS186" s="3">
        <v>56.35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109</v>
      </c>
      <c r="CA186" s="3">
        <v>61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857</v>
      </c>
      <c r="CO186" s="3">
        <v>0</v>
      </c>
      <c r="CP186" s="3">
        <f t="shared" si="181"/>
        <v>6487.1799999999994</v>
      </c>
      <c r="CQ186" s="3">
        <f t="shared" si="182"/>
        <v>57.14</v>
      </c>
      <c r="CR186" s="3">
        <f>(ROUND((ROUND(((((ET186*1.25)*1.2))*AV186*1),2)*BB186),2)+ROUND((ROUND(((AE186-(((EU186*1.25)*1.2)))*AV186*1),2)*BS186),2))</f>
        <v>149.87</v>
      </c>
      <c r="CS186" s="3">
        <f>(ROUND((ROUND(((((EU186*1.25)*1.2))*AV186*1),2)*BS186),2)+ROUND((ROUND(((AE186-(((EU186*1.25)*1.2)))*AV186*1),2)*BS186),2))</f>
        <v>52.97</v>
      </c>
      <c r="CT186" s="3">
        <f t="shared" si="183"/>
        <v>21416.38</v>
      </c>
      <c r="CU186" s="3">
        <f t="shared" si="184"/>
        <v>0</v>
      </c>
      <c r="CV186" s="3">
        <f t="shared" si="185"/>
        <v>30.877486199999993</v>
      </c>
      <c r="CW186" s="3">
        <f t="shared" si="186"/>
        <v>0</v>
      </c>
      <c r="CX186" s="3">
        <f t="shared" si="187"/>
        <v>0</v>
      </c>
      <c r="CY186" s="3">
        <f>(ROUND((((S186+ROUND((ROUND(((((EU186*1.25)*1.2))*AV186*1),2)*BS186),2))*AT186)/100),2)+ROUND(((ROUND((ROUND(((AE186-(((EU186*1.25)*1.2)))*AV186*1),2)*BS186),2)*AT186)/100),2))</f>
        <v>7061.02</v>
      </c>
      <c r="CZ186" s="3">
        <f>(ROUND((((S186+ROUND((ROUND(((((EU186*1.25)*1.2))*AV186*1),2)*BS186),2))*AU186)/100),2)+ROUND(((ROUND((ROUND(((AE186-(((EU186*1.25)*1.2)))*AV186*1),2)*BS186),2)*AU186)/100),2))</f>
        <v>3951.58</v>
      </c>
      <c r="DB186" s="3">
        <v>55</v>
      </c>
      <c r="DC186" s="3" t="s">
        <v>3</v>
      </c>
      <c r="DD186" s="3" t="s">
        <v>36</v>
      </c>
      <c r="DE186" s="3" t="s">
        <v>138</v>
      </c>
      <c r="DF186" s="3" t="s">
        <v>138</v>
      </c>
      <c r="DG186" s="3" t="s">
        <v>139</v>
      </c>
      <c r="DH186" s="3" t="s">
        <v>3</v>
      </c>
      <c r="DI186" s="3" t="s">
        <v>139</v>
      </c>
      <c r="DJ186" s="3" t="s">
        <v>138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1003</v>
      </c>
      <c r="DV186" s="3" t="s">
        <v>24</v>
      </c>
      <c r="DW186" s="3" t="s">
        <v>24</v>
      </c>
      <c r="DX186" s="3">
        <v>100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85635393</v>
      </c>
      <c r="EF186" s="3">
        <v>30</v>
      </c>
      <c r="EG186" s="3" t="s">
        <v>46</v>
      </c>
      <c r="EH186" s="3">
        <v>0</v>
      </c>
      <c r="EI186" s="3" t="s">
        <v>3</v>
      </c>
      <c r="EJ186" s="3">
        <v>1</v>
      </c>
      <c r="EK186" s="3">
        <v>21</v>
      </c>
      <c r="EL186" s="3" t="s">
        <v>47</v>
      </c>
      <c r="EM186" s="3" t="s">
        <v>48</v>
      </c>
      <c r="EO186" s="3" t="s">
        <v>140</v>
      </c>
      <c r="EQ186" s="3">
        <v>131072</v>
      </c>
      <c r="ER186" s="3">
        <v>289.74</v>
      </c>
      <c r="ES186" s="3">
        <v>24.95</v>
      </c>
      <c r="ET186" s="3">
        <v>6.68</v>
      </c>
      <c r="EU186" s="3">
        <v>0.59</v>
      </c>
      <c r="EV186" s="3">
        <v>258.11</v>
      </c>
      <c r="EW186" s="3">
        <v>20.97</v>
      </c>
      <c r="EX186" s="3">
        <v>0</v>
      </c>
      <c r="EY186" s="3">
        <v>0</v>
      </c>
      <c r="FQ186" s="3">
        <v>0</v>
      </c>
      <c r="FR186" s="3">
        <v>0</v>
      </c>
      <c r="FS186" s="3">
        <v>0</v>
      </c>
      <c r="FX186" s="3">
        <v>109</v>
      </c>
      <c r="FY186" s="3">
        <v>61</v>
      </c>
      <c r="GA186" s="3" t="s">
        <v>3</v>
      </c>
      <c r="GD186" s="3">
        <v>1</v>
      </c>
      <c r="GF186" s="3">
        <v>-1599326192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188"/>
        <v>0</v>
      </c>
      <c r="GM186" s="3">
        <f t="shared" si="189"/>
        <v>17436.55</v>
      </c>
      <c r="GN186" s="3">
        <f t="shared" si="190"/>
        <v>17436.55</v>
      </c>
      <c r="GO186" s="3">
        <f t="shared" si="191"/>
        <v>0</v>
      </c>
      <c r="GP186" s="3">
        <f t="shared" si="192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193"/>
        <v>0</v>
      </c>
      <c r="GW186" s="3">
        <v>1</v>
      </c>
      <c r="GX186" s="3">
        <f t="shared" si="194"/>
        <v>0</v>
      </c>
      <c r="HA186" s="3">
        <v>0</v>
      </c>
      <c r="HB186" s="3">
        <v>0</v>
      </c>
      <c r="HC186" s="3">
        <f t="shared" si="195"/>
        <v>0</v>
      </c>
      <c r="HE186" s="3" t="s">
        <v>3</v>
      </c>
      <c r="HF186" s="3" t="s">
        <v>3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5">
      <c r="A187" s="2">
        <v>18</v>
      </c>
      <c r="B187" s="2">
        <v>1</v>
      </c>
      <c r="C187" s="2">
        <v>179</v>
      </c>
      <c r="D187" s="2"/>
      <c r="E187" s="2" t="s">
        <v>215</v>
      </c>
      <c r="F187" s="2" t="s">
        <v>216</v>
      </c>
      <c r="G187" s="2" t="s">
        <v>217</v>
      </c>
      <c r="H187" s="2" t="s">
        <v>144</v>
      </c>
      <c r="I187" s="2">
        <f>I185*J187</f>
        <v>30</v>
      </c>
      <c r="J187" s="2">
        <v>100</v>
      </c>
      <c r="K187" s="2">
        <v>100</v>
      </c>
      <c r="L187" s="2"/>
      <c r="M187" s="2"/>
      <c r="N187" s="2"/>
      <c r="O187" s="2">
        <f t="shared" si="171"/>
        <v>1403.1</v>
      </c>
      <c r="P187" s="2">
        <f t="shared" si="172"/>
        <v>1403.1</v>
      </c>
      <c r="Q187" s="2">
        <f t="shared" ref="Q187:Q192" si="196">(ROUND((ROUND(((ET187)*AV187*I187),2)*BB187),2)+ROUND((ROUND(((AE187-(EU187))*AV187*I187),2)*BS187),2))</f>
        <v>0</v>
      </c>
      <c r="R187" s="2">
        <f t="shared" ref="R187:R192" si="197">(ROUND((ROUND(((EU187)*AV187*I187),2)*BS187),2)+ROUND((ROUND(((AE187-(EU187))*AV187*I187),2)*BS187),2))</f>
        <v>0</v>
      </c>
      <c r="S187" s="2">
        <f t="shared" si="173"/>
        <v>0</v>
      </c>
      <c r="T187" s="2">
        <f t="shared" si="174"/>
        <v>0</v>
      </c>
      <c r="U187" s="2">
        <f t="shared" si="175"/>
        <v>0</v>
      </c>
      <c r="V187" s="2">
        <f t="shared" si="176"/>
        <v>0</v>
      </c>
      <c r="W187" s="2">
        <f t="shared" si="177"/>
        <v>0</v>
      </c>
      <c r="X187" s="2">
        <f t="shared" ref="X187:X192" si="198">(ROUND((((S187+ROUND((ROUND(((EU187)*AV187*I187),2)*BS187),2))*AT187)/100),2)+ROUND(((ROUND((ROUND(((AE187-(EU187))*AV187*I187),2)*BS187),2)*AT187)/100),2))</f>
        <v>0</v>
      </c>
      <c r="Y187" s="2">
        <f t="shared" ref="Y187:Y192" si="199">(ROUND((((S187+ROUND((ROUND(((EU187)*AV187*I187),2)*BS187),2))*AU187)/100),2)+ROUND(((ROUND((ROUND(((AE187-(EU187))*AV187*I187),2)*BS187),2)*AU187)/100),2))</f>
        <v>0</v>
      </c>
      <c r="Z187" s="2"/>
      <c r="AA187" s="2">
        <v>86549534</v>
      </c>
      <c r="AB187" s="2">
        <f t="shared" si="178"/>
        <v>46.77</v>
      </c>
      <c r="AC187" s="2">
        <f t="shared" ref="AC187:AC192" si="200">ROUND((ES187),6)</f>
        <v>46.77</v>
      </c>
      <c r="AD187" s="2">
        <f t="shared" ref="AD187:AD192" si="201">ROUND((((ET187)-(EU187))+AE187),6)</f>
        <v>0</v>
      </c>
      <c r="AE187" s="2">
        <f t="shared" ref="AE187:AF192" si="202">ROUND((EU187),6)</f>
        <v>0</v>
      </c>
      <c r="AF187" s="2">
        <f t="shared" si="202"/>
        <v>0</v>
      </c>
      <c r="AG187" s="2">
        <f t="shared" si="179"/>
        <v>0</v>
      </c>
      <c r="AH187" s="2">
        <f t="shared" ref="AH187:AI192" si="203">(EW187)</f>
        <v>0</v>
      </c>
      <c r="AI187" s="2">
        <f t="shared" si="203"/>
        <v>0</v>
      </c>
      <c r="AJ187" s="2">
        <f t="shared" si="180"/>
        <v>0</v>
      </c>
      <c r="AK187" s="2">
        <v>46.77</v>
      </c>
      <c r="AL187" s="2">
        <v>46.77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109</v>
      </c>
      <c r="AU187" s="2">
        <v>61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218</v>
      </c>
      <c r="BK187" s="2"/>
      <c r="BL187" s="2"/>
      <c r="BM187" s="2">
        <v>21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109</v>
      </c>
      <c r="CA187" s="2">
        <v>61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858</v>
      </c>
      <c r="CO187" s="2">
        <v>0</v>
      </c>
      <c r="CP187" s="2">
        <f t="shared" si="181"/>
        <v>1403.1</v>
      </c>
      <c r="CQ187" s="2">
        <f t="shared" si="182"/>
        <v>46.77</v>
      </c>
      <c r="CR187" s="2">
        <f t="shared" ref="CR187:CR192" si="204">(ROUND((ROUND(((ET187)*AV187*1),2)*BB187),2)+ROUND((ROUND(((AE187-(EU187))*AV187*1),2)*BS187),2))</f>
        <v>0</v>
      </c>
      <c r="CS187" s="2">
        <f t="shared" ref="CS187:CS192" si="205">(ROUND((ROUND(((EU187)*AV187*1),2)*BS187),2)+ROUND((ROUND(((AE187-(EU187))*AV187*1),2)*BS187),2))</f>
        <v>0</v>
      </c>
      <c r="CT187" s="2">
        <f t="shared" si="183"/>
        <v>0</v>
      </c>
      <c r="CU187" s="2">
        <f t="shared" si="184"/>
        <v>0</v>
      </c>
      <c r="CV187" s="2">
        <f t="shared" si="185"/>
        <v>0</v>
      </c>
      <c r="CW187" s="2">
        <f t="shared" si="186"/>
        <v>0</v>
      </c>
      <c r="CX187" s="2">
        <f t="shared" si="187"/>
        <v>0</v>
      </c>
      <c r="CY187" s="2">
        <f t="shared" ref="CY187:CY192" si="206">(ROUND((((S187+ROUND((ROUND(((EU187)*AV187*1),2)*BS187),2))*AT187)/100),2)+ROUND(((ROUND((ROUND(((AE187-(EU187))*AV187*1),2)*BS187),2)*AT187)/100),2))</f>
        <v>0</v>
      </c>
      <c r="CZ187" s="2">
        <f t="shared" ref="CZ187:CZ192" si="207"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1003</v>
      </c>
      <c r="DV187" s="2" t="s">
        <v>144</v>
      </c>
      <c r="DW187" s="2" t="s">
        <v>144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85635393</v>
      </c>
      <c r="EF187" s="2">
        <v>30</v>
      </c>
      <c r="EG187" s="2" t="s">
        <v>46</v>
      </c>
      <c r="EH187" s="2">
        <v>0</v>
      </c>
      <c r="EI187" s="2" t="s">
        <v>3</v>
      </c>
      <c r="EJ187" s="2">
        <v>1</v>
      </c>
      <c r="EK187" s="2">
        <v>21</v>
      </c>
      <c r="EL187" s="2" t="s">
        <v>47</v>
      </c>
      <c r="EM187" s="2" t="s">
        <v>48</v>
      </c>
      <c r="EN187" s="2"/>
      <c r="EO187" s="2" t="s">
        <v>146</v>
      </c>
      <c r="EP187" s="2"/>
      <c r="EQ187" s="2">
        <v>0</v>
      </c>
      <c r="ER187" s="2">
        <v>46.77</v>
      </c>
      <c r="ES187" s="2">
        <v>46.77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109</v>
      </c>
      <c r="FY187" s="2">
        <v>61</v>
      </c>
      <c r="FZ187" s="2"/>
      <c r="GA187" s="2" t="s">
        <v>3</v>
      </c>
      <c r="GB187" s="2"/>
      <c r="GC187" s="2"/>
      <c r="GD187" s="2">
        <v>1</v>
      </c>
      <c r="GE187" s="2"/>
      <c r="GF187" s="2">
        <v>-613129538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188"/>
        <v>0</v>
      </c>
      <c r="GM187" s="2">
        <f t="shared" si="189"/>
        <v>1403.1</v>
      </c>
      <c r="GN187" s="2">
        <f t="shared" si="190"/>
        <v>1403.1</v>
      </c>
      <c r="GO187" s="2">
        <f t="shared" si="191"/>
        <v>0</v>
      </c>
      <c r="GP187" s="2">
        <f t="shared" si="192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193"/>
        <v>0</v>
      </c>
      <c r="GW187" s="2">
        <v>1</v>
      </c>
      <c r="GX187" s="2">
        <f t="shared" si="194"/>
        <v>0</v>
      </c>
      <c r="GY187" s="2"/>
      <c r="GZ187" s="2"/>
      <c r="HA187" s="2">
        <v>0</v>
      </c>
      <c r="HB187" s="2">
        <v>0</v>
      </c>
      <c r="HC187" s="2">
        <f t="shared" si="195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36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5">
      <c r="A188" s="3">
        <v>18</v>
      </c>
      <c r="B188" s="3">
        <v>1</v>
      </c>
      <c r="C188" s="3">
        <v>190</v>
      </c>
      <c r="E188" s="3" t="s">
        <v>215</v>
      </c>
      <c r="F188" s="3" t="s">
        <v>216</v>
      </c>
      <c r="G188" s="3" t="s">
        <v>217</v>
      </c>
      <c r="H188" s="3" t="s">
        <v>144</v>
      </c>
      <c r="I188" s="3">
        <f>I186*J188</f>
        <v>30</v>
      </c>
      <c r="J188" s="3">
        <v>100</v>
      </c>
      <c r="K188" s="3">
        <v>100</v>
      </c>
      <c r="O188" s="3">
        <f t="shared" si="171"/>
        <v>8937.75</v>
      </c>
      <c r="P188" s="3">
        <f t="shared" si="172"/>
        <v>8937.75</v>
      </c>
      <c r="Q188" s="3">
        <f t="shared" si="196"/>
        <v>0</v>
      </c>
      <c r="R188" s="3">
        <f t="shared" si="197"/>
        <v>0</v>
      </c>
      <c r="S188" s="3">
        <f t="shared" si="173"/>
        <v>0</v>
      </c>
      <c r="T188" s="3">
        <f t="shared" si="174"/>
        <v>0</v>
      </c>
      <c r="U188" s="3">
        <f t="shared" si="175"/>
        <v>0</v>
      </c>
      <c r="V188" s="3">
        <f t="shared" si="176"/>
        <v>0</v>
      </c>
      <c r="W188" s="3">
        <f t="shared" si="177"/>
        <v>0</v>
      </c>
      <c r="X188" s="3">
        <f t="shared" si="198"/>
        <v>0</v>
      </c>
      <c r="Y188" s="3">
        <f t="shared" si="199"/>
        <v>0</v>
      </c>
      <c r="AA188" s="3">
        <v>86549536</v>
      </c>
      <c r="AB188" s="3">
        <f t="shared" si="178"/>
        <v>46.77</v>
      </c>
      <c r="AC188" s="3">
        <f t="shared" si="200"/>
        <v>46.77</v>
      </c>
      <c r="AD188" s="3">
        <f t="shared" si="201"/>
        <v>0</v>
      </c>
      <c r="AE188" s="3">
        <f t="shared" si="202"/>
        <v>0</v>
      </c>
      <c r="AF188" s="3">
        <f t="shared" si="202"/>
        <v>0</v>
      </c>
      <c r="AG188" s="3">
        <f t="shared" si="179"/>
        <v>0</v>
      </c>
      <c r="AH188" s="3">
        <f t="shared" si="203"/>
        <v>0</v>
      </c>
      <c r="AI188" s="3">
        <f t="shared" si="203"/>
        <v>0</v>
      </c>
      <c r="AJ188" s="3">
        <f t="shared" si="180"/>
        <v>0</v>
      </c>
      <c r="AK188" s="3">
        <v>46.77</v>
      </c>
      <c r="AL188" s="3">
        <v>46.77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109</v>
      </c>
      <c r="AU188" s="3">
        <v>61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6.37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1</v>
      </c>
      <c r="BJ188" s="3" t="s">
        <v>218</v>
      </c>
      <c r="BM188" s="3">
        <v>21</v>
      </c>
      <c r="BN188" s="3">
        <v>0</v>
      </c>
      <c r="BO188" s="3" t="s">
        <v>216</v>
      </c>
      <c r="BP188" s="3">
        <v>1</v>
      </c>
      <c r="BQ188" s="3">
        <v>30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109</v>
      </c>
      <c r="CA188" s="3">
        <v>61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858</v>
      </c>
      <c r="CO188" s="3">
        <v>0</v>
      </c>
      <c r="CP188" s="3">
        <f t="shared" si="181"/>
        <v>8937.75</v>
      </c>
      <c r="CQ188" s="3">
        <f t="shared" si="182"/>
        <v>297.92</v>
      </c>
      <c r="CR188" s="3">
        <f t="shared" si="204"/>
        <v>0</v>
      </c>
      <c r="CS188" s="3">
        <f t="shared" si="205"/>
        <v>0</v>
      </c>
      <c r="CT188" s="3">
        <f t="shared" si="183"/>
        <v>0</v>
      </c>
      <c r="CU188" s="3">
        <f t="shared" si="184"/>
        <v>0</v>
      </c>
      <c r="CV188" s="3">
        <f t="shared" si="185"/>
        <v>0</v>
      </c>
      <c r="CW188" s="3">
        <f t="shared" si="186"/>
        <v>0</v>
      </c>
      <c r="CX188" s="3">
        <f t="shared" si="187"/>
        <v>0</v>
      </c>
      <c r="CY188" s="3">
        <f t="shared" si="206"/>
        <v>0</v>
      </c>
      <c r="CZ188" s="3">
        <f t="shared" si="207"/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1003</v>
      </c>
      <c r="DV188" s="3" t="s">
        <v>144</v>
      </c>
      <c r="DW188" s="3" t="s">
        <v>144</v>
      </c>
      <c r="DX188" s="3">
        <v>1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85635393</v>
      </c>
      <c r="EF188" s="3">
        <v>30</v>
      </c>
      <c r="EG188" s="3" t="s">
        <v>46</v>
      </c>
      <c r="EH188" s="3">
        <v>0</v>
      </c>
      <c r="EI188" s="3" t="s">
        <v>3</v>
      </c>
      <c r="EJ188" s="3">
        <v>1</v>
      </c>
      <c r="EK188" s="3">
        <v>21</v>
      </c>
      <c r="EL188" s="3" t="s">
        <v>47</v>
      </c>
      <c r="EM188" s="3" t="s">
        <v>48</v>
      </c>
      <c r="EO188" s="3" t="s">
        <v>146</v>
      </c>
      <c r="EQ188" s="3">
        <v>0</v>
      </c>
      <c r="ER188" s="3">
        <v>46.77</v>
      </c>
      <c r="ES188" s="3">
        <v>46.77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FQ188" s="3">
        <v>0</v>
      </c>
      <c r="FR188" s="3">
        <v>0</v>
      </c>
      <c r="FS188" s="3">
        <v>0</v>
      </c>
      <c r="FX188" s="3">
        <v>109</v>
      </c>
      <c r="FY188" s="3">
        <v>61</v>
      </c>
      <c r="GA188" s="3" t="s">
        <v>3</v>
      </c>
      <c r="GD188" s="3">
        <v>1</v>
      </c>
      <c r="GF188" s="3">
        <v>-613129538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188"/>
        <v>0</v>
      </c>
      <c r="GM188" s="3">
        <f t="shared" si="189"/>
        <v>8937.75</v>
      </c>
      <c r="GN188" s="3">
        <f t="shared" si="190"/>
        <v>8937.75</v>
      </c>
      <c r="GO188" s="3">
        <f t="shared" si="191"/>
        <v>0</v>
      </c>
      <c r="GP188" s="3">
        <f t="shared" si="192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193"/>
        <v>0</v>
      </c>
      <c r="GW188" s="3">
        <v>1</v>
      </c>
      <c r="GX188" s="3">
        <f t="shared" si="194"/>
        <v>0</v>
      </c>
      <c r="HA188" s="3">
        <v>0</v>
      </c>
      <c r="HB188" s="3">
        <v>0</v>
      </c>
      <c r="HC188" s="3">
        <f t="shared" si="195"/>
        <v>0</v>
      </c>
      <c r="HE188" s="3" t="s">
        <v>3</v>
      </c>
      <c r="HF188" s="3" t="s">
        <v>3</v>
      </c>
      <c r="HM188" s="3" t="s">
        <v>36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5">
      <c r="A189" s="2">
        <v>18</v>
      </c>
      <c r="B189" s="2">
        <v>1</v>
      </c>
      <c r="C189" s="2">
        <v>181</v>
      </c>
      <c r="D189" s="2"/>
      <c r="E189" s="2" t="s">
        <v>219</v>
      </c>
      <c r="F189" s="2" t="s">
        <v>220</v>
      </c>
      <c r="G189" s="2" t="s">
        <v>221</v>
      </c>
      <c r="H189" s="2" t="s">
        <v>163</v>
      </c>
      <c r="I189" s="2">
        <f>I185*J189</f>
        <v>14.000000000000002</v>
      </c>
      <c r="J189" s="2">
        <v>46.666666666666671</v>
      </c>
      <c r="K189" s="2">
        <v>46.666666999999997</v>
      </c>
      <c r="L189" s="2"/>
      <c r="M189" s="2"/>
      <c r="N189" s="2"/>
      <c r="O189" s="2">
        <f t="shared" si="171"/>
        <v>216.3</v>
      </c>
      <c r="P189" s="2">
        <f t="shared" si="172"/>
        <v>216.3</v>
      </c>
      <c r="Q189" s="2">
        <f t="shared" si="196"/>
        <v>0</v>
      </c>
      <c r="R189" s="2">
        <f t="shared" si="197"/>
        <v>0</v>
      </c>
      <c r="S189" s="2">
        <f t="shared" si="173"/>
        <v>0</v>
      </c>
      <c r="T189" s="2">
        <f t="shared" si="174"/>
        <v>0</v>
      </c>
      <c r="U189" s="2">
        <f t="shared" si="175"/>
        <v>0</v>
      </c>
      <c r="V189" s="2">
        <f t="shared" si="176"/>
        <v>0</v>
      </c>
      <c r="W189" s="2">
        <f t="shared" si="177"/>
        <v>0</v>
      </c>
      <c r="X189" s="2">
        <f t="shared" si="198"/>
        <v>0</v>
      </c>
      <c r="Y189" s="2">
        <f t="shared" si="199"/>
        <v>0</v>
      </c>
      <c r="Z189" s="2"/>
      <c r="AA189" s="2">
        <v>86549534</v>
      </c>
      <c r="AB189" s="2">
        <f t="shared" si="178"/>
        <v>15.45</v>
      </c>
      <c r="AC189" s="2">
        <f t="shared" si="200"/>
        <v>15.45</v>
      </c>
      <c r="AD189" s="2">
        <f t="shared" si="201"/>
        <v>0</v>
      </c>
      <c r="AE189" s="2">
        <f t="shared" si="202"/>
        <v>0</v>
      </c>
      <c r="AF189" s="2">
        <f t="shared" si="202"/>
        <v>0</v>
      </c>
      <c r="AG189" s="2">
        <f t="shared" si="179"/>
        <v>0</v>
      </c>
      <c r="AH189" s="2">
        <f t="shared" si="203"/>
        <v>0</v>
      </c>
      <c r="AI189" s="2">
        <f t="shared" si="203"/>
        <v>0</v>
      </c>
      <c r="AJ189" s="2">
        <f t="shared" si="180"/>
        <v>0</v>
      </c>
      <c r="AK189" s="2">
        <v>15.45</v>
      </c>
      <c r="AL189" s="2">
        <v>15.45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109</v>
      </c>
      <c r="AU189" s="2">
        <v>61</v>
      </c>
      <c r="AV189" s="2">
        <v>1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222</v>
      </c>
      <c r="BK189" s="2"/>
      <c r="BL189" s="2"/>
      <c r="BM189" s="2">
        <v>21</v>
      </c>
      <c r="BN189" s="2">
        <v>0</v>
      </c>
      <c r="BO189" s="2" t="s">
        <v>3</v>
      </c>
      <c r="BP189" s="2">
        <v>0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109</v>
      </c>
      <c r="CA189" s="2">
        <v>61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858</v>
      </c>
      <c r="CO189" s="2">
        <v>0</v>
      </c>
      <c r="CP189" s="2">
        <f t="shared" si="181"/>
        <v>216.3</v>
      </c>
      <c r="CQ189" s="2">
        <f t="shared" si="182"/>
        <v>15.45</v>
      </c>
      <c r="CR189" s="2">
        <f t="shared" si="204"/>
        <v>0</v>
      </c>
      <c r="CS189" s="2">
        <f t="shared" si="205"/>
        <v>0</v>
      </c>
      <c r="CT189" s="2">
        <f t="shared" si="183"/>
        <v>0</v>
      </c>
      <c r="CU189" s="2">
        <f t="shared" si="184"/>
        <v>0</v>
      </c>
      <c r="CV189" s="2">
        <f t="shared" si="185"/>
        <v>0</v>
      </c>
      <c r="CW189" s="2">
        <f t="shared" si="186"/>
        <v>0</v>
      </c>
      <c r="CX189" s="2">
        <f t="shared" si="187"/>
        <v>0</v>
      </c>
      <c r="CY189" s="2">
        <f t="shared" si="206"/>
        <v>0</v>
      </c>
      <c r="CZ189" s="2">
        <f t="shared" si="207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1010</v>
      </c>
      <c r="DV189" s="2" t="s">
        <v>163</v>
      </c>
      <c r="DW189" s="2" t="s">
        <v>163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85635393</v>
      </c>
      <c r="EF189" s="2">
        <v>30</v>
      </c>
      <c r="EG189" s="2" t="s">
        <v>46</v>
      </c>
      <c r="EH189" s="2">
        <v>0</v>
      </c>
      <c r="EI189" s="2" t="s">
        <v>3</v>
      </c>
      <c r="EJ189" s="2">
        <v>1</v>
      </c>
      <c r="EK189" s="2">
        <v>21</v>
      </c>
      <c r="EL189" s="2" t="s">
        <v>47</v>
      </c>
      <c r="EM189" s="2" t="s">
        <v>48</v>
      </c>
      <c r="EN189" s="2"/>
      <c r="EO189" s="2" t="s">
        <v>146</v>
      </c>
      <c r="EP189" s="2"/>
      <c r="EQ189" s="2">
        <v>0</v>
      </c>
      <c r="ER189" s="2">
        <v>15.45</v>
      </c>
      <c r="ES189" s="2">
        <v>15.45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109</v>
      </c>
      <c r="FY189" s="2">
        <v>61</v>
      </c>
      <c r="FZ189" s="2"/>
      <c r="GA189" s="2" t="s">
        <v>3</v>
      </c>
      <c r="GB189" s="2"/>
      <c r="GC189" s="2"/>
      <c r="GD189" s="2">
        <v>1</v>
      </c>
      <c r="GE189" s="2"/>
      <c r="GF189" s="2">
        <v>360100874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188"/>
        <v>0</v>
      </c>
      <c r="GM189" s="2">
        <f t="shared" si="189"/>
        <v>216.3</v>
      </c>
      <c r="GN189" s="2">
        <f t="shared" si="190"/>
        <v>216.3</v>
      </c>
      <c r="GO189" s="2">
        <f t="shared" si="191"/>
        <v>0</v>
      </c>
      <c r="GP189" s="2">
        <f t="shared" si="192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193"/>
        <v>0</v>
      </c>
      <c r="GW189" s="2">
        <v>1</v>
      </c>
      <c r="GX189" s="2">
        <f t="shared" si="194"/>
        <v>0</v>
      </c>
      <c r="GY189" s="2"/>
      <c r="GZ189" s="2"/>
      <c r="HA189" s="2">
        <v>0</v>
      </c>
      <c r="HB189" s="2">
        <v>0</v>
      </c>
      <c r="HC189" s="2">
        <f t="shared" si="195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36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3">
        <v>18</v>
      </c>
      <c r="B190" s="3">
        <v>1</v>
      </c>
      <c r="C190" s="3">
        <v>192</v>
      </c>
      <c r="E190" s="3" t="s">
        <v>219</v>
      </c>
      <c r="F190" s="3" t="s">
        <v>220</v>
      </c>
      <c r="G190" s="3" t="s">
        <v>221</v>
      </c>
      <c r="H190" s="3" t="s">
        <v>163</v>
      </c>
      <c r="I190" s="3">
        <f>I186*J190</f>
        <v>14.000000000000002</v>
      </c>
      <c r="J190" s="3">
        <v>46.666666666666671</v>
      </c>
      <c r="K190" s="3">
        <v>46.666666999999997</v>
      </c>
      <c r="O190" s="3">
        <f t="shared" si="171"/>
        <v>2340.37</v>
      </c>
      <c r="P190" s="3">
        <f t="shared" si="172"/>
        <v>2340.37</v>
      </c>
      <c r="Q190" s="3">
        <f t="shared" si="196"/>
        <v>0</v>
      </c>
      <c r="R190" s="3">
        <f t="shared" si="197"/>
        <v>0</v>
      </c>
      <c r="S190" s="3">
        <f t="shared" si="173"/>
        <v>0</v>
      </c>
      <c r="T190" s="3">
        <f t="shared" si="174"/>
        <v>0</v>
      </c>
      <c r="U190" s="3">
        <f t="shared" si="175"/>
        <v>0</v>
      </c>
      <c r="V190" s="3">
        <f t="shared" si="176"/>
        <v>0</v>
      </c>
      <c r="W190" s="3">
        <f t="shared" si="177"/>
        <v>0</v>
      </c>
      <c r="X190" s="3">
        <f t="shared" si="198"/>
        <v>0</v>
      </c>
      <c r="Y190" s="3">
        <f t="shared" si="199"/>
        <v>0</v>
      </c>
      <c r="AA190" s="3">
        <v>86549536</v>
      </c>
      <c r="AB190" s="3">
        <f t="shared" si="178"/>
        <v>15.45</v>
      </c>
      <c r="AC190" s="3">
        <f t="shared" si="200"/>
        <v>15.45</v>
      </c>
      <c r="AD190" s="3">
        <f t="shared" si="201"/>
        <v>0</v>
      </c>
      <c r="AE190" s="3">
        <f t="shared" si="202"/>
        <v>0</v>
      </c>
      <c r="AF190" s="3">
        <f t="shared" si="202"/>
        <v>0</v>
      </c>
      <c r="AG190" s="3">
        <f t="shared" si="179"/>
        <v>0</v>
      </c>
      <c r="AH190" s="3">
        <f t="shared" si="203"/>
        <v>0</v>
      </c>
      <c r="AI190" s="3">
        <f t="shared" si="203"/>
        <v>0</v>
      </c>
      <c r="AJ190" s="3">
        <f t="shared" si="180"/>
        <v>0</v>
      </c>
      <c r="AK190" s="3">
        <v>15.45</v>
      </c>
      <c r="AL190" s="3">
        <v>15.45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109</v>
      </c>
      <c r="AU190" s="3">
        <v>61</v>
      </c>
      <c r="AV190" s="3">
        <v>1</v>
      </c>
      <c r="AW190" s="3">
        <v>1</v>
      </c>
      <c r="AZ190" s="3">
        <v>1</v>
      </c>
      <c r="BA190" s="3">
        <v>1</v>
      </c>
      <c r="BB190" s="3">
        <v>1</v>
      </c>
      <c r="BC190" s="3">
        <v>10.82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3</v>
      </c>
      <c r="BI190" s="3">
        <v>1</v>
      </c>
      <c r="BJ190" s="3" t="s">
        <v>222</v>
      </c>
      <c r="BM190" s="3">
        <v>21</v>
      </c>
      <c r="BN190" s="3">
        <v>0</v>
      </c>
      <c r="BO190" s="3" t="s">
        <v>220</v>
      </c>
      <c r="BP190" s="3">
        <v>1</v>
      </c>
      <c r="BQ190" s="3">
        <v>30</v>
      </c>
      <c r="BR190" s="3">
        <v>0</v>
      </c>
      <c r="BS190" s="3">
        <v>1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109</v>
      </c>
      <c r="CA190" s="3">
        <v>61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858</v>
      </c>
      <c r="CO190" s="3">
        <v>0</v>
      </c>
      <c r="CP190" s="3">
        <f t="shared" si="181"/>
        <v>2340.37</v>
      </c>
      <c r="CQ190" s="3">
        <f t="shared" si="182"/>
        <v>167.17</v>
      </c>
      <c r="CR190" s="3">
        <f t="shared" si="204"/>
        <v>0</v>
      </c>
      <c r="CS190" s="3">
        <f t="shared" si="205"/>
        <v>0</v>
      </c>
      <c r="CT190" s="3">
        <f t="shared" si="183"/>
        <v>0</v>
      </c>
      <c r="CU190" s="3">
        <f t="shared" si="184"/>
        <v>0</v>
      </c>
      <c r="CV190" s="3">
        <f t="shared" si="185"/>
        <v>0</v>
      </c>
      <c r="CW190" s="3">
        <f t="shared" si="186"/>
        <v>0</v>
      </c>
      <c r="CX190" s="3">
        <f t="shared" si="187"/>
        <v>0</v>
      </c>
      <c r="CY190" s="3">
        <f t="shared" si="206"/>
        <v>0</v>
      </c>
      <c r="CZ190" s="3">
        <f t="shared" si="207"/>
        <v>0</v>
      </c>
      <c r="DC190" s="3" t="s">
        <v>3</v>
      </c>
      <c r="DD190" s="3" t="s">
        <v>3</v>
      </c>
      <c r="DE190" s="3" t="s">
        <v>3</v>
      </c>
      <c r="DF190" s="3" t="s">
        <v>3</v>
      </c>
      <c r="DG190" s="3" t="s">
        <v>3</v>
      </c>
      <c r="DH190" s="3" t="s">
        <v>3</v>
      </c>
      <c r="DI190" s="3" t="s">
        <v>3</v>
      </c>
      <c r="DJ190" s="3" t="s">
        <v>3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1010</v>
      </c>
      <c r="DV190" s="3" t="s">
        <v>163</v>
      </c>
      <c r="DW190" s="3" t="s">
        <v>163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85635393</v>
      </c>
      <c r="EF190" s="3">
        <v>30</v>
      </c>
      <c r="EG190" s="3" t="s">
        <v>46</v>
      </c>
      <c r="EH190" s="3">
        <v>0</v>
      </c>
      <c r="EI190" s="3" t="s">
        <v>3</v>
      </c>
      <c r="EJ190" s="3">
        <v>1</v>
      </c>
      <c r="EK190" s="3">
        <v>21</v>
      </c>
      <c r="EL190" s="3" t="s">
        <v>47</v>
      </c>
      <c r="EM190" s="3" t="s">
        <v>48</v>
      </c>
      <c r="EO190" s="3" t="s">
        <v>146</v>
      </c>
      <c r="EQ190" s="3">
        <v>0</v>
      </c>
      <c r="ER190" s="3">
        <v>15.45</v>
      </c>
      <c r="ES190" s="3">
        <v>15.45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FQ190" s="3">
        <v>0</v>
      </c>
      <c r="FR190" s="3">
        <v>0</v>
      </c>
      <c r="FS190" s="3">
        <v>0</v>
      </c>
      <c r="FX190" s="3">
        <v>109</v>
      </c>
      <c r="FY190" s="3">
        <v>61</v>
      </c>
      <c r="GA190" s="3" t="s">
        <v>3</v>
      </c>
      <c r="GD190" s="3">
        <v>1</v>
      </c>
      <c r="GF190" s="3">
        <v>360100874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188"/>
        <v>0</v>
      </c>
      <c r="GM190" s="3">
        <f t="shared" si="189"/>
        <v>2340.37</v>
      </c>
      <c r="GN190" s="3">
        <f t="shared" si="190"/>
        <v>2340.37</v>
      </c>
      <c r="GO190" s="3">
        <f t="shared" si="191"/>
        <v>0</v>
      </c>
      <c r="GP190" s="3">
        <f t="shared" si="192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193"/>
        <v>0</v>
      </c>
      <c r="GW190" s="3">
        <v>1</v>
      </c>
      <c r="GX190" s="3">
        <f t="shared" si="194"/>
        <v>0</v>
      </c>
      <c r="HA190" s="3">
        <v>0</v>
      </c>
      <c r="HB190" s="3">
        <v>0</v>
      </c>
      <c r="HC190" s="3">
        <f t="shared" si="195"/>
        <v>0</v>
      </c>
      <c r="HE190" s="3" t="s">
        <v>3</v>
      </c>
      <c r="HF190" s="3" t="s">
        <v>3</v>
      </c>
      <c r="HM190" s="3" t="s">
        <v>36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5">
      <c r="A191" s="2">
        <v>18</v>
      </c>
      <c r="B191" s="2">
        <v>1</v>
      </c>
      <c r="C191" s="2">
        <v>180</v>
      </c>
      <c r="D191" s="2"/>
      <c r="E191" s="2" t="s">
        <v>223</v>
      </c>
      <c r="F191" s="2" t="s">
        <v>224</v>
      </c>
      <c r="G191" s="2" t="s">
        <v>225</v>
      </c>
      <c r="H191" s="2" t="s">
        <v>226</v>
      </c>
      <c r="I191" s="2">
        <f>I185*J191</f>
        <v>3</v>
      </c>
      <c r="J191" s="2">
        <v>10</v>
      </c>
      <c r="K191" s="2">
        <v>10</v>
      </c>
      <c r="L191" s="2"/>
      <c r="M191" s="2"/>
      <c r="N191" s="2"/>
      <c r="O191" s="2">
        <f t="shared" si="171"/>
        <v>256.52999999999997</v>
      </c>
      <c r="P191" s="2">
        <f t="shared" si="172"/>
        <v>256.52999999999997</v>
      </c>
      <c r="Q191" s="2">
        <f t="shared" si="196"/>
        <v>0</v>
      </c>
      <c r="R191" s="2">
        <f t="shared" si="197"/>
        <v>0</v>
      </c>
      <c r="S191" s="2">
        <f t="shared" si="173"/>
        <v>0</v>
      </c>
      <c r="T191" s="2">
        <f t="shared" si="174"/>
        <v>0</v>
      </c>
      <c r="U191" s="2">
        <f t="shared" si="175"/>
        <v>0</v>
      </c>
      <c r="V191" s="2">
        <f t="shared" si="176"/>
        <v>0</v>
      </c>
      <c r="W191" s="2">
        <f t="shared" si="177"/>
        <v>0</v>
      </c>
      <c r="X191" s="2">
        <f t="shared" si="198"/>
        <v>0</v>
      </c>
      <c r="Y191" s="2">
        <f t="shared" si="199"/>
        <v>0</v>
      </c>
      <c r="Z191" s="2"/>
      <c r="AA191" s="2">
        <v>86549534</v>
      </c>
      <c r="AB191" s="2">
        <f t="shared" si="178"/>
        <v>85.51</v>
      </c>
      <c r="AC191" s="2">
        <f t="shared" si="200"/>
        <v>85.51</v>
      </c>
      <c r="AD191" s="2">
        <f t="shared" si="201"/>
        <v>0</v>
      </c>
      <c r="AE191" s="2">
        <f t="shared" si="202"/>
        <v>0</v>
      </c>
      <c r="AF191" s="2">
        <f t="shared" si="202"/>
        <v>0</v>
      </c>
      <c r="AG191" s="2">
        <f t="shared" si="179"/>
        <v>0</v>
      </c>
      <c r="AH191" s="2">
        <f t="shared" si="203"/>
        <v>0</v>
      </c>
      <c r="AI191" s="2">
        <f t="shared" si="203"/>
        <v>0</v>
      </c>
      <c r="AJ191" s="2">
        <f t="shared" si="180"/>
        <v>0</v>
      </c>
      <c r="AK191" s="2">
        <v>85.51</v>
      </c>
      <c r="AL191" s="2">
        <v>85.51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109</v>
      </c>
      <c r="AU191" s="2">
        <v>61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227</v>
      </c>
      <c r="BK191" s="2"/>
      <c r="BL191" s="2"/>
      <c r="BM191" s="2">
        <v>21</v>
      </c>
      <c r="BN191" s="2">
        <v>0</v>
      </c>
      <c r="BO191" s="2" t="s">
        <v>3</v>
      </c>
      <c r="BP191" s="2">
        <v>0</v>
      </c>
      <c r="BQ191" s="2">
        <v>30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109</v>
      </c>
      <c r="CA191" s="2">
        <v>61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858</v>
      </c>
      <c r="CO191" s="2">
        <v>0</v>
      </c>
      <c r="CP191" s="2">
        <f t="shared" si="181"/>
        <v>256.52999999999997</v>
      </c>
      <c r="CQ191" s="2">
        <f t="shared" si="182"/>
        <v>85.51</v>
      </c>
      <c r="CR191" s="2">
        <f t="shared" si="204"/>
        <v>0</v>
      </c>
      <c r="CS191" s="2">
        <f t="shared" si="205"/>
        <v>0</v>
      </c>
      <c r="CT191" s="2">
        <f t="shared" si="183"/>
        <v>0</v>
      </c>
      <c r="CU191" s="2">
        <f t="shared" si="184"/>
        <v>0</v>
      </c>
      <c r="CV191" s="2">
        <f t="shared" si="185"/>
        <v>0</v>
      </c>
      <c r="CW191" s="2">
        <f t="shared" si="186"/>
        <v>0</v>
      </c>
      <c r="CX191" s="2">
        <f t="shared" si="187"/>
        <v>0</v>
      </c>
      <c r="CY191" s="2">
        <f t="shared" si="206"/>
        <v>0</v>
      </c>
      <c r="CZ191" s="2">
        <f t="shared" si="207"/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1013</v>
      </c>
      <c r="DV191" s="2" t="s">
        <v>226</v>
      </c>
      <c r="DW191" s="2" t="s">
        <v>226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85635393</v>
      </c>
      <c r="EF191" s="2">
        <v>30</v>
      </c>
      <c r="EG191" s="2" t="s">
        <v>46</v>
      </c>
      <c r="EH191" s="2">
        <v>0</v>
      </c>
      <c r="EI191" s="2" t="s">
        <v>3</v>
      </c>
      <c r="EJ191" s="2">
        <v>1</v>
      </c>
      <c r="EK191" s="2">
        <v>21</v>
      </c>
      <c r="EL191" s="2" t="s">
        <v>47</v>
      </c>
      <c r="EM191" s="2" t="s">
        <v>48</v>
      </c>
      <c r="EN191" s="2"/>
      <c r="EO191" s="2" t="s">
        <v>146</v>
      </c>
      <c r="EP191" s="2"/>
      <c r="EQ191" s="2">
        <v>0</v>
      </c>
      <c r="ER191" s="2">
        <v>85.51</v>
      </c>
      <c r="ES191" s="2">
        <v>85.51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109</v>
      </c>
      <c r="FY191" s="2">
        <v>61</v>
      </c>
      <c r="FZ191" s="2"/>
      <c r="GA191" s="2" t="s">
        <v>3</v>
      </c>
      <c r="GB191" s="2"/>
      <c r="GC191" s="2"/>
      <c r="GD191" s="2">
        <v>1</v>
      </c>
      <c r="GE191" s="2"/>
      <c r="GF191" s="2">
        <v>2145369852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188"/>
        <v>0</v>
      </c>
      <c r="GM191" s="2">
        <f t="shared" si="189"/>
        <v>256.52999999999997</v>
      </c>
      <c r="GN191" s="2">
        <f t="shared" si="190"/>
        <v>256.52999999999997</v>
      </c>
      <c r="GO191" s="2">
        <f t="shared" si="191"/>
        <v>0</v>
      </c>
      <c r="GP191" s="2">
        <f t="shared" si="192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193"/>
        <v>0</v>
      </c>
      <c r="GW191" s="2">
        <v>1</v>
      </c>
      <c r="GX191" s="2">
        <f t="shared" si="194"/>
        <v>0</v>
      </c>
      <c r="GY191" s="2"/>
      <c r="GZ191" s="2"/>
      <c r="HA191" s="2">
        <v>0</v>
      </c>
      <c r="HB191" s="2">
        <v>0</v>
      </c>
      <c r="HC191" s="2">
        <f t="shared" si="195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36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3">
        <v>18</v>
      </c>
      <c r="B192" s="3">
        <v>1</v>
      </c>
      <c r="C192" s="3">
        <v>191</v>
      </c>
      <c r="E192" s="3" t="s">
        <v>223</v>
      </c>
      <c r="F192" s="3" t="s">
        <v>224</v>
      </c>
      <c r="G192" s="3" t="s">
        <v>225</v>
      </c>
      <c r="H192" s="3" t="s">
        <v>226</v>
      </c>
      <c r="I192" s="3">
        <f>I186*J192</f>
        <v>3</v>
      </c>
      <c r="J192" s="3">
        <v>10</v>
      </c>
      <c r="K192" s="3">
        <v>10</v>
      </c>
      <c r="O192" s="3">
        <f t="shared" si="171"/>
        <v>1818.8</v>
      </c>
      <c r="P192" s="3">
        <f t="shared" si="172"/>
        <v>1818.8</v>
      </c>
      <c r="Q192" s="3">
        <f t="shared" si="196"/>
        <v>0</v>
      </c>
      <c r="R192" s="3">
        <f t="shared" si="197"/>
        <v>0</v>
      </c>
      <c r="S192" s="3">
        <f t="shared" si="173"/>
        <v>0</v>
      </c>
      <c r="T192" s="3">
        <f t="shared" si="174"/>
        <v>0</v>
      </c>
      <c r="U192" s="3">
        <f t="shared" si="175"/>
        <v>0</v>
      </c>
      <c r="V192" s="3">
        <f t="shared" si="176"/>
        <v>0</v>
      </c>
      <c r="W192" s="3">
        <f t="shared" si="177"/>
        <v>0</v>
      </c>
      <c r="X192" s="3">
        <f t="shared" si="198"/>
        <v>0</v>
      </c>
      <c r="Y192" s="3">
        <f t="shared" si="199"/>
        <v>0</v>
      </c>
      <c r="AA192" s="3">
        <v>86549536</v>
      </c>
      <c r="AB192" s="3">
        <f t="shared" si="178"/>
        <v>85.51</v>
      </c>
      <c r="AC192" s="3">
        <f t="shared" si="200"/>
        <v>85.51</v>
      </c>
      <c r="AD192" s="3">
        <f t="shared" si="201"/>
        <v>0</v>
      </c>
      <c r="AE192" s="3">
        <f t="shared" si="202"/>
        <v>0</v>
      </c>
      <c r="AF192" s="3">
        <f t="shared" si="202"/>
        <v>0</v>
      </c>
      <c r="AG192" s="3">
        <f t="shared" si="179"/>
        <v>0</v>
      </c>
      <c r="AH192" s="3">
        <f t="shared" si="203"/>
        <v>0</v>
      </c>
      <c r="AI192" s="3">
        <f t="shared" si="203"/>
        <v>0</v>
      </c>
      <c r="AJ192" s="3">
        <f t="shared" si="180"/>
        <v>0</v>
      </c>
      <c r="AK192" s="3">
        <v>85.51</v>
      </c>
      <c r="AL192" s="3">
        <v>85.51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109</v>
      </c>
      <c r="AU192" s="3">
        <v>61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7.09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1</v>
      </c>
      <c r="BJ192" s="3" t="s">
        <v>227</v>
      </c>
      <c r="BM192" s="3">
        <v>21</v>
      </c>
      <c r="BN192" s="3">
        <v>0</v>
      </c>
      <c r="BO192" s="3" t="s">
        <v>224</v>
      </c>
      <c r="BP192" s="3">
        <v>1</v>
      </c>
      <c r="BQ192" s="3">
        <v>30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109</v>
      </c>
      <c r="CA192" s="3">
        <v>61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858</v>
      </c>
      <c r="CO192" s="3">
        <v>0</v>
      </c>
      <c r="CP192" s="3">
        <f t="shared" si="181"/>
        <v>1818.8</v>
      </c>
      <c r="CQ192" s="3">
        <f t="shared" si="182"/>
        <v>606.27</v>
      </c>
      <c r="CR192" s="3">
        <f t="shared" si="204"/>
        <v>0</v>
      </c>
      <c r="CS192" s="3">
        <f t="shared" si="205"/>
        <v>0</v>
      </c>
      <c r="CT192" s="3">
        <f t="shared" si="183"/>
        <v>0</v>
      </c>
      <c r="CU192" s="3">
        <f t="shared" si="184"/>
        <v>0</v>
      </c>
      <c r="CV192" s="3">
        <f t="shared" si="185"/>
        <v>0</v>
      </c>
      <c r="CW192" s="3">
        <f t="shared" si="186"/>
        <v>0</v>
      </c>
      <c r="CX192" s="3">
        <f t="shared" si="187"/>
        <v>0</v>
      </c>
      <c r="CY192" s="3">
        <f t="shared" si="206"/>
        <v>0</v>
      </c>
      <c r="CZ192" s="3">
        <f t="shared" si="207"/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1013</v>
      </c>
      <c r="DV192" s="3" t="s">
        <v>226</v>
      </c>
      <c r="DW192" s="3" t="s">
        <v>226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85635393</v>
      </c>
      <c r="EF192" s="3">
        <v>30</v>
      </c>
      <c r="EG192" s="3" t="s">
        <v>46</v>
      </c>
      <c r="EH192" s="3">
        <v>0</v>
      </c>
      <c r="EI192" s="3" t="s">
        <v>3</v>
      </c>
      <c r="EJ192" s="3">
        <v>1</v>
      </c>
      <c r="EK192" s="3">
        <v>21</v>
      </c>
      <c r="EL192" s="3" t="s">
        <v>47</v>
      </c>
      <c r="EM192" s="3" t="s">
        <v>48</v>
      </c>
      <c r="EO192" s="3" t="s">
        <v>146</v>
      </c>
      <c r="EQ192" s="3">
        <v>0</v>
      </c>
      <c r="ER192" s="3">
        <v>85.51</v>
      </c>
      <c r="ES192" s="3">
        <v>85.51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FQ192" s="3">
        <v>0</v>
      </c>
      <c r="FR192" s="3">
        <v>0</v>
      </c>
      <c r="FS192" s="3">
        <v>0</v>
      </c>
      <c r="FX192" s="3">
        <v>109</v>
      </c>
      <c r="FY192" s="3">
        <v>61</v>
      </c>
      <c r="GA192" s="3" t="s">
        <v>3</v>
      </c>
      <c r="GD192" s="3">
        <v>1</v>
      </c>
      <c r="GF192" s="3">
        <v>2145369852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188"/>
        <v>0</v>
      </c>
      <c r="GM192" s="3">
        <f t="shared" si="189"/>
        <v>1818.8</v>
      </c>
      <c r="GN192" s="3">
        <f t="shared" si="190"/>
        <v>1818.8</v>
      </c>
      <c r="GO192" s="3">
        <f t="shared" si="191"/>
        <v>0</v>
      </c>
      <c r="GP192" s="3">
        <f t="shared" si="192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193"/>
        <v>0</v>
      </c>
      <c r="GW192" s="3">
        <v>1</v>
      </c>
      <c r="GX192" s="3">
        <f t="shared" si="194"/>
        <v>0</v>
      </c>
      <c r="HA192" s="3">
        <v>0</v>
      </c>
      <c r="HB192" s="3">
        <v>0</v>
      </c>
      <c r="HC192" s="3">
        <f t="shared" si="195"/>
        <v>0</v>
      </c>
      <c r="HE192" s="3" t="s">
        <v>3</v>
      </c>
      <c r="HF192" s="3" t="s">
        <v>3</v>
      </c>
      <c r="HM192" s="3" t="s">
        <v>36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5">
      <c r="A193" s="2">
        <v>17</v>
      </c>
      <c r="B193" s="2">
        <v>1</v>
      </c>
      <c r="C193" s="2">
        <f>ROW(SmtRes!A197)</f>
        <v>197</v>
      </c>
      <c r="D193" s="2">
        <f>ROW(EtalonRes!A217)</f>
        <v>217</v>
      </c>
      <c r="E193" s="2" t="s">
        <v>228</v>
      </c>
      <c r="F193" s="2" t="s">
        <v>229</v>
      </c>
      <c r="G193" s="2" t="s">
        <v>230</v>
      </c>
      <c r="H193" s="2" t="s">
        <v>231</v>
      </c>
      <c r="I193" s="2">
        <f>ROUND((30)/100,9)</f>
        <v>0.3</v>
      </c>
      <c r="J193" s="2">
        <v>0</v>
      </c>
      <c r="K193" s="2">
        <f>ROUND((30)/100,9)</f>
        <v>0.3</v>
      </c>
      <c r="L193" s="2"/>
      <c r="M193" s="2"/>
      <c r="N193" s="2"/>
      <c r="O193" s="2">
        <f t="shared" si="171"/>
        <v>36.479999999999997</v>
      </c>
      <c r="P193" s="2">
        <f t="shared" si="172"/>
        <v>2.71</v>
      </c>
      <c r="Q193" s="2">
        <f>(ROUND((ROUND(((((ET193*1.25)*1.2))*AV193*I193),2)*BB193),2)+ROUND((ROUND(((AE193-(((EU193*1.25)*1.2)))*AV193*I193),2)*BS193),2))</f>
        <v>0</v>
      </c>
      <c r="R193" s="2">
        <f>(ROUND((ROUND(((((EU193*1.25)*1.2))*AV193*I193),2)*BS193),2)+ROUND((ROUND(((AE193-(((EU193*1.25)*1.2)))*AV193*I193),2)*BS193),2))</f>
        <v>0</v>
      </c>
      <c r="S193" s="2">
        <f t="shared" si="173"/>
        <v>33.770000000000003</v>
      </c>
      <c r="T193" s="2">
        <f t="shared" si="174"/>
        <v>0</v>
      </c>
      <c r="U193" s="2">
        <f t="shared" si="175"/>
        <v>2.2131073799999994</v>
      </c>
      <c r="V193" s="2">
        <f t="shared" si="176"/>
        <v>0</v>
      </c>
      <c r="W193" s="2">
        <f t="shared" si="177"/>
        <v>0</v>
      </c>
      <c r="X193" s="2">
        <f>(ROUND((((S193+ROUND((ROUND(((((EU193*1.25)*1.2))*AV193*I193),2)*BS193),2))*AT193)/100),2)+ROUND(((ROUND((ROUND(((AE193-(((EU193*1.25)*1.2)))*AV193*I193),2)*BS193),2)*AT193)/100),2))</f>
        <v>36.81</v>
      </c>
      <c r="Y193" s="2">
        <f>(ROUND((((S193+ROUND((ROUND(((((EU193*1.25)*1.2))*AV193*I193),2)*BS193),2))*AU193)/100),2)+ROUND(((ROUND((ROUND(((AE193-(((EU193*1.25)*1.2)))*AV193*I193),2)*BS193),2)*AU193)/100),2))</f>
        <v>20.6</v>
      </c>
      <c r="Z193" s="2"/>
      <c r="AA193" s="2">
        <v>86549534</v>
      </c>
      <c r="AB193" s="2">
        <f t="shared" si="178"/>
        <v>114.541</v>
      </c>
      <c r="AC193" s="2">
        <f>ROUND((((ES193*1)*1)),6)</f>
        <v>9.0399999999999991</v>
      </c>
      <c r="AD193" s="2">
        <f>ROUND((((((ET193*1.25)*1.2))-(((EU193*1.25)*1.2)))+AE193),6)</f>
        <v>0</v>
      </c>
      <c r="AE193" s="2">
        <f>ROUND((((EU193*1.25)*1.2)),6)</f>
        <v>0</v>
      </c>
      <c r="AF193" s="2">
        <f>ROUND((((EV193*1.15)*1.2)),6)</f>
        <v>105.501</v>
      </c>
      <c r="AG193" s="2">
        <f t="shared" si="179"/>
        <v>0</v>
      </c>
      <c r="AH193" s="2">
        <f>(((EW193*1.15)*1.2))</f>
        <v>6.9137999999999984</v>
      </c>
      <c r="AI193" s="2">
        <f>(((EX193*1.25)*1.2))</f>
        <v>0</v>
      </c>
      <c r="AJ193" s="2">
        <f t="shared" si="180"/>
        <v>0</v>
      </c>
      <c r="AK193" s="2">
        <v>85.49</v>
      </c>
      <c r="AL193" s="2">
        <v>9.0399999999999991</v>
      </c>
      <c r="AM193" s="2">
        <v>0</v>
      </c>
      <c r="AN193" s="2">
        <v>0</v>
      </c>
      <c r="AO193" s="2">
        <v>76.45</v>
      </c>
      <c r="AP193" s="2">
        <v>0</v>
      </c>
      <c r="AQ193" s="2">
        <v>5.01</v>
      </c>
      <c r="AR193" s="2">
        <v>0</v>
      </c>
      <c r="AS193" s="2">
        <v>0</v>
      </c>
      <c r="AT193" s="2">
        <v>109</v>
      </c>
      <c r="AU193" s="2">
        <v>61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232</v>
      </c>
      <c r="BK193" s="2"/>
      <c r="BL193" s="2"/>
      <c r="BM193" s="2">
        <v>21</v>
      </c>
      <c r="BN193" s="2">
        <v>0</v>
      </c>
      <c r="BO193" s="2" t="s">
        <v>229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857</v>
      </c>
      <c r="CO193" s="2">
        <v>0</v>
      </c>
      <c r="CP193" s="2">
        <f t="shared" si="181"/>
        <v>36.480000000000004</v>
      </c>
      <c r="CQ193" s="2">
        <f t="shared" si="182"/>
        <v>9.0399999999999991</v>
      </c>
      <c r="CR193" s="2">
        <f>(ROUND((ROUND(((((ET193*1.25)*1.2))*AV193*1),2)*BB193),2)+ROUND((ROUND(((AE193-(((EU193*1.25)*1.2)))*AV193*1),2)*BS193),2))</f>
        <v>0</v>
      </c>
      <c r="CS193" s="2">
        <f>(ROUND((ROUND(((((EU193*1.25)*1.2))*AV193*1),2)*BS193),2)+ROUND((ROUND(((AE193-(((EU193*1.25)*1.2)))*AV193*1),2)*BS193),2))</f>
        <v>0</v>
      </c>
      <c r="CT193" s="2">
        <f t="shared" si="183"/>
        <v>112.57</v>
      </c>
      <c r="CU193" s="2">
        <f t="shared" si="184"/>
        <v>0</v>
      </c>
      <c r="CV193" s="2">
        <f t="shared" si="185"/>
        <v>7.3770245999999977</v>
      </c>
      <c r="CW193" s="2">
        <f t="shared" si="186"/>
        <v>0</v>
      </c>
      <c r="CX193" s="2">
        <f t="shared" si="187"/>
        <v>0</v>
      </c>
      <c r="CY193" s="2">
        <f>(ROUND((((S193+ROUND((ROUND(((((EU193*1.25)*1.2))*AV193*1),2)*BS193),2))*AT193)/100),2)+ROUND(((ROUND((ROUND(((AE193-(((EU193*1.25)*1.2)))*AV193*1),2)*BS193),2)*AT193)/100),2))</f>
        <v>36.81</v>
      </c>
      <c r="CZ193" s="2">
        <f>(ROUND((((S193+ROUND((ROUND(((((EU193*1.25)*1.2))*AV193*1),2)*BS193),2))*AU193)/100),2)+ROUND(((ROUND((ROUND(((AE193-(((EU193*1.25)*1.2)))*AV193*1),2)*BS193),2)*AU193)/100),2))</f>
        <v>20.6</v>
      </c>
      <c r="DA193" s="2"/>
      <c r="DB193" s="2">
        <v>57</v>
      </c>
      <c r="DC193" s="2" t="s">
        <v>3</v>
      </c>
      <c r="DD193" s="2" t="s">
        <v>36</v>
      </c>
      <c r="DE193" s="2" t="s">
        <v>138</v>
      </c>
      <c r="DF193" s="2" t="s">
        <v>138</v>
      </c>
      <c r="DG193" s="2" t="s">
        <v>139</v>
      </c>
      <c r="DH193" s="2" t="s">
        <v>3</v>
      </c>
      <c r="DI193" s="2" t="s">
        <v>139</v>
      </c>
      <c r="DJ193" s="2" t="s">
        <v>138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231</v>
      </c>
      <c r="DW193" s="2" t="s">
        <v>231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85635393</v>
      </c>
      <c r="EF193" s="2">
        <v>30</v>
      </c>
      <c r="EG193" s="2" t="s">
        <v>46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47</v>
      </c>
      <c r="EM193" s="2" t="s">
        <v>48</v>
      </c>
      <c r="EN193" s="2"/>
      <c r="EO193" s="2" t="s">
        <v>140</v>
      </c>
      <c r="EP193" s="2"/>
      <c r="EQ193" s="2">
        <v>131072</v>
      </c>
      <c r="ER193" s="2">
        <v>85.49</v>
      </c>
      <c r="ES193" s="2">
        <v>9.0399999999999991</v>
      </c>
      <c r="ET193" s="2">
        <v>0</v>
      </c>
      <c r="EU193" s="2">
        <v>0</v>
      </c>
      <c r="EV193" s="2">
        <v>76.45</v>
      </c>
      <c r="EW193" s="2">
        <v>5.01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332992495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188"/>
        <v>0</v>
      </c>
      <c r="GM193" s="2">
        <f t="shared" si="189"/>
        <v>93.89</v>
      </c>
      <c r="GN193" s="2">
        <f t="shared" si="190"/>
        <v>93.89</v>
      </c>
      <c r="GO193" s="2">
        <f t="shared" si="191"/>
        <v>0</v>
      </c>
      <c r="GP193" s="2">
        <f t="shared" si="192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193"/>
        <v>0</v>
      </c>
      <c r="GW193" s="2">
        <v>1</v>
      </c>
      <c r="GX193" s="2">
        <f t="shared" si="194"/>
        <v>0</v>
      </c>
      <c r="GY193" s="2"/>
      <c r="GZ193" s="2"/>
      <c r="HA193" s="2">
        <v>0</v>
      </c>
      <c r="HB193" s="2">
        <v>0</v>
      </c>
      <c r="HC193" s="2">
        <f t="shared" si="195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3">
        <v>17</v>
      </c>
      <c r="B194" s="3">
        <v>1</v>
      </c>
      <c r="C194" s="3">
        <f>ROW(SmtRes!A202)</f>
        <v>202</v>
      </c>
      <c r="D194" s="3">
        <f>ROW(EtalonRes!A222)</f>
        <v>222</v>
      </c>
      <c r="E194" s="3" t="s">
        <v>228</v>
      </c>
      <c r="F194" s="3" t="s">
        <v>229</v>
      </c>
      <c r="G194" s="3" t="s">
        <v>230</v>
      </c>
      <c r="H194" s="3" t="s">
        <v>231</v>
      </c>
      <c r="I194" s="3">
        <f>ROUND((30)/100,9)</f>
        <v>0.3</v>
      </c>
      <c r="J194" s="3">
        <v>0</v>
      </c>
      <c r="K194" s="3">
        <f>ROUND((30)/100,9)</f>
        <v>0.3</v>
      </c>
      <c r="O194" s="3">
        <f t="shared" si="171"/>
        <v>1922.61</v>
      </c>
      <c r="P194" s="3">
        <f t="shared" si="172"/>
        <v>19.670000000000002</v>
      </c>
      <c r="Q194" s="3">
        <f>(ROUND((ROUND(((((ET194*1.25)*1.2))*AV194*I194),2)*BB194),2)+ROUND((ROUND(((AE194-(((EU194*1.25)*1.2)))*AV194*I194),2)*BS194),2))</f>
        <v>0</v>
      </c>
      <c r="R194" s="3">
        <f>(ROUND((ROUND(((((EU194*1.25)*1.2))*AV194*I194),2)*BS194),2)+ROUND((ROUND(((AE194-(((EU194*1.25)*1.2)))*AV194*I194),2)*BS194),2))</f>
        <v>0</v>
      </c>
      <c r="S194" s="3">
        <f t="shared" si="173"/>
        <v>1902.94</v>
      </c>
      <c r="T194" s="3">
        <f t="shared" si="174"/>
        <v>0</v>
      </c>
      <c r="U194" s="3">
        <f t="shared" si="175"/>
        <v>2.2131073799999994</v>
      </c>
      <c r="V194" s="3">
        <f t="shared" si="176"/>
        <v>0</v>
      </c>
      <c r="W194" s="3">
        <f t="shared" si="177"/>
        <v>0</v>
      </c>
      <c r="X194" s="3">
        <f>(ROUND((((S194+ROUND((ROUND(((((EU194*1.25)*1.2))*AV194*I194),2)*BS194),2))*AT194)/100),2)+ROUND(((ROUND((ROUND(((AE194-(((EU194*1.25)*1.2)))*AV194*I194),2)*BS194),2)*AT194)/100),2))</f>
        <v>2074.1999999999998</v>
      </c>
      <c r="Y194" s="3">
        <f>(ROUND((((S194+ROUND((ROUND(((((EU194*1.25)*1.2))*AV194*I194),2)*BS194),2))*AU194)/100),2)+ROUND(((ROUND((ROUND(((AE194-(((EU194*1.25)*1.2)))*AV194*I194),2)*BS194),2)*AU194)/100),2))</f>
        <v>1160.79</v>
      </c>
      <c r="AA194" s="3">
        <v>86549536</v>
      </c>
      <c r="AB194" s="3">
        <f t="shared" si="178"/>
        <v>114.541</v>
      </c>
      <c r="AC194" s="3">
        <f>ROUND((((ES194*1)*1)),6)</f>
        <v>9.0399999999999991</v>
      </c>
      <c r="AD194" s="3">
        <f>ROUND((((((ET194*1.25)*1.2))-(((EU194*1.25)*1.2)))+AE194),6)</f>
        <v>0</v>
      </c>
      <c r="AE194" s="3">
        <f>ROUND((((EU194*1.25)*1.2)),6)</f>
        <v>0</v>
      </c>
      <c r="AF194" s="3">
        <f>ROUND((((EV194*1.15)*1.2)),6)</f>
        <v>105.501</v>
      </c>
      <c r="AG194" s="3">
        <f t="shared" si="179"/>
        <v>0</v>
      </c>
      <c r="AH194" s="3">
        <f>(((EW194*1.15)*1.2))</f>
        <v>6.9137999999999984</v>
      </c>
      <c r="AI194" s="3">
        <f>(((EX194*1.25)*1.2))</f>
        <v>0</v>
      </c>
      <c r="AJ194" s="3">
        <f t="shared" si="180"/>
        <v>0</v>
      </c>
      <c r="AK194" s="3">
        <v>85.49</v>
      </c>
      <c r="AL194" s="3">
        <v>9.0399999999999991</v>
      </c>
      <c r="AM194" s="3">
        <v>0</v>
      </c>
      <c r="AN194" s="3">
        <v>0</v>
      </c>
      <c r="AO194" s="3">
        <v>76.45</v>
      </c>
      <c r="AP194" s="3">
        <v>0</v>
      </c>
      <c r="AQ194" s="3">
        <v>5.01</v>
      </c>
      <c r="AR194" s="3">
        <v>0</v>
      </c>
      <c r="AS194" s="3">
        <v>0</v>
      </c>
      <c r="AT194" s="3">
        <v>109</v>
      </c>
      <c r="AU194" s="3">
        <v>61</v>
      </c>
      <c r="AV194" s="3">
        <v>1.0669999999999999</v>
      </c>
      <c r="AW194" s="3">
        <v>1</v>
      </c>
      <c r="AZ194" s="3">
        <v>1</v>
      </c>
      <c r="BA194" s="3">
        <v>56.35</v>
      </c>
      <c r="BB194" s="3">
        <v>1</v>
      </c>
      <c r="BC194" s="3">
        <v>7.26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0</v>
      </c>
      <c r="BI194" s="3">
        <v>1</v>
      </c>
      <c r="BJ194" s="3" t="s">
        <v>232</v>
      </c>
      <c r="BM194" s="3">
        <v>21</v>
      </c>
      <c r="BN194" s="3">
        <v>0</v>
      </c>
      <c r="BO194" s="3" t="s">
        <v>229</v>
      </c>
      <c r="BP194" s="3">
        <v>1</v>
      </c>
      <c r="BQ194" s="3">
        <v>30</v>
      </c>
      <c r="BR194" s="3">
        <v>0</v>
      </c>
      <c r="BS194" s="3">
        <v>56.35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109</v>
      </c>
      <c r="CA194" s="3">
        <v>61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857</v>
      </c>
      <c r="CO194" s="3">
        <v>0</v>
      </c>
      <c r="CP194" s="3">
        <f t="shared" si="181"/>
        <v>1922.6100000000001</v>
      </c>
      <c r="CQ194" s="3">
        <f t="shared" si="182"/>
        <v>65.63</v>
      </c>
      <c r="CR194" s="3">
        <f>(ROUND((ROUND(((((ET194*1.25)*1.2))*AV194*1),2)*BB194),2)+ROUND((ROUND(((AE194-(((EU194*1.25)*1.2)))*AV194*1),2)*BS194),2))</f>
        <v>0</v>
      </c>
      <c r="CS194" s="3">
        <f>(ROUND((ROUND(((((EU194*1.25)*1.2))*AV194*1),2)*BS194),2)+ROUND((ROUND(((AE194-(((EU194*1.25)*1.2)))*AV194*1),2)*BS194),2))</f>
        <v>0</v>
      </c>
      <c r="CT194" s="3">
        <f t="shared" si="183"/>
        <v>6343.32</v>
      </c>
      <c r="CU194" s="3">
        <f t="shared" si="184"/>
        <v>0</v>
      </c>
      <c r="CV194" s="3">
        <f t="shared" si="185"/>
        <v>7.3770245999999977</v>
      </c>
      <c r="CW194" s="3">
        <f t="shared" si="186"/>
        <v>0</v>
      </c>
      <c r="CX194" s="3">
        <f t="shared" si="187"/>
        <v>0</v>
      </c>
      <c r="CY194" s="3">
        <f>(ROUND((((S194+ROUND((ROUND(((((EU194*1.25)*1.2))*AV194*1),2)*BS194),2))*AT194)/100),2)+ROUND(((ROUND((ROUND(((AE194-(((EU194*1.25)*1.2)))*AV194*1),2)*BS194),2)*AT194)/100),2))</f>
        <v>2074.1999999999998</v>
      </c>
      <c r="CZ194" s="3">
        <f>(ROUND((((S194+ROUND((ROUND(((((EU194*1.25)*1.2))*AV194*1),2)*BS194),2))*AU194)/100),2)+ROUND(((ROUND((ROUND(((AE194-(((EU194*1.25)*1.2)))*AV194*1),2)*BS194),2)*AU194)/100),2))</f>
        <v>1160.79</v>
      </c>
      <c r="DB194" s="3">
        <v>59</v>
      </c>
      <c r="DC194" s="3" t="s">
        <v>3</v>
      </c>
      <c r="DD194" s="3" t="s">
        <v>36</v>
      </c>
      <c r="DE194" s="3" t="s">
        <v>138</v>
      </c>
      <c r="DF194" s="3" t="s">
        <v>138</v>
      </c>
      <c r="DG194" s="3" t="s">
        <v>139</v>
      </c>
      <c r="DH194" s="3" t="s">
        <v>3</v>
      </c>
      <c r="DI194" s="3" t="s">
        <v>139</v>
      </c>
      <c r="DJ194" s="3" t="s">
        <v>138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1013</v>
      </c>
      <c r="DV194" s="3" t="s">
        <v>231</v>
      </c>
      <c r="DW194" s="3" t="s">
        <v>231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85635393</v>
      </c>
      <c r="EF194" s="3">
        <v>30</v>
      </c>
      <c r="EG194" s="3" t="s">
        <v>46</v>
      </c>
      <c r="EH194" s="3">
        <v>0</v>
      </c>
      <c r="EI194" s="3" t="s">
        <v>3</v>
      </c>
      <c r="EJ194" s="3">
        <v>1</v>
      </c>
      <c r="EK194" s="3">
        <v>21</v>
      </c>
      <c r="EL194" s="3" t="s">
        <v>47</v>
      </c>
      <c r="EM194" s="3" t="s">
        <v>48</v>
      </c>
      <c r="EO194" s="3" t="s">
        <v>140</v>
      </c>
      <c r="EQ194" s="3">
        <v>131072</v>
      </c>
      <c r="ER194" s="3">
        <v>85.49</v>
      </c>
      <c r="ES194" s="3">
        <v>9.0399999999999991</v>
      </c>
      <c r="ET194" s="3">
        <v>0</v>
      </c>
      <c r="EU194" s="3">
        <v>0</v>
      </c>
      <c r="EV194" s="3">
        <v>76.45</v>
      </c>
      <c r="EW194" s="3">
        <v>5.01</v>
      </c>
      <c r="EX194" s="3">
        <v>0</v>
      </c>
      <c r="EY194" s="3">
        <v>0</v>
      </c>
      <c r="FQ194" s="3">
        <v>0</v>
      </c>
      <c r="FR194" s="3">
        <v>0</v>
      </c>
      <c r="FS194" s="3">
        <v>0</v>
      </c>
      <c r="FX194" s="3">
        <v>109</v>
      </c>
      <c r="FY194" s="3">
        <v>61</v>
      </c>
      <c r="GA194" s="3" t="s">
        <v>3</v>
      </c>
      <c r="GD194" s="3">
        <v>1</v>
      </c>
      <c r="GF194" s="3">
        <v>332992495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188"/>
        <v>0</v>
      </c>
      <c r="GM194" s="3">
        <f t="shared" si="189"/>
        <v>5157.6000000000004</v>
      </c>
      <c r="GN194" s="3">
        <f t="shared" si="190"/>
        <v>5157.6000000000004</v>
      </c>
      <c r="GO194" s="3">
        <f t="shared" si="191"/>
        <v>0</v>
      </c>
      <c r="GP194" s="3">
        <f t="shared" si="192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193"/>
        <v>0</v>
      </c>
      <c r="GW194" s="3">
        <v>1</v>
      </c>
      <c r="GX194" s="3">
        <f t="shared" si="194"/>
        <v>0</v>
      </c>
      <c r="HA194" s="3">
        <v>0</v>
      </c>
      <c r="HB194" s="3">
        <v>0</v>
      </c>
      <c r="HC194" s="3">
        <f t="shared" si="195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5">
      <c r="A195" s="2">
        <v>17</v>
      </c>
      <c r="B195" s="2">
        <v>1</v>
      </c>
      <c r="C195" s="2">
        <f>ROW(SmtRes!A212)</f>
        <v>212</v>
      </c>
      <c r="D195" s="2">
        <f>ROW(EtalonRes!A232)</f>
        <v>232</v>
      </c>
      <c r="E195" s="2" t="s">
        <v>233</v>
      </c>
      <c r="F195" s="2" t="s">
        <v>198</v>
      </c>
      <c r="G195" s="2" t="s">
        <v>199</v>
      </c>
      <c r="H195" s="2" t="s">
        <v>200</v>
      </c>
      <c r="I195" s="2">
        <f>ROUND(7,9)</f>
        <v>7</v>
      </c>
      <c r="J195" s="2">
        <v>0</v>
      </c>
      <c r="K195" s="2">
        <f>ROUND(7,9)</f>
        <v>7</v>
      </c>
      <c r="L195" s="2"/>
      <c r="M195" s="2"/>
      <c r="N195" s="2"/>
      <c r="O195" s="2">
        <f t="shared" si="171"/>
        <v>2508.6799999999998</v>
      </c>
      <c r="P195" s="2">
        <f t="shared" si="172"/>
        <v>767.55</v>
      </c>
      <c r="Q195" s="2">
        <f>(ROUND((ROUND(((((ET195*1.25)*1.2))*AV195*I195),2)*BB195),2)+ROUND((ROUND(((AE195-(((EU195*1.25)*1.2)))*AV195*I195),2)*BS195),2))</f>
        <v>70.02</v>
      </c>
      <c r="R195" s="2">
        <f>(ROUND((ROUND(((((EU195*1.25)*1.2))*AV195*I195),2)*BS195),2)+ROUND((ROUND(((AE195-(((EU195*1.25)*1.2)))*AV195*I195),2)*BS195),2))</f>
        <v>3.36</v>
      </c>
      <c r="S195" s="2">
        <f t="shared" si="173"/>
        <v>1671.11</v>
      </c>
      <c r="T195" s="2">
        <f t="shared" si="174"/>
        <v>0</v>
      </c>
      <c r="U195" s="2">
        <f t="shared" si="175"/>
        <v>137.08602599999998</v>
      </c>
      <c r="V195" s="2">
        <f t="shared" si="176"/>
        <v>0</v>
      </c>
      <c r="W195" s="2">
        <f t="shared" si="177"/>
        <v>0</v>
      </c>
      <c r="X195" s="2">
        <f>(ROUND((((S195+ROUND((ROUND(((((EU195*1.25)*1.2))*AV195*I195),2)*BS195),2))*AT195)/100),2)+ROUND(((ROUND((ROUND(((AE195-(((EU195*1.25)*1.2)))*AV195*I195),2)*BS195),2)*AT195)/100),2))</f>
        <v>1825.17</v>
      </c>
      <c r="Y195" s="2">
        <f>(ROUND((((S195+ROUND((ROUND(((((EU195*1.25)*1.2))*AV195*I195),2)*BS195),2))*AU195)/100),2)+ROUND(((ROUND((ROUND(((AE195-(((EU195*1.25)*1.2)))*AV195*I195),2)*BS195),2)*AU195)/100),2))</f>
        <v>1021.43</v>
      </c>
      <c r="Z195" s="2"/>
      <c r="AA195" s="2">
        <v>86549534</v>
      </c>
      <c r="AB195" s="2">
        <f t="shared" si="178"/>
        <v>342.76440000000002</v>
      </c>
      <c r="AC195" s="2">
        <f>ROUND((((ES195*1)*1)),6)</f>
        <v>109.65</v>
      </c>
      <c r="AD195" s="2">
        <f>ROUND((((((ET195*1.25)*1.2))-(((EU195*1.25)*1.2)))+AE195),6)</f>
        <v>9.375</v>
      </c>
      <c r="AE195" s="2">
        <f>ROUND((((EU195*1.25)*1.2)),6)</f>
        <v>0.45</v>
      </c>
      <c r="AF195" s="2">
        <f>ROUND((((EV195*1.15)*1.2)),6)</f>
        <v>223.73939999999999</v>
      </c>
      <c r="AG195" s="2">
        <f t="shared" si="179"/>
        <v>0</v>
      </c>
      <c r="AH195" s="2">
        <f>(((EW195*1.15)*1.2))</f>
        <v>18.353999999999999</v>
      </c>
      <c r="AI195" s="2">
        <f>(((EX195*1.25)*1.2))</f>
        <v>0</v>
      </c>
      <c r="AJ195" s="2">
        <f t="shared" si="180"/>
        <v>0</v>
      </c>
      <c r="AK195" s="2">
        <v>278.02999999999997</v>
      </c>
      <c r="AL195" s="2">
        <v>109.65</v>
      </c>
      <c r="AM195" s="2">
        <v>6.25</v>
      </c>
      <c r="AN195" s="2">
        <v>0.3</v>
      </c>
      <c r="AO195" s="2">
        <v>162.13</v>
      </c>
      <c r="AP195" s="2">
        <v>0</v>
      </c>
      <c r="AQ195" s="2">
        <v>13.3</v>
      </c>
      <c r="AR195" s="2">
        <v>0</v>
      </c>
      <c r="AS195" s="2">
        <v>0</v>
      </c>
      <c r="AT195" s="2">
        <v>109</v>
      </c>
      <c r="AU195" s="2">
        <v>61</v>
      </c>
      <c r="AV195" s="2">
        <v>1.0669999999999999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1</v>
      </c>
      <c r="BJ195" s="2" t="s">
        <v>201</v>
      </c>
      <c r="BK195" s="2"/>
      <c r="BL195" s="2"/>
      <c r="BM195" s="2">
        <v>22</v>
      </c>
      <c r="BN195" s="2">
        <v>0</v>
      </c>
      <c r="BO195" s="2" t="s">
        <v>198</v>
      </c>
      <c r="BP195" s="2">
        <v>1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857</v>
      </c>
      <c r="CO195" s="2">
        <v>0</v>
      </c>
      <c r="CP195" s="2">
        <f t="shared" si="181"/>
        <v>2508.6799999999998</v>
      </c>
      <c r="CQ195" s="2">
        <f t="shared" si="182"/>
        <v>109.65</v>
      </c>
      <c r="CR195" s="2">
        <f>(ROUND((ROUND(((((ET195*1.25)*1.2))*AV195*1),2)*BB195),2)+ROUND((ROUND(((AE195-(((EU195*1.25)*1.2)))*AV195*1),2)*BS195),2))</f>
        <v>10</v>
      </c>
      <c r="CS195" s="2">
        <f>(ROUND((ROUND(((((EU195*1.25)*1.2))*AV195*1),2)*BS195),2)+ROUND((ROUND(((AE195-(((EU195*1.25)*1.2)))*AV195*1),2)*BS195),2))</f>
        <v>0.48</v>
      </c>
      <c r="CT195" s="2">
        <f t="shared" si="183"/>
        <v>238.73</v>
      </c>
      <c r="CU195" s="2">
        <f t="shared" si="184"/>
        <v>0</v>
      </c>
      <c r="CV195" s="2">
        <f t="shared" si="185"/>
        <v>19.583717999999998</v>
      </c>
      <c r="CW195" s="2">
        <f t="shared" si="186"/>
        <v>0</v>
      </c>
      <c r="CX195" s="2">
        <f t="shared" si="187"/>
        <v>0</v>
      </c>
      <c r="CY195" s="2">
        <f>(ROUND((((S195+ROUND((ROUND(((((EU195*1.25)*1.2))*AV195*1),2)*BS195),2))*AT195)/100),2)+ROUND(((ROUND((ROUND(((AE195-(((EU195*1.25)*1.2)))*AV195*1),2)*BS195),2)*AT195)/100),2))</f>
        <v>1822.03</v>
      </c>
      <c r="CZ195" s="2">
        <f>(ROUND((((S195+ROUND((ROUND(((((EU195*1.25)*1.2))*AV195*1),2)*BS195),2))*AU195)/100),2)+ROUND(((ROUND((ROUND(((AE195-(((EU195*1.25)*1.2)))*AV195*1),2)*BS195),2)*AU195)/100),2))</f>
        <v>1019.67</v>
      </c>
      <c r="DA195" s="2"/>
      <c r="DB195" s="2">
        <v>61</v>
      </c>
      <c r="DC195" s="2" t="s">
        <v>3</v>
      </c>
      <c r="DD195" s="2" t="s">
        <v>36</v>
      </c>
      <c r="DE195" s="2" t="s">
        <v>138</v>
      </c>
      <c r="DF195" s="2" t="s">
        <v>138</v>
      </c>
      <c r="DG195" s="2" t="s">
        <v>139</v>
      </c>
      <c r="DH195" s="2" t="s">
        <v>3</v>
      </c>
      <c r="DI195" s="2" t="s">
        <v>139</v>
      </c>
      <c r="DJ195" s="2" t="s">
        <v>138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200</v>
      </c>
      <c r="DW195" s="2" t="s">
        <v>200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85635394</v>
      </c>
      <c r="EF195" s="2">
        <v>30</v>
      </c>
      <c r="EG195" s="2" t="s">
        <v>46</v>
      </c>
      <c r="EH195" s="2">
        <v>0</v>
      </c>
      <c r="EI195" s="2" t="s">
        <v>3</v>
      </c>
      <c r="EJ195" s="2">
        <v>1</v>
      </c>
      <c r="EK195" s="2">
        <v>22</v>
      </c>
      <c r="EL195" s="2" t="s">
        <v>202</v>
      </c>
      <c r="EM195" s="2" t="s">
        <v>203</v>
      </c>
      <c r="EN195" s="2"/>
      <c r="EO195" s="2" t="s">
        <v>140</v>
      </c>
      <c r="EP195" s="2"/>
      <c r="EQ195" s="2">
        <v>131072</v>
      </c>
      <c r="ER195" s="2">
        <v>278.02999999999997</v>
      </c>
      <c r="ES195" s="2">
        <v>109.65</v>
      </c>
      <c r="ET195" s="2">
        <v>6.25</v>
      </c>
      <c r="EU195" s="2">
        <v>0.3</v>
      </c>
      <c r="EV195" s="2">
        <v>162.13</v>
      </c>
      <c r="EW195" s="2">
        <v>13.3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1740175209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88"/>
        <v>0</v>
      </c>
      <c r="GM195" s="2">
        <f t="shared" si="189"/>
        <v>5355.28</v>
      </c>
      <c r="GN195" s="2">
        <f t="shared" si="190"/>
        <v>5355.28</v>
      </c>
      <c r="GO195" s="2">
        <f t="shared" si="191"/>
        <v>0</v>
      </c>
      <c r="GP195" s="2">
        <f t="shared" si="192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93"/>
        <v>0</v>
      </c>
      <c r="GW195" s="2">
        <v>1</v>
      </c>
      <c r="GX195" s="2">
        <f t="shared" si="194"/>
        <v>0</v>
      </c>
      <c r="GY195" s="2"/>
      <c r="GZ195" s="2"/>
      <c r="HA195" s="2">
        <v>0</v>
      </c>
      <c r="HB195" s="2">
        <v>0</v>
      </c>
      <c r="HC195" s="2">
        <f t="shared" si="195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17</v>
      </c>
      <c r="B196" s="3">
        <v>1</v>
      </c>
      <c r="C196" s="3">
        <f>ROW(SmtRes!A222)</f>
        <v>222</v>
      </c>
      <c r="D196" s="3">
        <f>ROW(EtalonRes!A242)</f>
        <v>242</v>
      </c>
      <c r="E196" s="3" t="s">
        <v>233</v>
      </c>
      <c r="F196" s="3" t="s">
        <v>198</v>
      </c>
      <c r="G196" s="3" t="s">
        <v>199</v>
      </c>
      <c r="H196" s="3" t="s">
        <v>200</v>
      </c>
      <c r="I196" s="3">
        <f>ROUND(7,9)</f>
        <v>7</v>
      </c>
      <c r="J196" s="3">
        <v>0</v>
      </c>
      <c r="K196" s="3">
        <f>ROUND(7,9)</f>
        <v>7</v>
      </c>
      <c r="O196" s="3">
        <f t="shared" si="171"/>
        <v>100696.77</v>
      </c>
      <c r="P196" s="3">
        <f t="shared" si="172"/>
        <v>5534.04</v>
      </c>
      <c r="Q196" s="3">
        <f>(ROUND((ROUND(((((ET196*1.25)*1.2))*AV196*I196),2)*BB196),2)+ROUND((ROUND(((AE196-(((EU196*1.25)*1.2)))*AV196*I196),2)*BS196),2))</f>
        <v>995.68</v>
      </c>
      <c r="R196" s="3">
        <f>(ROUND((ROUND(((((EU196*1.25)*1.2))*AV196*I196),2)*BS196),2)+ROUND((ROUND(((AE196-(((EU196*1.25)*1.2)))*AV196*I196),2)*BS196),2))</f>
        <v>189.34</v>
      </c>
      <c r="S196" s="3">
        <f t="shared" si="173"/>
        <v>94167.05</v>
      </c>
      <c r="T196" s="3">
        <f t="shared" si="174"/>
        <v>0</v>
      </c>
      <c r="U196" s="3">
        <f t="shared" si="175"/>
        <v>137.08602599999998</v>
      </c>
      <c r="V196" s="3">
        <f t="shared" si="176"/>
        <v>0</v>
      </c>
      <c r="W196" s="3">
        <f t="shared" si="177"/>
        <v>0</v>
      </c>
      <c r="X196" s="3">
        <f>(ROUND((((S196+ROUND((ROUND(((((EU196*1.25)*1.2))*AV196*I196),2)*BS196),2))*AT196)/100),2)+ROUND(((ROUND((ROUND(((AE196-(((EU196*1.25)*1.2)))*AV196*I196),2)*BS196),2)*AT196)/100),2))</f>
        <v>102848.47</v>
      </c>
      <c r="Y196" s="3">
        <f>(ROUND((((S196+ROUND((ROUND(((((EU196*1.25)*1.2))*AV196*I196),2)*BS196),2))*AU196)/100),2)+ROUND(((ROUND((ROUND(((AE196-(((EU196*1.25)*1.2)))*AV196*I196),2)*BS196),2)*AU196)/100),2))</f>
        <v>57557.4</v>
      </c>
      <c r="AA196" s="3">
        <v>86549536</v>
      </c>
      <c r="AB196" s="3">
        <f t="shared" si="178"/>
        <v>342.76440000000002</v>
      </c>
      <c r="AC196" s="3">
        <f>ROUND((((ES196*1)*1)),6)</f>
        <v>109.65</v>
      </c>
      <c r="AD196" s="3">
        <f>ROUND((((((ET196*1.25)*1.2))-(((EU196*1.25)*1.2)))+AE196),6)</f>
        <v>9.375</v>
      </c>
      <c r="AE196" s="3">
        <f>ROUND((((EU196*1.25)*1.2)),6)</f>
        <v>0.45</v>
      </c>
      <c r="AF196" s="3">
        <f>ROUND((((EV196*1.15)*1.2)),6)</f>
        <v>223.73939999999999</v>
      </c>
      <c r="AG196" s="3">
        <f t="shared" si="179"/>
        <v>0</v>
      </c>
      <c r="AH196" s="3">
        <f>(((EW196*1.15)*1.2))</f>
        <v>18.353999999999999</v>
      </c>
      <c r="AI196" s="3">
        <f>(((EX196*1.25)*1.2))</f>
        <v>0</v>
      </c>
      <c r="AJ196" s="3">
        <f t="shared" si="180"/>
        <v>0</v>
      </c>
      <c r="AK196" s="3">
        <v>278.02999999999997</v>
      </c>
      <c r="AL196" s="3">
        <v>109.65</v>
      </c>
      <c r="AM196" s="3">
        <v>6.25</v>
      </c>
      <c r="AN196" s="3">
        <v>0.3</v>
      </c>
      <c r="AO196" s="3">
        <v>162.13</v>
      </c>
      <c r="AP196" s="3">
        <v>0</v>
      </c>
      <c r="AQ196" s="3">
        <v>13.3</v>
      </c>
      <c r="AR196" s="3">
        <v>0</v>
      </c>
      <c r="AS196" s="3">
        <v>0</v>
      </c>
      <c r="AT196" s="3">
        <v>109</v>
      </c>
      <c r="AU196" s="3">
        <v>61</v>
      </c>
      <c r="AV196" s="3">
        <v>1.0669999999999999</v>
      </c>
      <c r="AW196" s="3">
        <v>1</v>
      </c>
      <c r="AZ196" s="3">
        <v>1</v>
      </c>
      <c r="BA196" s="3">
        <v>56.35</v>
      </c>
      <c r="BB196" s="3">
        <v>14.22</v>
      </c>
      <c r="BC196" s="3">
        <v>7.21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1</v>
      </c>
      <c r="BJ196" s="3" t="s">
        <v>201</v>
      </c>
      <c r="BM196" s="3">
        <v>22</v>
      </c>
      <c r="BN196" s="3">
        <v>0</v>
      </c>
      <c r="BO196" s="3" t="s">
        <v>198</v>
      </c>
      <c r="BP196" s="3">
        <v>1</v>
      </c>
      <c r="BQ196" s="3">
        <v>30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109</v>
      </c>
      <c r="CA196" s="3">
        <v>61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857</v>
      </c>
      <c r="CO196" s="3">
        <v>0</v>
      </c>
      <c r="CP196" s="3">
        <f t="shared" si="181"/>
        <v>100696.77</v>
      </c>
      <c r="CQ196" s="3">
        <f t="shared" si="182"/>
        <v>790.58</v>
      </c>
      <c r="CR196" s="3">
        <f>(ROUND((ROUND(((((ET196*1.25)*1.2))*AV196*1),2)*BB196),2)+ROUND((ROUND(((AE196-(((EU196*1.25)*1.2)))*AV196*1),2)*BS196),2))</f>
        <v>142.19999999999999</v>
      </c>
      <c r="CS196" s="3">
        <f>(ROUND((ROUND(((((EU196*1.25)*1.2))*AV196*1),2)*BS196),2)+ROUND((ROUND(((AE196-(((EU196*1.25)*1.2)))*AV196*1),2)*BS196),2))</f>
        <v>27.05</v>
      </c>
      <c r="CT196" s="3">
        <f t="shared" si="183"/>
        <v>13452.44</v>
      </c>
      <c r="CU196" s="3">
        <f t="shared" si="184"/>
        <v>0</v>
      </c>
      <c r="CV196" s="3">
        <f t="shared" si="185"/>
        <v>19.583717999999998</v>
      </c>
      <c r="CW196" s="3">
        <f t="shared" si="186"/>
        <v>0</v>
      </c>
      <c r="CX196" s="3">
        <f t="shared" si="187"/>
        <v>0</v>
      </c>
      <c r="CY196" s="3">
        <f>(ROUND((((S196+ROUND((ROUND(((((EU196*1.25)*1.2))*AV196*1),2)*BS196),2))*AT196)/100),2)+ROUND(((ROUND((ROUND(((AE196-(((EU196*1.25)*1.2)))*AV196*1),2)*BS196),2)*AT196)/100),2))</f>
        <v>102671.57</v>
      </c>
      <c r="CZ196" s="3">
        <f>(ROUND((((S196+ROUND((ROUND(((((EU196*1.25)*1.2))*AV196*1),2)*BS196),2))*AU196)/100),2)+ROUND(((ROUND((ROUND(((AE196-(((EU196*1.25)*1.2)))*AV196*1),2)*BS196),2)*AU196)/100),2))</f>
        <v>57458.400000000001</v>
      </c>
      <c r="DB196" s="3">
        <v>63</v>
      </c>
      <c r="DC196" s="3" t="s">
        <v>3</v>
      </c>
      <c r="DD196" s="3" t="s">
        <v>36</v>
      </c>
      <c r="DE196" s="3" t="s">
        <v>138</v>
      </c>
      <c r="DF196" s="3" t="s">
        <v>138</v>
      </c>
      <c r="DG196" s="3" t="s">
        <v>139</v>
      </c>
      <c r="DH196" s="3" t="s">
        <v>3</v>
      </c>
      <c r="DI196" s="3" t="s">
        <v>139</v>
      </c>
      <c r="DJ196" s="3" t="s">
        <v>138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200</v>
      </c>
      <c r="DW196" s="3" t="s">
        <v>200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85635394</v>
      </c>
      <c r="EF196" s="3">
        <v>30</v>
      </c>
      <c r="EG196" s="3" t="s">
        <v>46</v>
      </c>
      <c r="EH196" s="3">
        <v>0</v>
      </c>
      <c r="EI196" s="3" t="s">
        <v>3</v>
      </c>
      <c r="EJ196" s="3">
        <v>1</v>
      </c>
      <c r="EK196" s="3">
        <v>22</v>
      </c>
      <c r="EL196" s="3" t="s">
        <v>202</v>
      </c>
      <c r="EM196" s="3" t="s">
        <v>203</v>
      </c>
      <c r="EO196" s="3" t="s">
        <v>140</v>
      </c>
      <c r="EQ196" s="3">
        <v>131072</v>
      </c>
      <c r="ER196" s="3">
        <v>278.02999999999997</v>
      </c>
      <c r="ES196" s="3">
        <v>109.65</v>
      </c>
      <c r="ET196" s="3">
        <v>6.25</v>
      </c>
      <c r="EU196" s="3">
        <v>0.3</v>
      </c>
      <c r="EV196" s="3">
        <v>162.13</v>
      </c>
      <c r="EW196" s="3">
        <v>13.3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109</v>
      </c>
      <c r="FY196" s="3">
        <v>61</v>
      </c>
      <c r="GA196" s="3" t="s">
        <v>3</v>
      </c>
      <c r="GD196" s="3">
        <v>1</v>
      </c>
      <c r="GF196" s="3">
        <v>1740175209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88"/>
        <v>0</v>
      </c>
      <c r="GM196" s="3">
        <f t="shared" si="189"/>
        <v>261102.64</v>
      </c>
      <c r="GN196" s="3">
        <f t="shared" si="190"/>
        <v>261102.64</v>
      </c>
      <c r="GO196" s="3">
        <f t="shared" si="191"/>
        <v>0</v>
      </c>
      <c r="GP196" s="3">
        <f t="shared" si="192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93"/>
        <v>0</v>
      </c>
      <c r="GW196" s="3">
        <v>1</v>
      </c>
      <c r="GX196" s="3">
        <f t="shared" si="194"/>
        <v>0</v>
      </c>
      <c r="HA196" s="3">
        <v>0</v>
      </c>
      <c r="HB196" s="3">
        <v>0</v>
      </c>
      <c r="HC196" s="3">
        <f t="shared" si="195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5">
      <c r="A197" s="2">
        <v>18</v>
      </c>
      <c r="B197" s="2">
        <v>1</v>
      </c>
      <c r="C197" s="2">
        <v>212</v>
      </c>
      <c r="D197" s="2"/>
      <c r="E197" s="2" t="s">
        <v>234</v>
      </c>
      <c r="F197" s="2" t="s">
        <v>235</v>
      </c>
      <c r="G197" s="2" t="s">
        <v>236</v>
      </c>
      <c r="H197" s="2" t="s">
        <v>163</v>
      </c>
      <c r="I197" s="2">
        <f>I195*J197</f>
        <v>7</v>
      </c>
      <c r="J197" s="2">
        <v>1</v>
      </c>
      <c r="K197" s="2">
        <v>1</v>
      </c>
      <c r="L197" s="2"/>
      <c r="M197" s="2"/>
      <c r="N197" s="2"/>
      <c r="O197" s="2">
        <f t="shared" si="171"/>
        <v>11878.79</v>
      </c>
      <c r="P197" s="2">
        <f t="shared" si="172"/>
        <v>11878.79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173"/>
        <v>0</v>
      </c>
      <c r="T197" s="2">
        <f t="shared" si="174"/>
        <v>0</v>
      </c>
      <c r="U197" s="2">
        <f t="shared" si="175"/>
        <v>0</v>
      </c>
      <c r="V197" s="2">
        <f t="shared" si="176"/>
        <v>0</v>
      </c>
      <c r="W197" s="2">
        <f t="shared" si="177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86549534</v>
      </c>
      <c r="AB197" s="2">
        <f t="shared" si="178"/>
        <v>1696.97</v>
      </c>
      <c r="AC197" s="2">
        <f>ROUND((ES197),6)</f>
        <v>1696.97</v>
      </c>
      <c r="AD197" s="2">
        <f>ROUND((((ET197)-(EU197))+AE197),6)</f>
        <v>0</v>
      </c>
      <c r="AE197" s="2">
        <f>ROUND((EU197),6)</f>
        <v>0</v>
      </c>
      <c r="AF197" s="2">
        <f>ROUND((EV197),6)</f>
        <v>0</v>
      </c>
      <c r="AG197" s="2">
        <f t="shared" si="179"/>
        <v>0</v>
      </c>
      <c r="AH197" s="2">
        <f>(EW197)</f>
        <v>0</v>
      </c>
      <c r="AI197" s="2">
        <f>(EX197)</f>
        <v>0</v>
      </c>
      <c r="AJ197" s="2">
        <f t="shared" si="180"/>
        <v>0</v>
      </c>
      <c r="AK197" s="2">
        <v>1696.97</v>
      </c>
      <c r="AL197" s="2">
        <v>1696.97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237</v>
      </c>
      <c r="BK197" s="2"/>
      <c r="BL197" s="2"/>
      <c r="BM197" s="2">
        <v>22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858</v>
      </c>
      <c r="CO197" s="2">
        <v>0</v>
      </c>
      <c r="CP197" s="2">
        <f t="shared" si="181"/>
        <v>11878.79</v>
      </c>
      <c r="CQ197" s="2">
        <f t="shared" si="182"/>
        <v>1696.97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183"/>
        <v>0</v>
      </c>
      <c r="CU197" s="2">
        <f t="shared" si="184"/>
        <v>0</v>
      </c>
      <c r="CV197" s="2">
        <f t="shared" si="185"/>
        <v>0</v>
      </c>
      <c r="CW197" s="2">
        <f t="shared" si="186"/>
        <v>0</v>
      </c>
      <c r="CX197" s="2">
        <f t="shared" si="187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163</v>
      </c>
      <c r="DW197" s="2" t="s">
        <v>163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85635394</v>
      </c>
      <c r="EF197" s="2">
        <v>30</v>
      </c>
      <c r="EG197" s="2" t="s">
        <v>46</v>
      </c>
      <c r="EH197" s="2">
        <v>0</v>
      </c>
      <c r="EI197" s="2" t="s">
        <v>3</v>
      </c>
      <c r="EJ197" s="2">
        <v>1</v>
      </c>
      <c r="EK197" s="2">
        <v>22</v>
      </c>
      <c r="EL197" s="2" t="s">
        <v>202</v>
      </c>
      <c r="EM197" s="2" t="s">
        <v>203</v>
      </c>
      <c r="EN197" s="2"/>
      <c r="EO197" s="2" t="s">
        <v>146</v>
      </c>
      <c r="EP197" s="2"/>
      <c r="EQ197" s="2">
        <v>0</v>
      </c>
      <c r="ER197" s="2">
        <v>1696.97</v>
      </c>
      <c r="ES197" s="2">
        <v>1696.97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1111351236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88"/>
        <v>0</v>
      </c>
      <c r="GM197" s="2">
        <f t="shared" si="189"/>
        <v>11878.79</v>
      </c>
      <c r="GN197" s="2">
        <f t="shared" si="190"/>
        <v>11878.79</v>
      </c>
      <c r="GO197" s="2">
        <f t="shared" si="191"/>
        <v>0</v>
      </c>
      <c r="GP197" s="2">
        <f t="shared" si="192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93"/>
        <v>0</v>
      </c>
      <c r="GW197" s="2">
        <v>1</v>
      </c>
      <c r="GX197" s="2">
        <f t="shared" si="194"/>
        <v>0</v>
      </c>
      <c r="GY197" s="2"/>
      <c r="GZ197" s="2"/>
      <c r="HA197" s="2">
        <v>0</v>
      </c>
      <c r="HB197" s="2">
        <v>0</v>
      </c>
      <c r="HC197" s="2">
        <f t="shared" si="195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36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3">
        <v>18</v>
      </c>
      <c r="B198" s="3">
        <v>1</v>
      </c>
      <c r="C198" s="3">
        <v>222</v>
      </c>
      <c r="E198" s="3" t="s">
        <v>234</v>
      </c>
      <c r="F198" s="3" t="s">
        <v>235</v>
      </c>
      <c r="G198" s="3" t="s">
        <v>236</v>
      </c>
      <c r="H198" s="3" t="s">
        <v>163</v>
      </c>
      <c r="I198" s="3">
        <f>I196*J198</f>
        <v>7</v>
      </c>
      <c r="J198" s="3">
        <v>1</v>
      </c>
      <c r="K198" s="3">
        <v>1</v>
      </c>
      <c r="O198" s="3">
        <f t="shared" si="171"/>
        <v>53692.13</v>
      </c>
      <c r="P198" s="3">
        <f t="shared" si="172"/>
        <v>53692.13</v>
      </c>
      <c r="Q198" s="3">
        <f>(ROUND((ROUND(((ET198)*AV198*I198),2)*BB198),2)+ROUND((ROUND(((AE198-(EU198))*AV198*I198),2)*BS198),2))</f>
        <v>0</v>
      </c>
      <c r="R198" s="3">
        <f>(ROUND((ROUND(((EU198)*AV198*I198),2)*BS198),2)+ROUND((ROUND(((AE198-(EU198))*AV198*I198),2)*BS198),2))</f>
        <v>0</v>
      </c>
      <c r="S198" s="3">
        <f t="shared" si="173"/>
        <v>0</v>
      </c>
      <c r="T198" s="3">
        <f t="shared" si="174"/>
        <v>0</v>
      </c>
      <c r="U198" s="3">
        <f t="shared" si="175"/>
        <v>0</v>
      </c>
      <c r="V198" s="3">
        <f t="shared" si="176"/>
        <v>0</v>
      </c>
      <c r="W198" s="3">
        <f t="shared" si="177"/>
        <v>0</v>
      </c>
      <c r="X198" s="3">
        <f>(ROUND((((S198+ROUND((ROUND(((EU198)*AV198*I198),2)*BS198),2))*AT198)/100),2)+ROUND(((ROUND((ROUND(((AE198-(EU198))*AV198*I198),2)*BS198),2)*AT198)/100),2))</f>
        <v>0</v>
      </c>
      <c r="Y198" s="3">
        <f>(ROUND((((S198+ROUND((ROUND(((EU198)*AV198*I198),2)*BS198),2))*AU198)/100),2)+ROUND(((ROUND((ROUND(((AE198-(EU198))*AV198*I198),2)*BS198),2)*AU198)/100),2))</f>
        <v>0</v>
      </c>
      <c r="AA198" s="3">
        <v>86549536</v>
      </c>
      <c r="AB198" s="3">
        <f t="shared" si="178"/>
        <v>1696.97</v>
      </c>
      <c r="AC198" s="3">
        <f>ROUND((ES198),6)</f>
        <v>1696.97</v>
      </c>
      <c r="AD198" s="3">
        <f>ROUND((((ET198)-(EU198))+AE198),6)</f>
        <v>0</v>
      </c>
      <c r="AE198" s="3">
        <f>ROUND((EU198),6)</f>
        <v>0</v>
      </c>
      <c r="AF198" s="3">
        <f>ROUND((EV198),6)</f>
        <v>0</v>
      </c>
      <c r="AG198" s="3">
        <f t="shared" si="179"/>
        <v>0</v>
      </c>
      <c r="AH198" s="3">
        <f>(EW198)</f>
        <v>0</v>
      </c>
      <c r="AI198" s="3">
        <f>(EX198)</f>
        <v>0</v>
      </c>
      <c r="AJ198" s="3">
        <f t="shared" si="180"/>
        <v>0</v>
      </c>
      <c r="AK198" s="3">
        <v>1696.97</v>
      </c>
      <c r="AL198" s="3">
        <v>1696.97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109</v>
      </c>
      <c r="AU198" s="3">
        <v>61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4.5199999999999996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1</v>
      </c>
      <c r="BJ198" s="3" t="s">
        <v>237</v>
      </c>
      <c r="BM198" s="3">
        <v>22</v>
      </c>
      <c r="BN198" s="3">
        <v>0</v>
      </c>
      <c r="BO198" s="3" t="s">
        <v>235</v>
      </c>
      <c r="BP198" s="3">
        <v>1</v>
      </c>
      <c r="BQ198" s="3">
        <v>30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109</v>
      </c>
      <c r="CA198" s="3">
        <v>61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858</v>
      </c>
      <c r="CO198" s="3">
        <v>0</v>
      </c>
      <c r="CP198" s="3">
        <f t="shared" si="181"/>
        <v>53692.13</v>
      </c>
      <c r="CQ198" s="3">
        <f t="shared" si="182"/>
        <v>7670.3</v>
      </c>
      <c r="CR198" s="3">
        <f>(ROUND((ROUND(((ET198)*AV198*1),2)*BB198),2)+ROUND((ROUND(((AE198-(EU198))*AV198*1),2)*BS198),2))</f>
        <v>0</v>
      </c>
      <c r="CS198" s="3">
        <f>(ROUND((ROUND(((EU198)*AV198*1),2)*BS198),2)+ROUND((ROUND(((AE198-(EU198))*AV198*1),2)*BS198),2))</f>
        <v>0</v>
      </c>
      <c r="CT198" s="3">
        <f t="shared" si="183"/>
        <v>0</v>
      </c>
      <c r="CU198" s="3">
        <f t="shared" si="184"/>
        <v>0</v>
      </c>
      <c r="CV198" s="3">
        <f t="shared" si="185"/>
        <v>0</v>
      </c>
      <c r="CW198" s="3">
        <f t="shared" si="186"/>
        <v>0</v>
      </c>
      <c r="CX198" s="3">
        <f t="shared" si="187"/>
        <v>0</v>
      </c>
      <c r="CY198" s="3">
        <f>(ROUND((((S198+ROUND((ROUND(((EU198)*AV198*1),2)*BS198),2))*AT198)/100),2)+ROUND(((ROUND((ROUND(((AE198-(EU198))*AV198*1),2)*BS198),2)*AT198)/100),2))</f>
        <v>0</v>
      </c>
      <c r="CZ198" s="3">
        <f>(ROUND((((S198+ROUND((ROUND(((EU198)*AV198*1),2)*BS198),2))*AU198)/100),2)+ROUND(((ROUND((ROUND(((AE198-(EU198))*AV198*1),2)*BS198),2)*AU198)/100),2))</f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1010</v>
      </c>
      <c r="DV198" s="3" t="s">
        <v>163</v>
      </c>
      <c r="DW198" s="3" t="s">
        <v>163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85635394</v>
      </c>
      <c r="EF198" s="3">
        <v>30</v>
      </c>
      <c r="EG198" s="3" t="s">
        <v>46</v>
      </c>
      <c r="EH198" s="3">
        <v>0</v>
      </c>
      <c r="EI198" s="3" t="s">
        <v>3</v>
      </c>
      <c r="EJ198" s="3">
        <v>1</v>
      </c>
      <c r="EK198" s="3">
        <v>22</v>
      </c>
      <c r="EL198" s="3" t="s">
        <v>202</v>
      </c>
      <c r="EM198" s="3" t="s">
        <v>203</v>
      </c>
      <c r="EO198" s="3" t="s">
        <v>146</v>
      </c>
      <c r="EQ198" s="3">
        <v>0</v>
      </c>
      <c r="ER198" s="3">
        <v>1696.97</v>
      </c>
      <c r="ES198" s="3">
        <v>1696.97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109</v>
      </c>
      <c r="FY198" s="3">
        <v>61</v>
      </c>
      <c r="GA198" s="3" t="s">
        <v>3</v>
      </c>
      <c r="GD198" s="3">
        <v>1</v>
      </c>
      <c r="GF198" s="3">
        <v>1111351236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88"/>
        <v>0</v>
      </c>
      <c r="GM198" s="3">
        <f t="shared" si="189"/>
        <v>53692.13</v>
      </c>
      <c r="GN198" s="3">
        <f t="shared" si="190"/>
        <v>53692.13</v>
      </c>
      <c r="GO198" s="3">
        <f t="shared" si="191"/>
        <v>0</v>
      </c>
      <c r="GP198" s="3">
        <f t="shared" si="192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93"/>
        <v>0</v>
      </c>
      <c r="GW198" s="3">
        <v>1</v>
      </c>
      <c r="GX198" s="3">
        <f t="shared" si="194"/>
        <v>0</v>
      </c>
      <c r="HA198" s="3">
        <v>0</v>
      </c>
      <c r="HB198" s="3">
        <v>0</v>
      </c>
      <c r="HC198" s="3">
        <f t="shared" si="195"/>
        <v>0</v>
      </c>
      <c r="HE198" s="3" t="s">
        <v>3</v>
      </c>
      <c r="HF198" s="3" t="s">
        <v>3</v>
      </c>
      <c r="HM198" s="3" t="s">
        <v>36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5">
      <c r="A199" s="2">
        <v>17</v>
      </c>
      <c r="B199" s="2">
        <v>1</v>
      </c>
      <c r="C199" s="2">
        <f>ROW(SmtRes!A230)</f>
        <v>230</v>
      </c>
      <c r="D199" s="2">
        <f>ROW(EtalonRes!A250)</f>
        <v>250</v>
      </c>
      <c r="E199" s="2" t="s">
        <v>238</v>
      </c>
      <c r="F199" s="2" t="s">
        <v>239</v>
      </c>
      <c r="G199" s="2" t="s">
        <v>240</v>
      </c>
      <c r="H199" s="2" t="s">
        <v>200</v>
      </c>
      <c r="I199" s="2">
        <f>ROUND(2+3,9)</f>
        <v>5</v>
      </c>
      <c r="J199" s="2">
        <v>0</v>
      </c>
      <c r="K199" s="2">
        <f>ROUND(2+3,9)</f>
        <v>5</v>
      </c>
      <c r="L199" s="2"/>
      <c r="M199" s="2"/>
      <c r="N199" s="2"/>
      <c r="O199" s="2">
        <f t="shared" si="171"/>
        <v>271.02999999999997</v>
      </c>
      <c r="P199" s="2">
        <f t="shared" si="172"/>
        <v>109.05</v>
      </c>
      <c r="Q199" s="2">
        <f>(ROUND((ROUND(((((ET199*1.25)*1.2))*AV199*I199),2)*BB199),2)+ROUND((ROUND(((AE199-(((EU199*1.25)*1.2)))*AV199*I199),2)*BS199),2))</f>
        <v>33.21</v>
      </c>
      <c r="R199" s="2">
        <f>(ROUND((ROUND(((((EU199*1.25)*1.2))*AV199*I199),2)*BS199),2)+ROUND((ROUND(((AE199-(((EU199*1.25)*1.2)))*AV199*I199),2)*BS199),2))</f>
        <v>2</v>
      </c>
      <c r="S199" s="2">
        <f t="shared" si="173"/>
        <v>128.77000000000001</v>
      </c>
      <c r="T199" s="2">
        <f t="shared" si="174"/>
        <v>0</v>
      </c>
      <c r="U199" s="2">
        <f t="shared" si="175"/>
        <v>10.822581</v>
      </c>
      <c r="V199" s="2">
        <f t="shared" si="176"/>
        <v>0</v>
      </c>
      <c r="W199" s="2">
        <f t="shared" si="177"/>
        <v>0</v>
      </c>
      <c r="X199" s="2">
        <f>(ROUND((((S199+ROUND((ROUND(((((EU199*1.25)*1.2))*AV199*I199),2)*BS199),2))*AT199)/100),2)+ROUND(((ROUND((ROUND(((AE199-(((EU199*1.25)*1.2)))*AV199*I199),2)*BS199),2)*AT199)/100),2))</f>
        <v>142.54</v>
      </c>
      <c r="Y199" s="2">
        <f>(ROUND((((S199+ROUND((ROUND(((((EU199*1.25)*1.2))*AV199*I199),2)*BS199),2))*AU199)/100),2)+ROUND(((ROUND((ROUND(((AE199-(((EU199*1.25)*1.2)))*AV199*I199),2)*BS199),2)*AU199)/100),2))</f>
        <v>79.77</v>
      </c>
      <c r="Z199" s="2"/>
      <c r="AA199" s="2">
        <v>86549534</v>
      </c>
      <c r="AB199" s="2">
        <f t="shared" si="178"/>
        <v>52.171199999999999</v>
      </c>
      <c r="AC199" s="2">
        <f>ROUND((((ES199*1)*1)),6)</f>
        <v>21.81</v>
      </c>
      <c r="AD199" s="2">
        <f>ROUND((((((ET199*1.25)*1.2))-(((EU199*1.25)*1.2)))+AE199),6)</f>
        <v>6.2249999999999996</v>
      </c>
      <c r="AE199" s="2">
        <f>ROUND((((EU199*1.25)*1.2)),6)</f>
        <v>0.375</v>
      </c>
      <c r="AF199" s="2">
        <f>ROUND((((EV199*1.15)*1.2)),6)</f>
        <v>24.136199999999999</v>
      </c>
      <c r="AG199" s="2">
        <f t="shared" si="179"/>
        <v>0</v>
      </c>
      <c r="AH199" s="2">
        <f>(((EW199*1.15)*1.2))</f>
        <v>2.0286</v>
      </c>
      <c r="AI199" s="2">
        <f>(((EX199*1.25)*1.2))</f>
        <v>0</v>
      </c>
      <c r="AJ199" s="2">
        <f t="shared" si="180"/>
        <v>0</v>
      </c>
      <c r="AK199" s="2">
        <v>43.45</v>
      </c>
      <c r="AL199" s="2">
        <v>21.81</v>
      </c>
      <c r="AM199" s="2">
        <v>4.1500000000000004</v>
      </c>
      <c r="AN199" s="2">
        <v>0.25</v>
      </c>
      <c r="AO199" s="2">
        <v>17.489999999999998</v>
      </c>
      <c r="AP199" s="2">
        <v>0</v>
      </c>
      <c r="AQ199" s="2">
        <v>1.47</v>
      </c>
      <c r="AR199" s="2">
        <v>0</v>
      </c>
      <c r="AS199" s="2">
        <v>0</v>
      </c>
      <c r="AT199" s="2">
        <v>109</v>
      </c>
      <c r="AU199" s="2">
        <v>61</v>
      </c>
      <c r="AV199" s="2">
        <v>1.0669999999999999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0</v>
      </c>
      <c r="BI199" s="2">
        <v>1</v>
      </c>
      <c r="BJ199" s="2" t="s">
        <v>241</v>
      </c>
      <c r="BK199" s="2"/>
      <c r="BL199" s="2"/>
      <c r="BM199" s="2">
        <v>21</v>
      </c>
      <c r="BN199" s="2">
        <v>0</v>
      </c>
      <c r="BO199" s="2" t="s">
        <v>239</v>
      </c>
      <c r="BP199" s="2">
        <v>1</v>
      </c>
      <c r="BQ199" s="2">
        <v>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109</v>
      </c>
      <c r="CA199" s="2">
        <v>61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857</v>
      </c>
      <c r="CO199" s="2">
        <v>0</v>
      </c>
      <c r="CP199" s="2">
        <f t="shared" si="181"/>
        <v>271.02999999999997</v>
      </c>
      <c r="CQ199" s="2">
        <f t="shared" si="182"/>
        <v>21.81</v>
      </c>
      <c r="CR199" s="2">
        <f>(ROUND((ROUND(((((ET199*1.25)*1.2))*AV199*1),2)*BB199),2)+ROUND((ROUND(((AE199-(((EU199*1.25)*1.2)))*AV199*1),2)*BS199),2))</f>
        <v>6.64</v>
      </c>
      <c r="CS199" s="2">
        <f>(ROUND((ROUND(((((EU199*1.25)*1.2))*AV199*1),2)*BS199),2)+ROUND((ROUND(((AE199-(((EU199*1.25)*1.2)))*AV199*1),2)*BS199),2))</f>
        <v>0.4</v>
      </c>
      <c r="CT199" s="2">
        <f t="shared" si="183"/>
        <v>25.75</v>
      </c>
      <c r="CU199" s="2">
        <f t="shared" si="184"/>
        <v>0</v>
      </c>
      <c r="CV199" s="2">
        <f t="shared" si="185"/>
        <v>2.1645162</v>
      </c>
      <c r="CW199" s="2">
        <f t="shared" si="186"/>
        <v>0</v>
      </c>
      <c r="CX199" s="2">
        <f t="shared" si="187"/>
        <v>0</v>
      </c>
      <c r="CY199" s="2">
        <f>(ROUND((((S199+ROUND((ROUND(((((EU199*1.25)*1.2))*AV199*1),2)*BS199),2))*AT199)/100),2)+ROUND(((ROUND((ROUND(((AE199-(((EU199*1.25)*1.2)))*AV199*1),2)*BS199),2)*AT199)/100),2))</f>
        <v>140.80000000000001</v>
      </c>
      <c r="CZ199" s="2">
        <f>(ROUND((((S199+ROUND((ROUND(((((EU199*1.25)*1.2))*AV199*1),2)*BS199),2))*AU199)/100),2)+ROUND(((ROUND((ROUND(((AE199-(((EU199*1.25)*1.2)))*AV199*1),2)*BS199),2)*AU199)/100),2))</f>
        <v>78.790000000000006</v>
      </c>
      <c r="DA199" s="2"/>
      <c r="DB199" s="2">
        <v>65</v>
      </c>
      <c r="DC199" s="2" t="s">
        <v>3</v>
      </c>
      <c r="DD199" s="2" t="s">
        <v>36</v>
      </c>
      <c r="DE199" s="2" t="s">
        <v>138</v>
      </c>
      <c r="DF199" s="2" t="s">
        <v>138</v>
      </c>
      <c r="DG199" s="2" t="s">
        <v>139</v>
      </c>
      <c r="DH199" s="2" t="s">
        <v>3</v>
      </c>
      <c r="DI199" s="2" t="s">
        <v>139</v>
      </c>
      <c r="DJ199" s="2" t="s">
        <v>138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1013</v>
      </c>
      <c r="DV199" s="2" t="s">
        <v>200</v>
      </c>
      <c r="DW199" s="2" t="s">
        <v>200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85635393</v>
      </c>
      <c r="EF199" s="2">
        <v>30</v>
      </c>
      <c r="EG199" s="2" t="s">
        <v>46</v>
      </c>
      <c r="EH199" s="2">
        <v>0</v>
      </c>
      <c r="EI199" s="2" t="s">
        <v>3</v>
      </c>
      <c r="EJ199" s="2">
        <v>1</v>
      </c>
      <c r="EK199" s="2">
        <v>21</v>
      </c>
      <c r="EL199" s="2" t="s">
        <v>47</v>
      </c>
      <c r="EM199" s="2" t="s">
        <v>48</v>
      </c>
      <c r="EN199" s="2"/>
      <c r="EO199" s="2" t="s">
        <v>140</v>
      </c>
      <c r="EP199" s="2"/>
      <c r="EQ199" s="2">
        <v>131072</v>
      </c>
      <c r="ER199" s="2">
        <v>43.45</v>
      </c>
      <c r="ES199" s="2">
        <v>21.81</v>
      </c>
      <c r="ET199" s="2">
        <v>4.1500000000000004</v>
      </c>
      <c r="EU199" s="2">
        <v>0.25</v>
      </c>
      <c r="EV199" s="2">
        <v>17.489999999999998</v>
      </c>
      <c r="EW199" s="2">
        <v>1.47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109</v>
      </c>
      <c r="FY199" s="2">
        <v>61</v>
      </c>
      <c r="FZ199" s="2"/>
      <c r="GA199" s="2" t="s">
        <v>3</v>
      </c>
      <c r="GB199" s="2"/>
      <c r="GC199" s="2"/>
      <c r="GD199" s="2">
        <v>1</v>
      </c>
      <c r="GE199" s="2"/>
      <c r="GF199" s="2">
        <v>104185105</v>
      </c>
      <c r="GG199" s="2">
        <v>2</v>
      </c>
      <c r="GH199" s="2">
        <v>1</v>
      </c>
      <c r="GI199" s="2">
        <v>2</v>
      </c>
      <c r="GJ199" s="2">
        <v>0</v>
      </c>
      <c r="GK199" s="2">
        <v>0</v>
      </c>
      <c r="GL199" s="2">
        <f t="shared" si="188"/>
        <v>0</v>
      </c>
      <c r="GM199" s="2">
        <f t="shared" si="189"/>
        <v>493.34</v>
      </c>
      <c r="GN199" s="2">
        <f t="shared" si="190"/>
        <v>493.34</v>
      </c>
      <c r="GO199" s="2">
        <f t="shared" si="191"/>
        <v>0</v>
      </c>
      <c r="GP199" s="2">
        <f t="shared" si="192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193"/>
        <v>0</v>
      </c>
      <c r="GW199" s="2">
        <v>1</v>
      </c>
      <c r="GX199" s="2">
        <f t="shared" si="194"/>
        <v>0</v>
      </c>
      <c r="GY199" s="2"/>
      <c r="GZ199" s="2"/>
      <c r="HA199" s="2">
        <v>0</v>
      </c>
      <c r="HB199" s="2">
        <v>0</v>
      </c>
      <c r="HC199" s="2">
        <f t="shared" si="195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5">
      <c r="A200" s="3">
        <v>17</v>
      </c>
      <c r="B200" s="3">
        <v>1</v>
      </c>
      <c r="C200" s="3">
        <f>ROW(SmtRes!A238)</f>
        <v>238</v>
      </c>
      <c r="D200" s="3">
        <f>ROW(EtalonRes!A258)</f>
        <v>258</v>
      </c>
      <c r="E200" s="3" t="s">
        <v>238</v>
      </c>
      <c r="F200" s="3" t="s">
        <v>239</v>
      </c>
      <c r="G200" s="3" t="s">
        <v>240</v>
      </c>
      <c r="H200" s="3" t="s">
        <v>200</v>
      </c>
      <c r="I200" s="3">
        <f>ROUND(2+3,9)</f>
        <v>5</v>
      </c>
      <c r="J200" s="3">
        <v>0</v>
      </c>
      <c r="K200" s="3">
        <f>ROUND(2+3,9)</f>
        <v>5</v>
      </c>
      <c r="O200" s="3">
        <f t="shared" si="171"/>
        <v>8630.2900000000009</v>
      </c>
      <c r="P200" s="3">
        <f t="shared" si="172"/>
        <v>878.94</v>
      </c>
      <c r="Q200" s="3">
        <f>(ROUND((ROUND(((((ET200*1.25)*1.2))*AV200*I200),2)*BB200),2)+ROUND((ROUND(((AE200-(((EU200*1.25)*1.2)))*AV200*I200),2)*BS200),2))</f>
        <v>495.16</v>
      </c>
      <c r="R200" s="3">
        <f>(ROUND((ROUND(((((EU200*1.25)*1.2))*AV200*I200),2)*BS200),2)+ROUND((ROUND(((AE200-(((EU200*1.25)*1.2)))*AV200*I200),2)*BS200),2))</f>
        <v>112.7</v>
      </c>
      <c r="S200" s="3">
        <f t="shared" si="173"/>
        <v>7256.19</v>
      </c>
      <c r="T200" s="3">
        <f t="shared" si="174"/>
        <v>0</v>
      </c>
      <c r="U200" s="3">
        <f t="shared" si="175"/>
        <v>10.822581</v>
      </c>
      <c r="V200" s="3">
        <f t="shared" si="176"/>
        <v>0</v>
      </c>
      <c r="W200" s="3">
        <f t="shared" si="177"/>
        <v>0</v>
      </c>
      <c r="X200" s="3">
        <f>(ROUND((((S200+ROUND((ROUND(((((EU200*1.25)*1.2))*AV200*I200),2)*BS200),2))*AT200)/100),2)+ROUND(((ROUND((ROUND(((AE200-(((EU200*1.25)*1.2)))*AV200*I200),2)*BS200),2)*AT200)/100),2))</f>
        <v>8032.09</v>
      </c>
      <c r="Y200" s="3">
        <f>(ROUND((((S200+ROUND((ROUND(((((EU200*1.25)*1.2))*AV200*I200),2)*BS200),2))*AU200)/100),2)+ROUND(((ROUND((ROUND(((AE200-(((EU200*1.25)*1.2)))*AV200*I200),2)*BS200),2)*AU200)/100),2))</f>
        <v>4495.0200000000004</v>
      </c>
      <c r="AA200" s="3">
        <v>86549536</v>
      </c>
      <c r="AB200" s="3">
        <f t="shared" si="178"/>
        <v>52.171199999999999</v>
      </c>
      <c r="AC200" s="3">
        <f>ROUND((((ES200*1)*1)),6)</f>
        <v>21.81</v>
      </c>
      <c r="AD200" s="3">
        <f>ROUND((((((ET200*1.25)*1.2))-(((EU200*1.25)*1.2)))+AE200),6)</f>
        <v>6.2249999999999996</v>
      </c>
      <c r="AE200" s="3">
        <f>ROUND((((EU200*1.25)*1.2)),6)</f>
        <v>0.375</v>
      </c>
      <c r="AF200" s="3">
        <f>ROUND((((EV200*1.15)*1.2)),6)</f>
        <v>24.136199999999999</v>
      </c>
      <c r="AG200" s="3">
        <f t="shared" si="179"/>
        <v>0</v>
      </c>
      <c r="AH200" s="3">
        <f>(((EW200*1.15)*1.2))</f>
        <v>2.0286</v>
      </c>
      <c r="AI200" s="3">
        <f>(((EX200*1.25)*1.2))</f>
        <v>0</v>
      </c>
      <c r="AJ200" s="3">
        <f t="shared" si="180"/>
        <v>0</v>
      </c>
      <c r="AK200" s="3">
        <v>43.45</v>
      </c>
      <c r="AL200" s="3">
        <v>21.81</v>
      </c>
      <c r="AM200" s="3">
        <v>4.1500000000000004</v>
      </c>
      <c r="AN200" s="3">
        <v>0.25</v>
      </c>
      <c r="AO200" s="3">
        <v>17.489999999999998</v>
      </c>
      <c r="AP200" s="3">
        <v>0</v>
      </c>
      <c r="AQ200" s="3">
        <v>1.47</v>
      </c>
      <c r="AR200" s="3">
        <v>0</v>
      </c>
      <c r="AS200" s="3">
        <v>0</v>
      </c>
      <c r="AT200" s="3">
        <v>109</v>
      </c>
      <c r="AU200" s="3">
        <v>61</v>
      </c>
      <c r="AV200" s="3">
        <v>1.0669999999999999</v>
      </c>
      <c r="AW200" s="3">
        <v>1</v>
      </c>
      <c r="AZ200" s="3">
        <v>1</v>
      </c>
      <c r="BA200" s="3">
        <v>56.35</v>
      </c>
      <c r="BB200" s="3">
        <v>14.91</v>
      </c>
      <c r="BC200" s="3">
        <v>8.06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0</v>
      </c>
      <c r="BI200" s="3">
        <v>1</v>
      </c>
      <c r="BJ200" s="3" t="s">
        <v>241</v>
      </c>
      <c r="BM200" s="3">
        <v>21</v>
      </c>
      <c r="BN200" s="3">
        <v>0</v>
      </c>
      <c r="BO200" s="3" t="s">
        <v>239</v>
      </c>
      <c r="BP200" s="3">
        <v>1</v>
      </c>
      <c r="BQ200" s="3">
        <v>30</v>
      </c>
      <c r="BR200" s="3">
        <v>0</v>
      </c>
      <c r="BS200" s="3">
        <v>56.35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109</v>
      </c>
      <c r="CA200" s="3">
        <v>61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857</v>
      </c>
      <c r="CO200" s="3">
        <v>0</v>
      </c>
      <c r="CP200" s="3">
        <f t="shared" si="181"/>
        <v>8630.2899999999991</v>
      </c>
      <c r="CQ200" s="3">
        <f t="shared" si="182"/>
        <v>175.79</v>
      </c>
      <c r="CR200" s="3">
        <f>(ROUND((ROUND(((((ET200*1.25)*1.2))*AV200*1),2)*BB200),2)+ROUND((ROUND(((AE200-(((EU200*1.25)*1.2)))*AV200*1),2)*BS200),2))</f>
        <v>99</v>
      </c>
      <c r="CS200" s="3">
        <f>(ROUND((ROUND(((((EU200*1.25)*1.2))*AV200*1),2)*BS200),2)+ROUND((ROUND(((AE200-(((EU200*1.25)*1.2)))*AV200*1),2)*BS200),2))</f>
        <v>22.54</v>
      </c>
      <c r="CT200" s="3">
        <f t="shared" si="183"/>
        <v>1451.01</v>
      </c>
      <c r="CU200" s="3">
        <f t="shared" si="184"/>
        <v>0</v>
      </c>
      <c r="CV200" s="3">
        <f t="shared" si="185"/>
        <v>2.1645162</v>
      </c>
      <c r="CW200" s="3">
        <f t="shared" si="186"/>
        <v>0</v>
      </c>
      <c r="CX200" s="3">
        <f t="shared" si="187"/>
        <v>0</v>
      </c>
      <c r="CY200" s="3">
        <f>(ROUND((((S200+ROUND((ROUND(((((EU200*1.25)*1.2))*AV200*1),2)*BS200),2))*AT200)/100),2)+ROUND(((ROUND((ROUND(((AE200-(((EU200*1.25)*1.2)))*AV200*1),2)*BS200),2)*AT200)/100),2))</f>
        <v>7933.82</v>
      </c>
      <c r="CZ200" s="3">
        <f>(ROUND((((S200+ROUND((ROUND(((((EU200*1.25)*1.2))*AV200*1),2)*BS200),2))*AU200)/100),2)+ROUND(((ROUND((ROUND(((AE200-(((EU200*1.25)*1.2)))*AV200*1),2)*BS200),2)*AU200)/100),2))</f>
        <v>4440.03</v>
      </c>
      <c r="DB200" s="3">
        <v>67</v>
      </c>
      <c r="DC200" s="3" t="s">
        <v>3</v>
      </c>
      <c r="DD200" s="3" t="s">
        <v>36</v>
      </c>
      <c r="DE200" s="3" t="s">
        <v>138</v>
      </c>
      <c r="DF200" s="3" t="s">
        <v>138</v>
      </c>
      <c r="DG200" s="3" t="s">
        <v>139</v>
      </c>
      <c r="DH200" s="3" t="s">
        <v>3</v>
      </c>
      <c r="DI200" s="3" t="s">
        <v>139</v>
      </c>
      <c r="DJ200" s="3" t="s">
        <v>138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1013</v>
      </c>
      <c r="DV200" s="3" t="s">
        <v>200</v>
      </c>
      <c r="DW200" s="3" t="s">
        <v>200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85635393</v>
      </c>
      <c r="EF200" s="3">
        <v>30</v>
      </c>
      <c r="EG200" s="3" t="s">
        <v>46</v>
      </c>
      <c r="EH200" s="3">
        <v>0</v>
      </c>
      <c r="EI200" s="3" t="s">
        <v>3</v>
      </c>
      <c r="EJ200" s="3">
        <v>1</v>
      </c>
      <c r="EK200" s="3">
        <v>21</v>
      </c>
      <c r="EL200" s="3" t="s">
        <v>47</v>
      </c>
      <c r="EM200" s="3" t="s">
        <v>48</v>
      </c>
      <c r="EO200" s="3" t="s">
        <v>140</v>
      </c>
      <c r="EQ200" s="3">
        <v>131072</v>
      </c>
      <c r="ER200" s="3">
        <v>43.45</v>
      </c>
      <c r="ES200" s="3">
        <v>21.81</v>
      </c>
      <c r="ET200" s="3">
        <v>4.1500000000000004</v>
      </c>
      <c r="EU200" s="3">
        <v>0.25</v>
      </c>
      <c r="EV200" s="3">
        <v>17.489999999999998</v>
      </c>
      <c r="EW200" s="3">
        <v>1.47</v>
      </c>
      <c r="EX200" s="3">
        <v>0</v>
      </c>
      <c r="EY200" s="3">
        <v>0</v>
      </c>
      <c r="FQ200" s="3">
        <v>0</v>
      </c>
      <c r="FR200" s="3">
        <v>0</v>
      </c>
      <c r="FS200" s="3">
        <v>0</v>
      </c>
      <c r="FX200" s="3">
        <v>109</v>
      </c>
      <c r="FY200" s="3">
        <v>61</v>
      </c>
      <c r="GA200" s="3" t="s">
        <v>3</v>
      </c>
      <c r="GD200" s="3">
        <v>1</v>
      </c>
      <c r="GF200" s="3">
        <v>104185105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188"/>
        <v>0</v>
      </c>
      <c r="GM200" s="3">
        <f t="shared" si="189"/>
        <v>21157.4</v>
      </c>
      <c r="GN200" s="3">
        <f t="shared" si="190"/>
        <v>21157.4</v>
      </c>
      <c r="GO200" s="3">
        <f t="shared" si="191"/>
        <v>0</v>
      </c>
      <c r="GP200" s="3">
        <f t="shared" si="192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193"/>
        <v>0</v>
      </c>
      <c r="GW200" s="3">
        <v>1</v>
      </c>
      <c r="GX200" s="3">
        <f t="shared" si="194"/>
        <v>0</v>
      </c>
      <c r="HA200" s="3">
        <v>0</v>
      </c>
      <c r="HB200" s="3">
        <v>0</v>
      </c>
      <c r="HC200" s="3">
        <f t="shared" si="195"/>
        <v>0</v>
      </c>
      <c r="HE200" s="3" t="s">
        <v>3</v>
      </c>
      <c r="HF200" s="3" t="s">
        <v>3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5">
      <c r="A201" s="2">
        <v>18</v>
      </c>
      <c r="B201" s="2">
        <v>1</v>
      </c>
      <c r="C201" s="2">
        <v>229</v>
      </c>
      <c r="D201" s="2"/>
      <c r="E201" s="2" t="s">
        <v>242</v>
      </c>
      <c r="F201" s="2" t="s">
        <v>243</v>
      </c>
      <c r="G201" s="2" t="s">
        <v>244</v>
      </c>
      <c r="H201" s="2" t="s">
        <v>163</v>
      </c>
      <c r="I201" s="2">
        <f>I199*J201</f>
        <v>2</v>
      </c>
      <c r="J201" s="2">
        <v>0.4</v>
      </c>
      <c r="K201" s="2">
        <v>0.4</v>
      </c>
      <c r="L201" s="2"/>
      <c r="M201" s="2"/>
      <c r="N201" s="2"/>
      <c r="O201" s="2">
        <f t="shared" si="171"/>
        <v>420.34</v>
      </c>
      <c r="P201" s="2">
        <f t="shared" si="172"/>
        <v>420.34</v>
      </c>
      <c r="Q201" s="2">
        <f>(ROUND((ROUND(((ET201)*AV201*I201),2)*BB201),2)+ROUND((ROUND(((AE201-(EU201))*AV201*I201),2)*BS201),2))</f>
        <v>0</v>
      </c>
      <c r="R201" s="2">
        <f>(ROUND((ROUND(((EU201)*AV201*I201),2)*BS201),2)+ROUND((ROUND(((AE201-(EU201))*AV201*I201),2)*BS201),2))</f>
        <v>0</v>
      </c>
      <c r="S201" s="2">
        <f t="shared" si="173"/>
        <v>0</v>
      </c>
      <c r="T201" s="2">
        <f t="shared" si="174"/>
        <v>0</v>
      </c>
      <c r="U201" s="2">
        <f t="shared" si="175"/>
        <v>0</v>
      </c>
      <c r="V201" s="2">
        <f t="shared" si="176"/>
        <v>0</v>
      </c>
      <c r="W201" s="2">
        <f t="shared" si="177"/>
        <v>0</v>
      </c>
      <c r="X201" s="2">
        <f>(ROUND((((S201+ROUND((ROUND(((EU201)*AV201*I201),2)*BS201),2))*AT201)/100),2)+ROUND(((ROUND((ROUND(((AE201-(EU201))*AV201*I201),2)*BS201),2)*AT201)/100),2))</f>
        <v>0</v>
      </c>
      <c r="Y201" s="2">
        <f>(ROUND((((S201+ROUND((ROUND(((EU201)*AV201*I201),2)*BS201),2))*AU201)/100),2)+ROUND(((ROUND((ROUND(((AE201-(EU201))*AV201*I201),2)*BS201),2)*AU201)/100),2))</f>
        <v>0</v>
      </c>
      <c r="Z201" s="2"/>
      <c r="AA201" s="2">
        <v>86549534</v>
      </c>
      <c r="AB201" s="2">
        <f t="shared" si="178"/>
        <v>210.17</v>
      </c>
      <c r="AC201" s="2">
        <f>ROUND((ES201),6)</f>
        <v>210.17</v>
      </c>
      <c r="AD201" s="2">
        <f>ROUND((((ET201)-(EU201))+AE201),6)</f>
        <v>0</v>
      </c>
      <c r="AE201" s="2">
        <f t="shared" ref="AE201:AF204" si="208">ROUND((EU201),6)</f>
        <v>0</v>
      </c>
      <c r="AF201" s="2">
        <f t="shared" si="208"/>
        <v>0</v>
      </c>
      <c r="AG201" s="2">
        <f t="shared" si="179"/>
        <v>0</v>
      </c>
      <c r="AH201" s="2">
        <f t="shared" ref="AH201:AI204" si="209">(EW201)</f>
        <v>0</v>
      </c>
      <c r="AI201" s="2">
        <f t="shared" si="209"/>
        <v>0</v>
      </c>
      <c r="AJ201" s="2">
        <f t="shared" si="180"/>
        <v>0</v>
      </c>
      <c r="AK201" s="2">
        <v>210.17</v>
      </c>
      <c r="AL201" s="2">
        <v>210.17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109</v>
      </c>
      <c r="AU201" s="2">
        <v>61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1</v>
      </c>
      <c r="BJ201" s="2" t="s">
        <v>245</v>
      </c>
      <c r="BK201" s="2"/>
      <c r="BL201" s="2"/>
      <c r="BM201" s="2">
        <v>21</v>
      </c>
      <c r="BN201" s="2">
        <v>0</v>
      </c>
      <c r="BO201" s="2" t="s">
        <v>3</v>
      </c>
      <c r="BP201" s="2">
        <v>0</v>
      </c>
      <c r="BQ201" s="2">
        <v>30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109</v>
      </c>
      <c r="CA201" s="2">
        <v>61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858</v>
      </c>
      <c r="CO201" s="2">
        <v>0</v>
      </c>
      <c r="CP201" s="2">
        <f t="shared" si="181"/>
        <v>420.34</v>
      </c>
      <c r="CQ201" s="2">
        <f t="shared" si="182"/>
        <v>210.17</v>
      </c>
      <c r="CR201" s="2">
        <f>(ROUND((ROUND(((ET201)*AV201*1),2)*BB201),2)+ROUND((ROUND(((AE201-(EU201))*AV201*1),2)*BS201),2))</f>
        <v>0</v>
      </c>
      <c r="CS201" s="2">
        <f>(ROUND((ROUND(((EU201)*AV201*1),2)*BS201),2)+ROUND((ROUND(((AE201-(EU201))*AV201*1),2)*BS201),2))</f>
        <v>0</v>
      </c>
      <c r="CT201" s="2">
        <f t="shared" si="183"/>
        <v>0</v>
      </c>
      <c r="CU201" s="2">
        <f t="shared" si="184"/>
        <v>0</v>
      </c>
      <c r="CV201" s="2">
        <f t="shared" si="185"/>
        <v>0</v>
      </c>
      <c r="CW201" s="2">
        <f t="shared" si="186"/>
        <v>0</v>
      </c>
      <c r="CX201" s="2">
        <f t="shared" si="187"/>
        <v>0</v>
      </c>
      <c r="CY201" s="2">
        <f>(ROUND((((S201+ROUND((ROUND(((EU201)*AV201*1),2)*BS201),2))*AT201)/100),2)+ROUND(((ROUND((ROUND(((AE201-(EU201))*AV201*1),2)*BS201),2)*AT201)/100),2))</f>
        <v>0</v>
      </c>
      <c r="CZ201" s="2">
        <f>(ROUND((((S201+ROUND((ROUND(((EU201)*AV201*1),2)*BS201),2))*AU201)/100),2)+ROUND(((ROUND((ROUND(((AE201-(EU201))*AV201*1),2)*BS201),2)*AU201)/100),2))</f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163</v>
      </c>
      <c r="DW201" s="2" t="s">
        <v>163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85635393</v>
      </c>
      <c r="EF201" s="2">
        <v>30</v>
      </c>
      <c r="EG201" s="2" t="s">
        <v>46</v>
      </c>
      <c r="EH201" s="2">
        <v>0</v>
      </c>
      <c r="EI201" s="2" t="s">
        <v>3</v>
      </c>
      <c r="EJ201" s="2">
        <v>1</v>
      </c>
      <c r="EK201" s="2">
        <v>21</v>
      </c>
      <c r="EL201" s="2" t="s">
        <v>47</v>
      </c>
      <c r="EM201" s="2" t="s">
        <v>48</v>
      </c>
      <c r="EN201" s="2"/>
      <c r="EO201" s="2" t="s">
        <v>146</v>
      </c>
      <c r="EP201" s="2"/>
      <c r="EQ201" s="2">
        <v>0</v>
      </c>
      <c r="ER201" s="2">
        <v>210.17</v>
      </c>
      <c r="ES201" s="2">
        <v>210.17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109</v>
      </c>
      <c r="FY201" s="2">
        <v>61</v>
      </c>
      <c r="FZ201" s="2"/>
      <c r="GA201" s="2" t="s">
        <v>3</v>
      </c>
      <c r="GB201" s="2"/>
      <c r="GC201" s="2"/>
      <c r="GD201" s="2">
        <v>1</v>
      </c>
      <c r="GE201" s="2"/>
      <c r="GF201" s="2">
        <v>722972283</v>
      </c>
      <c r="GG201" s="2">
        <v>2</v>
      </c>
      <c r="GH201" s="2">
        <v>1</v>
      </c>
      <c r="GI201" s="2">
        <v>-2</v>
      </c>
      <c r="GJ201" s="2">
        <v>0</v>
      </c>
      <c r="GK201" s="2">
        <v>0</v>
      </c>
      <c r="GL201" s="2">
        <f t="shared" si="188"/>
        <v>0</v>
      </c>
      <c r="GM201" s="2">
        <f t="shared" si="189"/>
        <v>420.34</v>
      </c>
      <c r="GN201" s="2">
        <f t="shared" si="190"/>
        <v>420.34</v>
      </c>
      <c r="GO201" s="2">
        <f t="shared" si="191"/>
        <v>0</v>
      </c>
      <c r="GP201" s="2">
        <f t="shared" si="192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93"/>
        <v>0</v>
      </c>
      <c r="GW201" s="2">
        <v>1</v>
      </c>
      <c r="GX201" s="2">
        <f t="shared" si="194"/>
        <v>0</v>
      </c>
      <c r="GY201" s="2"/>
      <c r="GZ201" s="2"/>
      <c r="HA201" s="2">
        <v>0</v>
      </c>
      <c r="HB201" s="2">
        <v>0</v>
      </c>
      <c r="HC201" s="2">
        <f t="shared" si="195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36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18</v>
      </c>
      <c r="B202" s="3">
        <v>1</v>
      </c>
      <c r="C202" s="3">
        <v>237</v>
      </c>
      <c r="E202" s="3" t="s">
        <v>242</v>
      </c>
      <c r="F202" s="3" t="s">
        <v>243</v>
      </c>
      <c r="G202" s="3" t="s">
        <v>244</v>
      </c>
      <c r="H202" s="3" t="s">
        <v>163</v>
      </c>
      <c r="I202" s="3">
        <f>I200*J202</f>
        <v>2</v>
      </c>
      <c r="J202" s="3">
        <v>0.4</v>
      </c>
      <c r="K202" s="3">
        <v>0.4</v>
      </c>
      <c r="O202" s="3">
        <f t="shared" si="171"/>
        <v>1387.12</v>
      </c>
      <c r="P202" s="3">
        <f t="shared" si="172"/>
        <v>1387.12</v>
      </c>
      <c r="Q202" s="3">
        <f>(ROUND((ROUND(((ET202)*AV202*I202),2)*BB202),2)+ROUND((ROUND(((AE202-(EU202))*AV202*I202),2)*BS202),2))</f>
        <v>0</v>
      </c>
      <c r="R202" s="3">
        <f>(ROUND((ROUND(((EU202)*AV202*I202),2)*BS202),2)+ROUND((ROUND(((AE202-(EU202))*AV202*I202),2)*BS202),2))</f>
        <v>0</v>
      </c>
      <c r="S202" s="3">
        <f t="shared" si="173"/>
        <v>0</v>
      </c>
      <c r="T202" s="3">
        <f t="shared" si="174"/>
        <v>0</v>
      </c>
      <c r="U202" s="3">
        <f t="shared" si="175"/>
        <v>0</v>
      </c>
      <c r="V202" s="3">
        <f t="shared" si="176"/>
        <v>0</v>
      </c>
      <c r="W202" s="3">
        <f t="shared" si="177"/>
        <v>0</v>
      </c>
      <c r="X202" s="3">
        <f>(ROUND((((S202+ROUND((ROUND(((EU202)*AV202*I202),2)*BS202),2))*AT202)/100),2)+ROUND(((ROUND((ROUND(((AE202-(EU202))*AV202*I202),2)*BS202),2)*AT202)/100),2))</f>
        <v>0</v>
      </c>
      <c r="Y202" s="3">
        <f>(ROUND((((S202+ROUND((ROUND(((EU202)*AV202*I202),2)*BS202),2))*AU202)/100),2)+ROUND(((ROUND((ROUND(((AE202-(EU202))*AV202*I202),2)*BS202),2)*AU202)/100),2))</f>
        <v>0</v>
      </c>
      <c r="AA202" s="3">
        <v>86549536</v>
      </c>
      <c r="AB202" s="3">
        <f t="shared" si="178"/>
        <v>210.17</v>
      </c>
      <c r="AC202" s="3">
        <f>ROUND((ES202),6)</f>
        <v>210.17</v>
      </c>
      <c r="AD202" s="3">
        <f>ROUND((((ET202)-(EU202))+AE202),6)</f>
        <v>0</v>
      </c>
      <c r="AE202" s="3">
        <f t="shared" si="208"/>
        <v>0</v>
      </c>
      <c r="AF202" s="3">
        <f t="shared" si="208"/>
        <v>0</v>
      </c>
      <c r="AG202" s="3">
        <f t="shared" si="179"/>
        <v>0</v>
      </c>
      <c r="AH202" s="3">
        <f t="shared" si="209"/>
        <v>0</v>
      </c>
      <c r="AI202" s="3">
        <f t="shared" si="209"/>
        <v>0</v>
      </c>
      <c r="AJ202" s="3">
        <f t="shared" si="180"/>
        <v>0</v>
      </c>
      <c r="AK202" s="3">
        <v>210.17</v>
      </c>
      <c r="AL202" s="3">
        <v>210.17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109</v>
      </c>
      <c r="AU202" s="3">
        <v>61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3.3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1</v>
      </c>
      <c r="BJ202" s="3" t="s">
        <v>245</v>
      </c>
      <c r="BM202" s="3">
        <v>21</v>
      </c>
      <c r="BN202" s="3">
        <v>0</v>
      </c>
      <c r="BO202" s="3" t="s">
        <v>243</v>
      </c>
      <c r="BP202" s="3">
        <v>1</v>
      </c>
      <c r="BQ202" s="3">
        <v>30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109</v>
      </c>
      <c r="CA202" s="3">
        <v>61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858</v>
      </c>
      <c r="CO202" s="3">
        <v>0</v>
      </c>
      <c r="CP202" s="3">
        <f t="shared" si="181"/>
        <v>1387.12</v>
      </c>
      <c r="CQ202" s="3">
        <f t="shared" si="182"/>
        <v>693.56</v>
      </c>
      <c r="CR202" s="3">
        <f>(ROUND((ROUND(((ET202)*AV202*1),2)*BB202),2)+ROUND((ROUND(((AE202-(EU202))*AV202*1),2)*BS202),2))</f>
        <v>0</v>
      </c>
      <c r="CS202" s="3">
        <f>(ROUND((ROUND(((EU202)*AV202*1),2)*BS202),2)+ROUND((ROUND(((AE202-(EU202))*AV202*1),2)*BS202),2))</f>
        <v>0</v>
      </c>
      <c r="CT202" s="3">
        <f t="shared" si="183"/>
        <v>0</v>
      </c>
      <c r="CU202" s="3">
        <f t="shared" si="184"/>
        <v>0</v>
      </c>
      <c r="CV202" s="3">
        <f t="shared" si="185"/>
        <v>0</v>
      </c>
      <c r="CW202" s="3">
        <f t="shared" si="186"/>
        <v>0</v>
      </c>
      <c r="CX202" s="3">
        <f t="shared" si="187"/>
        <v>0</v>
      </c>
      <c r="CY202" s="3">
        <f>(ROUND((((S202+ROUND((ROUND(((EU202)*AV202*1),2)*BS202),2))*AT202)/100),2)+ROUND(((ROUND((ROUND(((AE202-(EU202))*AV202*1),2)*BS202),2)*AT202)/100),2))</f>
        <v>0</v>
      </c>
      <c r="CZ202" s="3">
        <f>(ROUND((((S202+ROUND((ROUND(((EU202)*AV202*1),2)*BS202),2))*AU202)/100),2)+ROUND(((ROUND((ROUND(((AE202-(EU202))*AV202*1),2)*BS202),2)*AU202)/100),2))</f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1010</v>
      </c>
      <c r="DV202" s="3" t="s">
        <v>163</v>
      </c>
      <c r="DW202" s="3" t="s">
        <v>163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85635393</v>
      </c>
      <c r="EF202" s="3">
        <v>30</v>
      </c>
      <c r="EG202" s="3" t="s">
        <v>46</v>
      </c>
      <c r="EH202" s="3">
        <v>0</v>
      </c>
      <c r="EI202" s="3" t="s">
        <v>3</v>
      </c>
      <c r="EJ202" s="3">
        <v>1</v>
      </c>
      <c r="EK202" s="3">
        <v>21</v>
      </c>
      <c r="EL202" s="3" t="s">
        <v>47</v>
      </c>
      <c r="EM202" s="3" t="s">
        <v>48</v>
      </c>
      <c r="EO202" s="3" t="s">
        <v>146</v>
      </c>
      <c r="EQ202" s="3">
        <v>0</v>
      </c>
      <c r="ER202" s="3">
        <v>210.17</v>
      </c>
      <c r="ES202" s="3">
        <v>210.17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FQ202" s="3">
        <v>0</v>
      </c>
      <c r="FR202" s="3">
        <v>0</v>
      </c>
      <c r="FS202" s="3">
        <v>0</v>
      </c>
      <c r="FX202" s="3">
        <v>109</v>
      </c>
      <c r="FY202" s="3">
        <v>61</v>
      </c>
      <c r="GA202" s="3" t="s">
        <v>3</v>
      </c>
      <c r="GD202" s="3">
        <v>1</v>
      </c>
      <c r="GF202" s="3">
        <v>722972283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88"/>
        <v>0</v>
      </c>
      <c r="GM202" s="3">
        <f t="shared" si="189"/>
        <v>1387.12</v>
      </c>
      <c r="GN202" s="3">
        <f t="shared" si="190"/>
        <v>1387.12</v>
      </c>
      <c r="GO202" s="3">
        <f t="shared" si="191"/>
        <v>0</v>
      </c>
      <c r="GP202" s="3">
        <f t="shared" si="192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93"/>
        <v>0</v>
      </c>
      <c r="GW202" s="3">
        <v>1</v>
      </c>
      <c r="GX202" s="3">
        <f t="shared" si="194"/>
        <v>0</v>
      </c>
      <c r="HA202" s="3">
        <v>0</v>
      </c>
      <c r="HB202" s="3">
        <v>0</v>
      </c>
      <c r="HC202" s="3">
        <f t="shared" si="195"/>
        <v>0</v>
      </c>
      <c r="HE202" s="3" t="s">
        <v>3</v>
      </c>
      <c r="HF202" s="3" t="s">
        <v>3</v>
      </c>
      <c r="HM202" s="3" t="s">
        <v>36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5">
      <c r="A203" s="2">
        <v>18</v>
      </c>
      <c r="B203" s="2">
        <v>1</v>
      </c>
      <c r="C203" s="2">
        <v>228</v>
      </c>
      <c r="D203" s="2"/>
      <c r="E203" s="2" t="s">
        <v>246</v>
      </c>
      <c r="F203" s="2" t="s">
        <v>247</v>
      </c>
      <c r="G203" s="2" t="s">
        <v>248</v>
      </c>
      <c r="H203" s="2" t="s">
        <v>163</v>
      </c>
      <c r="I203" s="2">
        <f>I199*J203</f>
        <v>3</v>
      </c>
      <c r="J203" s="2">
        <v>0.6</v>
      </c>
      <c r="K203" s="2">
        <v>0.6</v>
      </c>
      <c r="L203" s="2"/>
      <c r="M203" s="2"/>
      <c r="N203" s="2"/>
      <c r="O203" s="2">
        <f t="shared" si="171"/>
        <v>1118.7</v>
      </c>
      <c r="P203" s="2">
        <f t="shared" si="172"/>
        <v>1118.7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73"/>
        <v>0</v>
      </c>
      <c r="T203" s="2">
        <f t="shared" si="174"/>
        <v>0</v>
      </c>
      <c r="U203" s="2">
        <f t="shared" si="175"/>
        <v>0</v>
      </c>
      <c r="V203" s="2">
        <f t="shared" si="176"/>
        <v>0</v>
      </c>
      <c r="W203" s="2">
        <f t="shared" si="177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86549534</v>
      </c>
      <c r="AB203" s="2">
        <f t="shared" si="178"/>
        <v>372.9</v>
      </c>
      <c r="AC203" s="2">
        <f>ROUND((ES203),6)</f>
        <v>372.9</v>
      </c>
      <c r="AD203" s="2">
        <f>ROUND((((ET203)-(EU203))+AE203),6)</f>
        <v>0</v>
      </c>
      <c r="AE203" s="2">
        <f t="shared" si="208"/>
        <v>0</v>
      </c>
      <c r="AF203" s="2">
        <f t="shared" si="208"/>
        <v>0</v>
      </c>
      <c r="AG203" s="2">
        <f t="shared" si="179"/>
        <v>0</v>
      </c>
      <c r="AH203" s="2">
        <f t="shared" si="209"/>
        <v>0</v>
      </c>
      <c r="AI203" s="2">
        <f t="shared" si="209"/>
        <v>0</v>
      </c>
      <c r="AJ203" s="2">
        <f t="shared" si="180"/>
        <v>0</v>
      </c>
      <c r="AK203" s="2">
        <v>372.9</v>
      </c>
      <c r="AL203" s="2">
        <v>372.9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109</v>
      </c>
      <c r="AU203" s="2">
        <v>61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1</v>
      </c>
      <c r="BJ203" s="2" t="s">
        <v>249</v>
      </c>
      <c r="BK203" s="2"/>
      <c r="BL203" s="2"/>
      <c r="BM203" s="2">
        <v>21</v>
      </c>
      <c r="BN203" s="2">
        <v>0</v>
      </c>
      <c r="BO203" s="2" t="s">
        <v>3</v>
      </c>
      <c r="BP203" s="2">
        <v>0</v>
      </c>
      <c r="BQ203" s="2">
        <v>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109</v>
      </c>
      <c r="CA203" s="2">
        <v>61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858</v>
      </c>
      <c r="CO203" s="2">
        <v>0</v>
      </c>
      <c r="CP203" s="2">
        <f t="shared" si="181"/>
        <v>1118.7</v>
      </c>
      <c r="CQ203" s="2">
        <f t="shared" si="182"/>
        <v>372.9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83"/>
        <v>0</v>
      </c>
      <c r="CU203" s="2">
        <f t="shared" si="184"/>
        <v>0</v>
      </c>
      <c r="CV203" s="2">
        <f t="shared" si="185"/>
        <v>0</v>
      </c>
      <c r="CW203" s="2">
        <f t="shared" si="186"/>
        <v>0</v>
      </c>
      <c r="CX203" s="2">
        <f t="shared" si="187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163</v>
      </c>
      <c r="DW203" s="2" t="s">
        <v>163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85635393</v>
      </c>
      <c r="EF203" s="2">
        <v>30</v>
      </c>
      <c r="EG203" s="2" t="s">
        <v>46</v>
      </c>
      <c r="EH203" s="2">
        <v>0</v>
      </c>
      <c r="EI203" s="2" t="s">
        <v>3</v>
      </c>
      <c r="EJ203" s="2">
        <v>1</v>
      </c>
      <c r="EK203" s="2">
        <v>21</v>
      </c>
      <c r="EL203" s="2" t="s">
        <v>47</v>
      </c>
      <c r="EM203" s="2" t="s">
        <v>48</v>
      </c>
      <c r="EN203" s="2"/>
      <c r="EO203" s="2" t="s">
        <v>146</v>
      </c>
      <c r="EP203" s="2"/>
      <c r="EQ203" s="2">
        <v>0</v>
      </c>
      <c r="ER203" s="2">
        <v>372.9</v>
      </c>
      <c r="ES203" s="2">
        <v>372.9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109</v>
      </c>
      <c r="FY203" s="2">
        <v>61</v>
      </c>
      <c r="FZ203" s="2"/>
      <c r="GA203" s="2" t="s">
        <v>3</v>
      </c>
      <c r="GB203" s="2"/>
      <c r="GC203" s="2"/>
      <c r="GD203" s="2">
        <v>1</v>
      </c>
      <c r="GE203" s="2"/>
      <c r="GF203" s="2">
        <v>-189613253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88"/>
        <v>0</v>
      </c>
      <c r="GM203" s="2">
        <f t="shared" si="189"/>
        <v>1118.7</v>
      </c>
      <c r="GN203" s="2">
        <f t="shared" si="190"/>
        <v>1118.7</v>
      </c>
      <c r="GO203" s="2">
        <f t="shared" si="191"/>
        <v>0</v>
      </c>
      <c r="GP203" s="2">
        <f t="shared" si="192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93"/>
        <v>0</v>
      </c>
      <c r="GW203" s="2">
        <v>1</v>
      </c>
      <c r="GX203" s="2">
        <f t="shared" si="194"/>
        <v>0</v>
      </c>
      <c r="GY203" s="2"/>
      <c r="GZ203" s="2"/>
      <c r="HA203" s="2">
        <v>0</v>
      </c>
      <c r="HB203" s="2">
        <v>0</v>
      </c>
      <c r="HC203" s="2">
        <f t="shared" si="195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36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5">
      <c r="A204" s="3">
        <v>18</v>
      </c>
      <c r="B204" s="3">
        <v>1</v>
      </c>
      <c r="C204" s="3">
        <v>236</v>
      </c>
      <c r="E204" s="3" t="s">
        <v>246</v>
      </c>
      <c r="F204" s="3" t="s">
        <v>247</v>
      </c>
      <c r="G204" s="3" t="s">
        <v>248</v>
      </c>
      <c r="H204" s="3" t="s">
        <v>163</v>
      </c>
      <c r="I204" s="3">
        <f>I200*J204</f>
        <v>3</v>
      </c>
      <c r="J204" s="3">
        <v>0.6</v>
      </c>
      <c r="K204" s="3">
        <v>0.6</v>
      </c>
      <c r="O204" s="3">
        <f t="shared" si="171"/>
        <v>2998.12</v>
      </c>
      <c r="P204" s="3">
        <f t="shared" si="172"/>
        <v>2998.12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73"/>
        <v>0</v>
      </c>
      <c r="T204" s="3">
        <f t="shared" si="174"/>
        <v>0</v>
      </c>
      <c r="U204" s="3">
        <f t="shared" si="175"/>
        <v>0</v>
      </c>
      <c r="V204" s="3">
        <f t="shared" si="176"/>
        <v>0</v>
      </c>
      <c r="W204" s="3">
        <f t="shared" si="177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86549536</v>
      </c>
      <c r="AB204" s="3">
        <f t="shared" si="178"/>
        <v>372.9</v>
      </c>
      <c r="AC204" s="3">
        <f>ROUND((ES204),6)</f>
        <v>372.9</v>
      </c>
      <c r="AD204" s="3">
        <f>ROUND((((ET204)-(EU204))+AE204),6)</f>
        <v>0</v>
      </c>
      <c r="AE204" s="3">
        <f t="shared" si="208"/>
        <v>0</v>
      </c>
      <c r="AF204" s="3">
        <f t="shared" si="208"/>
        <v>0</v>
      </c>
      <c r="AG204" s="3">
        <f t="shared" si="179"/>
        <v>0</v>
      </c>
      <c r="AH204" s="3">
        <f t="shared" si="209"/>
        <v>0</v>
      </c>
      <c r="AI204" s="3">
        <f t="shared" si="209"/>
        <v>0</v>
      </c>
      <c r="AJ204" s="3">
        <f t="shared" si="180"/>
        <v>0</v>
      </c>
      <c r="AK204" s="3">
        <v>372.9</v>
      </c>
      <c r="AL204" s="3">
        <v>372.9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109</v>
      </c>
      <c r="AU204" s="3">
        <v>61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2.68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1</v>
      </c>
      <c r="BJ204" s="3" t="s">
        <v>249</v>
      </c>
      <c r="BM204" s="3">
        <v>21</v>
      </c>
      <c r="BN204" s="3">
        <v>0</v>
      </c>
      <c r="BO204" s="3" t="s">
        <v>247</v>
      </c>
      <c r="BP204" s="3">
        <v>1</v>
      </c>
      <c r="BQ204" s="3">
        <v>30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109</v>
      </c>
      <c r="CA204" s="3">
        <v>61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858</v>
      </c>
      <c r="CO204" s="3">
        <v>0</v>
      </c>
      <c r="CP204" s="3">
        <f t="shared" si="181"/>
        <v>2998.12</v>
      </c>
      <c r="CQ204" s="3">
        <f t="shared" si="182"/>
        <v>999.37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83"/>
        <v>0</v>
      </c>
      <c r="CU204" s="3">
        <f t="shared" si="184"/>
        <v>0</v>
      </c>
      <c r="CV204" s="3">
        <f t="shared" si="185"/>
        <v>0</v>
      </c>
      <c r="CW204" s="3">
        <f t="shared" si="186"/>
        <v>0</v>
      </c>
      <c r="CX204" s="3">
        <f t="shared" si="187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163</v>
      </c>
      <c r="DW204" s="3" t="s">
        <v>163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85635393</v>
      </c>
      <c r="EF204" s="3">
        <v>30</v>
      </c>
      <c r="EG204" s="3" t="s">
        <v>46</v>
      </c>
      <c r="EH204" s="3">
        <v>0</v>
      </c>
      <c r="EI204" s="3" t="s">
        <v>3</v>
      </c>
      <c r="EJ204" s="3">
        <v>1</v>
      </c>
      <c r="EK204" s="3">
        <v>21</v>
      </c>
      <c r="EL204" s="3" t="s">
        <v>47</v>
      </c>
      <c r="EM204" s="3" t="s">
        <v>48</v>
      </c>
      <c r="EO204" s="3" t="s">
        <v>146</v>
      </c>
      <c r="EQ204" s="3">
        <v>0</v>
      </c>
      <c r="ER204" s="3">
        <v>372.9</v>
      </c>
      <c r="ES204" s="3">
        <v>372.9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v>0</v>
      </c>
      <c r="FS204" s="3">
        <v>0</v>
      </c>
      <c r="FX204" s="3">
        <v>109</v>
      </c>
      <c r="FY204" s="3">
        <v>61</v>
      </c>
      <c r="GA204" s="3" t="s">
        <v>3</v>
      </c>
      <c r="GD204" s="3">
        <v>1</v>
      </c>
      <c r="GF204" s="3">
        <v>-189613253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88"/>
        <v>0</v>
      </c>
      <c r="GM204" s="3">
        <f t="shared" si="189"/>
        <v>2998.12</v>
      </c>
      <c r="GN204" s="3">
        <f t="shared" si="190"/>
        <v>2998.12</v>
      </c>
      <c r="GO204" s="3">
        <f t="shared" si="191"/>
        <v>0</v>
      </c>
      <c r="GP204" s="3">
        <f t="shared" si="192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93"/>
        <v>0</v>
      </c>
      <c r="GW204" s="3">
        <v>1</v>
      </c>
      <c r="GX204" s="3">
        <f t="shared" si="194"/>
        <v>0</v>
      </c>
      <c r="HA204" s="3">
        <v>0</v>
      </c>
      <c r="HB204" s="3">
        <v>0</v>
      </c>
      <c r="HC204" s="3">
        <f t="shared" si="195"/>
        <v>0</v>
      </c>
      <c r="HE204" s="3" t="s">
        <v>3</v>
      </c>
      <c r="HF204" s="3" t="s">
        <v>3</v>
      </c>
      <c r="HM204" s="3" t="s">
        <v>36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6" spans="1:255" x14ac:dyDescent="0.25">
      <c r="A206" s="11">
        <v>51</v>
      </c>
      <c r="B206" s="11">
        <f>B181</f>
        <v>1</v>
      </c>
      <c r="C206" s="11">
        <f>A181</f>
        <v>4</v>
      </c>
      <c r="D206" s="11">
        <f>ROW(A181)</f>
        <v>181</v>
      </c>
      <c r="E206" s="11"/>
      <c r="F206" s="11" t="str">
        <f>IF(F181&lt;&gt;"",F181,"")</f>
        <v>Новый раздел</v>
      </c>
      <c r="G206" s="11" t="str">
        <f>IF(G181&lt;&gt;"",G181,"")</f>
        <v>Канализация дренажная напорная К 4 (подвал)</v>
      </c>
      <c r="H206" s="11">
        <v>0</v>
      </c>
      <c r="I206" s="11"/>
      <c r="J206" s="11"/>
      <c r="K206" s="11"/>
      <c r="L206" s="11"/>
      <c r="M206" s="11"/>
      <c r="N206" s="11"/>
      <c r="O206" s="11">
        <f t="shared" ref="O206:T206" si="210">ROUND(AB206,2)</f>
        <v>18234.669999999998</v>
      </c>
      <c r="P206" s="11">
        <f t="shared" si="210"/>
        <v>16180.56</v>
      </c>
      <c r="Q206" s="11">
        <f t="shared" si="210"/>
        <v>106.44</v>
      </c>
      <c r="R206" s="11">
        <f t="shared" si="210"/>
        <v>5.64</v>
      </c>
      <c r="S206" s="11">
        <f t="shared" si="210"/>
        <v>1947.67</v>
      </c>
      <c r="T206" s="11">
        <f t="shared" si="210"/>
        <v>0</v>
      </c>
      <c r="U206" s="11">
        <f>AH206</f>
        <v>159.38496024</v>
      </c>
      <c r="V206" s="11">
        <f>AI206</f>
        <v>0</v>
      </c>
      <c r="W206" s="11">
        <f>ROUND(AJ206,2)</f>
        <v>0</v>
      </c>
      <c r="X206" s="11">
        <f>ROUND(AK206,2)</f>
        <v>2129.11</v>
      </c>
      <c r="Y206" s="11">
        <f>ROUND(AL206,2)</f>
        <v>1191.52</v>
      </c>
      <c r="Z206" s="11"/>
      <c r="AA206" s="11"/>
      <c r="AB206" s="11">
        <f>ROUND(SUMIF(AA185:AA204,"=86549534",O185:O204),2)</f>
        <v>18234.669999999998</v>
      </c>
      <c r="AC206" s="11">
        <f>ROUND(SUMIF(AA185:AA204,"=86549534",P185:P204),2)</f>
        <v>16180.56</v>
      </c>
      <c r="AD206" s="11">
        <f>ROUND(SUMIF(AA185:AA204,"=86549534",Q185:Q204),2)</f>
        <v>106.44</v>
      </c>
      <c r="AE206" s="11">
        <f>ROUND(SUMIF(AA185:AA204,"=86549534",R185:R204),2)</f>
        <v>5.64</v>
      </c>
      <c r="AF206" s="11">
        <f>ROUND(SUMIF(AA185:AA204,"=86549534",S185:S204),2)</f>
        <v>1947.67</v>
      </c>
      <c r="AG206" s="11">
        <f>ROUND(SUMIF(AA185:AA204,"=86549534",T185:T204),2)</f>
        <v>0</v>
      </c>
      <c r="AH206" s="11">
        <f>SUMIF(AA185:AA204,"=86549534",U185:U204)</f>
        <v>159.38496024</v>
      </c>
      <c r="AI206" s="11">
        <f>SUMIF(AA185:AA204,"=86549534",V185:V204)</f>
        <v>0</v>
      </c>
      <c r="AJ206" s="11">
        <f>ROUND(SUMIF(AA185:AA204,"=86549534",W185:W204),2)</f>
        <v>0</v>
      </c>
      <c r="AK206" s="11">
        <f>ROUND(SUMIF(AA185:AA204,"=86549534",X185:X204),2)</f>
        <v>2129.11</v>
      </c>
      <c r="AL206" s="11">
        <f>ROUND(SUMIF(AA185:AA204,"=86549534",Y185:Y204),2)</f>
        <v>1191.52</v>
      </c>
      <c r="AM206" s="11"/>
      <c r="AN206" s="11"/>
      <c r="AO206" s="11">
        <f t="shared" ref="AO206:BD206" si="211">ROUND(BX206,2)</f>
        <v>0</v>
      </c>
      <c r="AP206" s="11">
        <f t="shared" si="211"/>
        <v>0</v>
      </c>
      <c r="AQ206" s="11">
        <f t="shared" si="211"/>
        <v>0</v>
      </c>
      <c r="AR206" s="11">
        <f t="shared" si="211"/>
        <v>21555.3</v>
      </c>
      <c r="AS206" s="11">
        <f t="shared" si="211"/>
        <v>21555.3</v>
      </c>
      <c r="AT206" s="11">
        <f t="shared" si="211"/>
        <v>0</v>
      </c>
      <c r="AU206" s="11">
        <f t="shared" si="211"/>
        <v>0</v>
      </c>
      <c r="AV206" s="11">
        <f t="shared" si="211"/>
        <v>16180.56</v>
      </c>
      <c r="AW206" s="11">
        <f t="shared" si="211"/>
        <v>16180.56</v>
      </c>
      <c r="AX206" s="11">
        <f t="shared" si="211"/>
        <v>0</v>
      </c>
      <c r="AY206" s="11">
        <f t="shared" si="211"/>
        <v>16180.56</v>
      </c>
      <c r="AZ206" s="11">
        <f t="shared" si="211"/>
        <v>0</v>
      </c>
      <c r="BA206" s="11">
        <f t="shared" si="211"/>
        <v>0</v>
      </c>
      <c r="BB206" s="11">
        <f t="shared" si="211"/>
        <v>0</v>
      </c>
      <c r="BC206" s="11">
        <f t="shared" si="211"/>
        <v>0</v>
      </c>
      <c r="BD206" s="11">
        <f t="shared" si="211"/>
        <v>0</v>
      </c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>
        <f>ROUND(SUMIF(AA185:AA204,"=86549534",FQ185:FQ204),2)</f>
        <v>0</v>
      </c>
      <c r="BY206" s="11">
        <f>ROUND(SUMIF(AA185:AA204,"=86549534",FR185:FR204),2)</f>
        <v>0</v>
      </c>
      <c r="BZ206" s="11">
        <f>ROUND(SUMIF(AA185:AA204,"=86549534",GL185:GL204),2)</f>
        <v>0</v>
      </c>
      <c r="CA206" s="11">
        <f>ROUND(SUMIF(AA185:AA204,"=86549534",GM185:GM204),2)</f>
        <v>21555.3</v>
      </c>
      <c r="CB206" s="11">
        <f>ROUND(SUMIF(AA185:AA204,"=86549534",GN185:GN204),2)</f>
        <v>21555.3</v>
      </c>
      <c r="CC206" s="11">
        <f>ROUND(SUMIF(AA185:AA204,"=86549534",GO185:GO204),2)</f>
        <v>0</v>
      </c>
      <c r="CD206" s="11">
        <f>ROUND(SUMIF(AA185:AA204,"=86549534",GP185:GP204),2)</f>
        <v>0</v>
      </c>
      <c r="CE206" s="11">
        <f>AC206-BX206</f>
        <v>16180.56</v>
      </c>
      <c r="CF206" s="11">
        <f>AC206-BY206</f>
        <v>16180.56</v>
      </c>
      <c r="CG206" s="11">
        <f>BX206-BZ206</f>
        <v>0</v>
      </c>
      <c r="CH206" s="11">
        <f>AC206-BX206-BY206+BZ206</f>
        <v>16180.56</v>
      </c>
      <c r="CI206" s="11">
        <f>BY206-BZ206</f>
        <v>0</v>
      </c>
      <c r="CJ206" s="11">
        <f>ROUND(SUMIF(AA185:AA204,"=86549534",GX185:GX204),2)</f>
        <v>0</v>
      </c>
      <c r="CK206" s="11">
        <f>ROUND(SUMIF(AA185:AA204,"=86549534",GY185:GY204),2)</f>
        <v>0</v>
      </c>
      <c r="CL206" s="11">
        <f>ROUND(SUMIF(AA185:AA204,"=86549534",GZ185:GZ204),2)</f>
        <v>0</v>
      </c>
      <c r="CM206" s="11">
        <f>ROUND(SUMIF(AA185:AA204,"=86549534",HD185:HD204),2)</f>
        <v>0</v>
      </c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2">
        <f t="shared" ref="DG206:DL206" si="212">ROUND(DT206,2)</f>
        <v>188911.14</v>
      </c>
      <c r="DH206" s="12">
        <f t="shared" si="212"/>
        <v>77624.09</v>
      </c>
      <c r="DI206" s="12">
        <f t="shared" si="212"/>
        <v>1535.84</v>
      </c>
      <c r="DJ206" s="12">
        <f t="shared" si="212"/>
        <v>317.82</v>
      </c>
      <c r="DK206" s="12">
        <f t="shared" si="212"/>
        <v>109751.21</v>
      </c>
      <c r="DL206" s="12">
        <f t="shared" si="212"/>
        <v>0</v>
      </c>
      <c r="DM206" s="12">
        <f>DZ206</f>
        <v>159.38496024</v>
      </c>
      <c r="DN206" s="12">
        <f>EA206</f>
        <v>0</v>
      </c>
      <c r="DO206" s="12">
        <f>ROUND(EB206,2)</f>
        <v>0</v>
      </c>
      <c r="DP206" s="12">
        <f>ROUND(EC206,2)</f>
        <v>119975.24</v>
      </c>
      <c r="DQ206" s="12">
        <f>ROUND(ED206,2)</f>
        <v>67142.100000000006</v>
      </c>
      <c r="DR206" s="12"/>
      <c r="DS206" s="12"/>
      <c r="DT206" s="12">
        <f>ROUND(SUMIF(AA185:AA204,"=86549536",O185:O204),2)</f>
        <v>188911.14</v>
      </c>
      <c r="DU206" s="12">
        <f>ROUND(SUMIF(AA185:AA204,"=86549536",P185:P204),2)</f>
        <v>77624.09</v>
      </c>
      <c r="DV206" s="12">
        <f>ROUND(SUMIF(AA185:AA204,"=86549536",Q185:Q204),2)</f>
        <v>1535.84</v>
      </c>
      <c r="DW206" s="12">
        <f>ROUND(SUMIF(AA185:AA204,"=86549536",R185:R204),2)</f>
        <v>317.82</v>
      </c>
      <c r="DX206" s="12">
        <f>ROUND(SUMIF(AA185:AA204,"=86549536",S185:S204),2)</f>
        <v>109751.21</v>
      </c>
      <c r="DY206" s="12">
        <f>ROUND(SUMIF(AA185:AA204,"=86549536",T185:T204),2)</f>
        <v>0</v>
      </c>
      <c r="DZ206" s="12">
        <f>SUMIF(AA185:AA204,"=86549536",U185:U204)</f>
        <v>159.38496024</v>
      </c>
      <c r="EA206" s="12">
        <f>SUMIF(AA185:AA204,"=86549536",V185:V204)</f>
        <v>0</v>
      </c>
      <c r="EB206" s="12">
        <f>ROUND(SUMIF(AA185:AA204,"=86549536",W185:W204),2)</f>
        <v>0</v>
      </c>
      <c r="EC206" s="12">
        <f>ROUND(SUMIF(AA185:AA204,"=86549536",X185:X204),2)</f>
        <v>119975.24</v>
      </c>
      <c r="ED206" s="12">
        <f>ROUND(SUMIF(AA185:AA204,"=86549536",Y185:Y204),2)</f>
        <v>67142.100000000006</v>
      </c>
      <c r="EE206" s="12"/>
      <c r="EF206" s="12"/>
      <c r="EG206" s="12">
        <f t="shared" ref="EG206:EV206" si="213">ROUND(FP206,2)</f>
        <v>0</v>
      </c>
      <c r="EH206" s="12">
        <f t="shared" si="213"/>
        <v>0</v>
      </c>
      <c r="EI206" s="12">
        <f t="shared" si="213"/>
        <v>0</v>
      </c>
      <c r="EJ206" s="12">
        <f t="shared" si="213"/>
        <v>376028.48</v>
      </c>
      <c r="EK206" s="12">
        <f t="shared" si="213"/>
        <v>376028.48</v>
      </c>
      <c r="EL206" s="12">
        <f t="shared" si="213"/>
        <v>0</v>
      </c>
      <c r="EM206" s="12">
        <f t="shared" si="213"/>
        <v>0</v>
      </c>
      <c r="EN206" s="12">
        <f t="shared" si="213"/>
        <v>77624.09</v>
      </c>
      <c r="EO206" s="12">
        <f t="shared" si="213"/>
        <v>77624.09</v>
      </c>
      <c r="EP206" s="12">
        <f t="shared" si="213"/>
        <v>0</v>
      </c>
      <c r="EQ206" s="12">
        <f t="shared" si="213"/>
        <v>77624.09</v>
      </c>
      <c r="ER206" s="12">
        <f t="shared" si="213"/>
        <v>0</v>
      </c>
      <c r="ES206" s="12">
        <f t="shared" si="213"/>
        <v>0</v>
      </c>
      <c r="ET206" s="12">
        <f t="shared" si="213"/>
        <v>0</v>
      </c>
      <c r="EU206" s="12">
        <f t="shared" si="213"/>
        <v>0</v>
      </c>
      <c r="EV206" s="12">
        <f t="shared" si="213"/>
        <v>0</v>
      </c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>
        <f>ROUND(SUMIF(AA185:AA204,"=86549536",FQ185:FQ204),2)</f>
        <v>0</v>
      </c>
      <c r="FQ206" s="12">
        <f>ROUND(SUMIF(AA185:AA204,"=86549536",FR185:FR204),2)</f>
        <v>0</v>
      </c>
      <c r="FR206" s="12">
        <f>ROUND(SUMIF(AA185:AA204,"=86549536",GL185:GL204),2)</f>
        <v>0</v>
      </c>
      <c r="FS206" s="12">
        <f>ROUND(SUMIF(AA185:AA204,"=86549536",GM185:GM204),2)</f>
        <v>376028.48</v>
      </c>
      <c r="FT206" s="12">
        <f>ROUND(SUMIF(AA185:AA204,"=86549536",GN185:GN204),2)</f>
        <v>376028.48</v>
      </c>
      <c r="FU206" s="12">
        <f>ROUND(SUMIF(AA185:AA204,"=86549536",GO185:GO204),2)</f>
        <v>0</v>
      </c>
      <c r="FV206" s="12">
        <f>ROUND(SUMIF(AA185:AA204,"=86549536",GP185:GP204),2)</f>
        <v>0</v>
      </c>
      <c r="FW206" s="12">
        <f>DU206-FP206</f>
        <v>77624.09</v>
      </c>
      <c r="FX206" s="12">
        <f>DU206-FQ206</f>
        <v>77624.09</v>
      </c>
      <c r="FY206" s="12">
        <f>FP206-FR206</f>
        <v>0</v>
      </c>
      <c r="FZ206" s="12">
        <f>DU206-FP206-FQ206+FR206</f>
        <v>77624.09</v>
      </c>
      <c r="GA206" s="12">
        <f>FQ206-FR206</f>
        <v>0</v>
      </c>
      <c r="GB206" s="12">
        <f>ROUND(SUMIF(AA185:AA204,"=86549536",GX185:GX204),2)</f>
        <v>0</v>
      </c>
      <c r="GC206" s="12">
        <f>ROUND(SUMIF(AA185:AA204,"=86549536",GY185:GY204),2)</f>
        <v>0</v>
      </c>
      <c r="GD206" s="12">
        <f>ROUND(SUMIF(AA185:AA204,"=86549536",GZ185:GZ204),2)</f>
        <v>0</v>
      </c>
      <c r="GE206" s="12">
        <f>ROUND(SUMIF(AA185:AA204,"=86549536",HD185:HD204),2)</f>
        <v>0</v>
      </c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>
        <v>0</v>
      </c>
    </row>
    <row r="208" spans="1:255" x14ac:dyDescent="0.25">
      <c r="A208" s="13">
        <v>50</v>
      </c>
      <c r="B208" s="13">
        <v>0</v>
      </c>
      <c r="C208" s="13">
        <v>0</v>
      </c>
      <c r="D208" s="13">
        <v>1</v>
      </c>
      <c r="E208" s="13">
        <v>201</v>
      </c>
      <c r="F208" s="13">
        <f>ROUND(Source!O206,O208)</f>
        <v>18234.669999999998</v>
      </c>
      <c r="G208" s="13" t="s">
        <v>79</v>
      </c>
      <c r="H208" s="13" t="s">
        <v>80</v>
      </c>
      <c r="I208" s="13"/>
      <c r="J208" s="13"/>
      <c r="K208" s="13">
        <v>201</v>
      </c>
      <c r="L208" s="13">
        <v>1</v>
      </c>
      <c r="M208" s="13">
        <v>3</v>
      </c>
      <c r="N208" s="13" t="s">
        <v>3</v>
      </c>
      <c r="O208" s="13">
        <v>2</v>
      </c>
      <c r="P208" s="13">
        <f>ROUND(Source!DG206,O208)</f>
        <v>188911.14</v>
      </c>
      <c r="Q208" s="13"/>
      <c r="R208" s="13"/>
      <c r="S208" s="13"/>
      <c r="T208" s="13"/>
      <c r="U208" s="13"/>
      <c r="V208" s="13"/>
      <c r="W208" s="13">
        <v>18234.669999999998</v>
      </c>
      <c r="X208" s="13">
        <v>1</v>
      </c>
      <c r="Y208" s="13">
        <v>18234.669999999998</v>
      </c>
      <c r="Z208" s="13">
        <v>188911.14</v>
      </c>
      <c r="AA208" s="13">
        <v>1</v>
      </c>
      <c r="AB208" s="13">
        <v>188911.14</v>
      </c>
    </row>
    <row r="209" spans="1:28" x14ac:dyDescent="0.25">
      <c r="A209" s="13">
        <v>50</v>
      </c>
      <c r="B209" s="13">
        <v>0</v>
      </c>
      <c r="C209" s="13">
        <v>0</v>
      </c>
      <c r="D209" s="13">
        <v>1</v>
      </c>
      <c r="E209" s="13">
        <v>202</v>
      </c>
      <c r="F209" s="13">
        <f>ROUND(Source!P206,O209)</f>
        <v>16180.56</v>
      </c>
      <c r="G209" s="13" t="s">
        <v>81</v>
      </c>
      <c r="H209" s="13" t="s">
        <v>82</v>
      </c>
      <c r="I209" s="13"/>
      <c r="J209" s="13"/>
      <c r="K209" s="13">
        <v>202</v>
      </c>
      <c r="L209" s="13">
        <v>2</v>
      </c>
      <c r="M209" s="13">
        <v>3</v>
      </c>
      <c r="N209" s="13" t="s">
        <v>3</v>
      </c>
      <c r="O209" s="13">
        <v>2</v>
      </c>
      <c r="P209" s="13">
        <f>ROUND(Source!DH206,O209)</f>
        <v>77624.09</v>
      </c>
      <c r="Q209" s="13"/>
      <c r="R209" s="13"/>
      <c r="S209" s="13"/>
      <c r="T209" s="13"/>
      <c r="U209" s="13"/>
      <c r="V209" s="13"/>
      <c r="W209" s="13">
        <v>16180.56</v>
      </c>
      <c r="X209" s="13">
        <v>1</v>
      </c>
      <c r="Y209" s="13">
        <v>16180.56</v>
      </c>
      <c r="Z209" s="13">
        <v>77624.09</v>
      </c>
      <c r="AA209" s="13">
        <v>1</v>
      </c>
      <c r="AB209" s="13">
        <v>77624.09</v>
      </c>
    </row>
    <row r="210" spans="1:28" x14ac:dyDescent="0.25">
      <c r="A210" s="13">
        <v>50</v>
      </c>
      <c r="B210" s="13">
        <v>0</v>
      </c>
      <c r="C210" s="13">
        <v>0</v>
      </c>
      <c r="D210" s="13">
        <v>1</v>
      </c>
      <c r="E210" s="13">
        <v>222</v>
      </c>
      <c r="F210" s="13">
        <f>ROUND(Source!AO206,O210)</f>
        <v>0</v>
      </c>
      <c r="G210" s="13" t="s">
        <v>83</v>
      </c>
      <c r="H210" s="13" t="s">
        <v>84</v>
      </c>
      <c r="I210" s="13"/>
      <c r="J210" s="13"/>
      <c r="K210" s="13">
        <v>222</v>
      </c>
      <c r="L210" s="13">
        <v>3</v>
      </c>
      <c r="M210" s="13">
        <v>3</v>
      </c>
      <c r="N210" s="13" t="s">
        <v>3</v>
      </c>
      <c r="O210" s="13">
        <v>2</v>
      </c>
      <c r="P210" s="13">
        <f>ROUND(Source!EG206,O210)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8" x14ac:dyDescent="0.25">
      <c r="A211" s="13">
        <v>50</v>
      </c>
      <c r="B211" s="13">
        <v>0</v>
      </c>
      <c r="C211" s="13">
        <v>0</v>
      </c>
      <c r="D211" s="13">
        <v>1</v>
      </c>
      <c r="E211" s="13">
        <v>225</v>
      </c>
      <c r="F211" s="13">
        <f>ROUND(Source!AV206,O211)</f>
        <v>16180.56</v>
      </c>
      <c r="G211" s="13" t="s">
        <v>85</v>
      </c>
      <c r="H211" s="13" t="s">
        <v>86</v>
      </c>
      <c r="I211" s="13"/>
      <c r="J211" s="13"/>
      <c r="K211" s="13">
        <v>225</v>
      </c>
      <c r="L211" s="13">
        <v>4</v>
      </c>
      <c r="M211" s="13">
        <v>3</v>
      </c>
      <c r="N211" s="13" t="s">
        <v>3</v>
      </c>
      <c r="O211" s="13">
        <v>2</v>
      </c>
      <c r="P211" s="13">
        <f>ROUND(Source!EN206,O211)</f>
        <v>77624.09</v>
      </c>
      <c r="Q211" s="13"/>
      <c r="R211" s="13"/>
      <c r="S211" s="13"/>
      <c r="T211" s="13"/>
      <c r="U211" s="13"/>
      <c r="V211" s="13"/>
      <c r="W211" s="13">
        <v>16180.56</v>
      </c>
      <c r="X211" s="13">
        <v>1</v>
      </c>
      <c r="Y211" s="13">
        <v>16180.56</v>
      </c>
      <c r="Z211" s="13">
        <v>77624.09</v>
      </c>
      <c r="AA211" s="13">
        <v>1</v>
      </c>
      <c r="AB211" s="13">
        <v>77624.09</v>
      </c>
    </row>
    <row r="212" spans="1:28" x14ac:dyDescent="0.25">
      <c r="A212" s="13">
        <v>50</v>
      </c>
      <c r="B212" s="13">
        <v>0</v>
      </c>
      <c r="C212" s="13">
        <v>0</v>
      </c>
      <c r="D212" s="13">
        <v>1</v>
      </c>
      <c r="E212" s="13">
        <v>226</v>
      </c>
      <c r="F212" s="13">
        <f>ROUND(Source!AW206,O212)</f>
        <v>16180.56</v>
      </c>
      <c r="G212" s="13" t="s">
        <v>87</v>
      </c>
      <c r="H212" s="13" t="s">
        <v>88</v>
      </c>
      <c r="I212" s="13"/>
      <c r="J212" s="13"/>
      <c r="K212" s="13">
        <v>226</v>
      </c>
      <c r="L212" s="13">
        <v>5</v>
      </c>
      <c r="M212" s="13">
        <v>3</v>
      </c>
      <c r="N212" s="13" t="s">
        <v>3</v>
      </c>
      <c r="O212" s="13">
        <v>2</v>
      </c>
      <c r="P212" s="13">
        <f>ROUND(Source!EO206,O212)</f>
        <v>77624.09</v>
      </c>
      <c r="Q212" s="13"/>
      <c r="R212" s="13"/>
      <c r="S212" s="13"/>
      <c r="T212" s="13"/>
      <c r="U212" s="13"/>
      <c r="V212" s="13"/>
      <c r="W212" s="13">
        <v>16180.56</v>
      </c>
      <c r="X212" s="13">
        <v>1</v>
      </c>
      <c r="Y212" s="13">
        <v>16180.56</v>
      </c>
      <c r="Z212" s="13">
        <v>77624.09</v>
      </c>
      <c r="AA212" s="13">
        <v>1</v>
      </c>
      <c r="AB212" s="13">
        <v>77624.09</v>
      </c>
    </row>
    <row r="213" spans="1:28" x14ac:dyDescent="0.25">
      <c r="A213" s="13">
        <v>50</v>
      </c>
      <c r="B213" s="13">
        <v>0</v>
      </c>
      <c r="C213" s="13">
        <v>0</v>
      </c>
      <c r="D213" s="13">
        <v>1</v>
      </c>
      <c r="E213" s="13">
        <v>227</v>
      </c>
      <c r="F213" s="13">
        <f>ROUND(Source!AX206,O213)</f>
        <v>0</v>
      </c>
      <c r="G213" s="13" t="s">
        <v>89</v>
      </c>
      <c r="H213" s="13" t="s">
        <v>90</v>
      </c>
      <c r="I213" s="13"/>
      <c r="J213" s="13"/>
      <c r="K213" s="13">
        <v>227</v>
      </c>
      <c r="L213" s="13">
        <v>6</v>
      </c>
      <c r="M213" s="13">
        <v>3</v>
      </c>
      <c r="N213" s="13" t="s">
        <v>3</v>
      </c>
      <c r="O213" s="13">
        <v>2</v>
      </c>
      <c r="P213" s="13">
        <f>ROUND(Source!EP206,O213)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8" x14ac:dyDescent="0.25">
      <c r="A214" s="13">
        <v>50</v>
      </c>
      <c r="B214" s="13">
        <v>0</v>
      </c>
      <c r="C214" s="13">
        <v>0</v>
      </c>
      <c r="D214" s="13">
        <v>1</v>
      </c>
      <c r="E214" s="13">
        <v>228</v>
      </c>
      <c r="F214" s="13">
        <f>ROUND(Source!AY206,O214)</f>
        <v>16180.56</v>
      </c>
      <c r="G214" s="13" t="s">
        <v>91</v>
      </c>
      <c r="H214" s="13" t="s">
        <v>92</v>
      </c>
      <c r="I214" s="13"/>
      <c r="J214" s="13"/>
      <c r="K214" s="13">
        <v>228</v>
      </c>
      <c r="L214" s="13">
        <v>7</v>
      </c>
      <c r="M214" s="13">
        <v>3</v>
      </c>
      <c r="N214" s="13" t="s">
        <v>3</v>
      </c>
      <c r="O214" s="13">
        <v>2</v>
      </c>
      <c r="P214" s="13">
        <f>ROUND(Source!EQ206,O214)</f>
        <v>77624.09</v>
      </c>
      <c r="Q214" s="13"/>
      <c r="R214" s="13"/>
      <c r="S214" s="13"/>
      <c r="T214" s="13"/>
      <c r="U214" s="13"/>
      <c r="V214" s="13"/>
      <c r="W214" s="13">
        <v>16180.56</v>
      </c>
      <c r="X214" s="13">
        <v>1</v>
      </c>
      <c r="Y214" s="13">
        <v>16180.56</v>
      </c>
      <c r="Z214" s="13">
        <v>77624.09</v>
      </c>
      <c r="AA214" s="13">
        <v>1</v>
      </c>
      <c r="AB214" s="13">
        <v>77624.09</v>
      </c>
    </row>
    <row r="215" spans="1:28" x14ac:dyDescent="0.25">
      <c r="A215" s="13">
        <v>50</v>
      </c>
      <c r="B215" s="13">
        <v>0</v>
      </c>
      <c r="C215" s="13">
        <v>0</v>
      </c>
      <c r="D215" s="13">
        <v>1</v>
      </c>
      <c r="E215" s="13">
        <v>216</v>
      </c>
      <c r="F215" s="13">
        <f>ROUND(Source!AP206,O215)</f>
        <v>0</v>
      </c>
      <c r="G215" s="13" t="s">
        <v>93</v>
      </c>
      <c r="H215" s="13" t="s">
        <v>94</v>
      </c>
      <c r="I215" s="13"/>
      <c r="J215" s="13"/>
      <c r="K215" s="13">
        <v>216</v>
      </c>
      <c r="L215" s="13">
        <v>8</v>
      </c>
      <c r="M215" s="13">
        <v>3</v>
      </c>
      <c r="N215" s="13" t="s">
        <v>3</v>
      </c>
      <c r="O215" s="13">
        <v>2</v>
      </c>
      <c r="P215" s="13">
        <f>ROUND(Source!EH206,O215)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x14ac:dyDescent="0.25">
      <c r="A216" s="13">
        <v>50</v>
      </c>
      <c r="B216" s="13">
        <v>0</v>
      </c>
      <c r="C216" s="13">
        <v>0</v>
      </c>
      <c r="D216" s="13">
        <v>1</v>
      </c>
      <c r="E216" s="13">
        <v>223</v>
      </c>
      <c r="F216" s="13">
        <f>ROUND(Source!AQ206,O216)</f>
        <v>0</v>
      </c>
      <c r="G216" s="13" t="s">
        <v>95</v>
      </c>
      <c r="H216" s="13" t="s">
        <v>96</v>
      </c>
      <c r="I216" s="13"/>
      <c r="J216" s="13"/>
      <c r="K216" s="13">
        <v>223</v>
      </c>
      <c r="L216" s="13">
        <v>9</v>
      </c>
      <c r="M216" s="13">
        <v>3</v>
      </c>
      <c r="N216" s="13" t="s">
        <v>3</v>
      </c>
      <c r="O216" s="13">
        <v>2</v>
      </c>
      <c r="P216" s="13">
        <f>ROUND(Source!EI206,O216)</f>
        <v>0</v>
      </c>
      <c r="Q216" s="13"/>
      <c r="R216" s="13"/>
      <c r="S216" s="13"/>
      <c r="T216" s="13"/>
      <c r="U216" s="13"/>
      <c r="V216" s="13"/>
      <c r="W216" s="13">
        <v>0</v>
      </c>
      <c r="X216" s="13">
        <v>1</v>
      </c>
      <c r="Y216" s="13">
        <v>0</v>
      </c>
      <c r="Z216" s="13">
        <v>0</v>
      </c>
      <c r="AA216" s="13">
        <v>1</v>
      </c>
      <c r="AB216" s="13">
        <v>0</v>
      </c>
    </row>
    <row r="217" spans="1:28" x14ac:dyDescent="0.25">
      <c r="A217" s="13">
        <v>50</v>
      </c>
      <c r="B217" s="13">
        <v>0</v>
      </c>
      <c r="C217" s="13">
        <v>0</v>
      </c>
      <c r="D217" s="13">
        <v>1</v>
      </c>
      <c r="E217" s="13">
        <v>229</v>
      </c>
      <c r="F217" s="13">
        <f>ROUND(Source!AZ206,O217)</f>
        <v>0</v>
      </c>
      <c r="G217" s="13" t="s">
        <v>97</v>
      </c>
      <c r="H217" s="13" t="s">
        <v>98</v>
      </c>
      <c r="I217" s="13"/>
      <c r="J217" s="13"/>
      <c r="K217" s="13">
        <v>229</v>
      </c>
      <c r="L217" s="13">
        <v>10</v>
      </c>
      <c r="M217" s="13">
        <v>3</v>
      </c>
      <c r="N217" s="13" t="s">
        <v>3</v>
      </c>
      <c r="O217" s="13">
        <v>2</v>
      </c>
      <c r="P217" s="13">
        <f>ROUND(Source!ER206,O217)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x14ac:dyDescent="0.25">
      <c r="A218" s="13">
        <v>50</v>
      </c>
      <c r="B218" s="13">
        <v>0</v>
      </c>
      <c r="C218" s="13">
        <v>0</v>
      </c>
      <c r="D218" s="13">
        <v>1</v>
      </c>
      <c r="E218" s="13">
        <v>203</v>
      </c>
      <c r="F218" s="13">
        <f>ROUND(Source!Q206,O218)</f>
        <v>106.44</v>
      </c>
      <c r="G218" s="13" t="s">
        <v>99</v>
      </c>
      <c r="H218" s="13" t="s">
        <v>100</v>
      </c>
      <c r="I218" s="13"/>
      <c r="J218" s="13"/>
      <c r="K218" s="13">
        <v>203</v>
      </c>
      <c r="L218" s="13">
        <v>11</v>
      </c>
      <c r="M218" s="13">
        <v>3</v>
      </c>
      <c r="N218" s="13" t="s">
        <v>3</v>
      </c>
      <c r="O218" s="13">
        <v>2</v>
      </c>
      <c r="P218" s="13">
        <f>ROUND(Source!DI206,O218)</f>
        <v>1535.84</v>
      </c>
      <c r="Q218" s="13"/>
      <c r="R218" s="13"/>
      <c r="S218" s="13"/>
      <c r="T218" s="13"/>
      <c r="U218" s="13"/>
      <c r="V218" s="13"/>
      <c r="W218" s="13">
        <v>106.44</v>
      </c>
      <c r="X218" s="13">
        <v>1</v>
      </c>
      <c r="Y218" s="13">
        <v>106.44</v>
      </c>
      <c r="Z218" s="13">
        <v>1535.84</v>
      </c>
      <c r="AA218" s="13">
        <v>1</v>
      </c>
      <c r="AB218" s="13">
        <v>1535.84</v>
      </c>
    </row>
    <row r="219" spans="1:28" x14ac:dyDescent="0.25">
      <c r="A219" s="13">
        <v>50</v>
      </c>
      <c r="B219" s="13">
        <v>0</v>
      </c>
      <c r="C219" s="13">
        <v>0</v>
      </c>
      <c r="D219" s="13">
        <v>1</v>
      </c>
      <c r="E219" s="13">
        <v>231</v>
      </c>
      <c r="F219" s="13">
        <f>ROUND(Source!BB206,O219)</f>
        <v>0</v>
      </c>
      <c r="G219" s="13" t="s">
        <v>101</v>
      </c>
      <c r="H219" s="13" t="s">
        <v>102</v>
      </c>
      <c r="I219" s="13"/>
      <c r="J219" s="13"/>
      <c r="K219" s="13">
        <v>231</v>
      </c>
      <c r="L219" s="13">
        <v>12</v>
      </c>
      <c r="M219" s="13">
        <v>3</v>
      </c>
      <c r="N219" s="13" t="s">
        <v>3</v>
      </c>
      <c r="O219" s="13">
        <v>2</v>
      </c>
      <c r="P219" s="13">
        <f>ROUND(Source!ET206,O219)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8" x14ac:dyDescent="0.25">
      <c r="A220" s="13">
        <v>50</v>
      </c>
      <c r="B220" s="13">
        <v>0</v>
      </c>
      <c r="C220" s="13">
        <v>0</v>
      </c>
      <c r="D220" s="13">
        <v>1</v>
      </c>
      <c r="E220" s="13">
        <v>204</v>
      </c>
      <c r="F220" s="13">
        <f>ROUND(Source!R206,O220)</f>
        <v>5.64</v>
      </c>
      <c r="G220" s="13" t="s">
        <v>103</v>
      </c>
      <c r="H220" s="13" t="s">
        <v>104</v>
      </c>
      <c r="I220" s="13"/>
      <c r="J220" s="13"/>
      <c r="K220" s="13">
        <v>204</v>
      </c>
      <c r="L220" s="13">
        <v>13</v>
      </c>
      <c r="M220" s="13">
        <v>3</v>
      </c>
      <c r="N220" s="13" t="s">
        <v>3</v>
      </c>
      <c r="O220" s="13">
        <v>2</v>
      </c>
      <c r="P220" s="13">
        <f>ROUND(Source!DJ206,O220)</f>
        <v>317.82</v>
      </c>
      <c r="Q220" s="13"/>
      <c r="R220" s="13"/>
      <c r="S220" s="13"/>
      <c r="T220" s="13"/>
      <c r="U220" s="13"/>
      <c r="V220" s="13"/>
      <c r="W220" s="13">
        <v>5.64</v>
      </c>
      <c r="X220" s="13">
        <v>1</v>
      </c>
      <c r="Y220" s="13">
        <v>5.64</v>
      </c>
      <c r="Z220" s="13">
        <v>317.82</v>
      </c>
      <c r="AA220" s="13">
        <v>1</v>
      </c>
      <c r="AB220" s="13">
        <v>317.82</v>
      </c>
    </row>
    <row r="221" spans="1:28" x14ac:dyDescent="0.25">
      <c r="A221" s="13">
        <v>50</v>
      </c>
      <c r="B221" s="13">
        <v>0</v>
      </c>
      <c r="C221" s="13">
        <v>0</v>
      </c>
      <c r="D221" s="13">
        <v>1</v>
      </c>
      <c r="E221" s="13">
        <v>205</v>
      </c>
      <c r="F221" s="13">
        <f>ROUND(Source!S206,O221)</f>
        <v>1947.67</v>
      </c>
      <c r="G221" s="13" t="s">
        <v>105</v>
      </c>
      <c r="H221" s="13" t="s">
        <v>106</v>
      </c>
      <c r="I221" s="13"/>
      <c r="J221" s="13"/>
      <c r="K221" s="13">
        <v>205</v>
      </c>
      <c r="L221" s="13">
        <v>14</v>
      </c>
      <c r="M221" s="13">
        <v>3</v>
      </c>
      <c r="N221" s="13" t="s">
        <v>3</v>
      </c>
      <c r="O221" s="13">
        <v>2</v>
      </c>
      <c r="P221" s="13">
        <f>ROUND(Source!DK206,O221)</f>
        <v>109751.21</v>
      </c>
      <c r="Q221" s="13"/>
      <c r="R221" s="13"/>
      <c r="S221" s="13"/>
      <c r="T221" s="13"/>
      <c r="U221" s="13"/>
      <c r="V221" s="13"/>
      <c r="W221" s="13">
        <v>1947.67</v>
      </c>
      <c r="X221" s="13">
        <v>1</v>
      </c>
      <c r="Y221" s="13">
        <v>1947.67</v>
      </c>
      <c r="Z221" s="13">
        <v>109751.21</v>
      </c>
      <c r="AA221" s="13">
        <v>1</v>
      </c>
      <c r="AB221" s="13">
        <v>109751.21</v>
      </c>
    </row>
    <row r="222" spans="1:28" x14ac:dyDescent="0.25">
      <c r="A222" s="13">
        <v>50</v>
      </c>
      <c r="B222" s="13">
        <v>0</v>
      </c>
      <c r="C222" s="13">
        <v>0</v>
      </c>
      <c r="D222" s="13">
        <v>1</v>
      </c>
      <c r="E222" s="13">
        <v>232</v>
      </c>
      <c r="F222" s="13">
        <f>ROUND(Source!BC206,O222)</f>
        <v>0</v>
      </c>
      <c r="G222" s="13" t="s">
        <v>107</v>
      </c>
      <c r="H222" s="13" t="s">
        <v>108</v>
      </c>
      <c r="I222" s="13"/>
      <c r="J222" s="13"/>
      <c r="K222" s="13">
        <v>232</v>
      </c>
      <c r="L222" s="13">
        <v>15</v>
      </c>
      <c r="M222" s="13">
        <v>3</v>
      </c>
      <c r="N222" s="13" t="s">
        <v>3</v>
      </c>
      <c r="O222" s="13">
        <v>2</v>
      </c>
      <c r="P222" s="13">
        <f>ROUND(Source!EU206,O222)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8" x14ac:dyDescent="0.25">
      <c r="A223" s="13">
        <v>50</v>
      </c>
      <c r="B223" s="13">
        <v>0</v>
      </c>
      <c r="C223" s="13">
        <v>0</v>
      </c>
      <c r="D223" s="13">
        <v>1</v>
      </c>
      <c r="E223" s="13">
        <v>214</v>
      </c>
      <c r="F223" s="13">
        <f>ROUND(Source!AS206,O223)</f>
        <v>21555.3</v>
      </c>
      <c r="G223" s="13" t="s">
        <v>109</v>
      </c>
      <c r="H223" s="13" t="s">
        <v>110</v>
      </c>
      <c r="I223" s="13"/>
      <c r="J223" s="13"/>
      <c r="K223" s="13">
        <v>214</v>
      </c>
      <c r="L223" s="13">
        <v>16</v>
      </c>
      <c r="M223" s="13">
        <v>3</v>
      </c>
      <c r="N223" s="13" t="s">
        <v>3</v>
      </c>
      <c r="O223" s="13">
        <v>2</v>
      </c>
      <c r="P223" s="13">
        <f>ROUND(Source!EK206,O223)</f>
        <v>376028.48</v>
      </c>
      <c r="Q223" s="13"/>
      <c r="R223" s="13"/>
      <c r="S223" s="13"/>
      <c r="T223" s="13"/>
      <c r="U223" s="13"/>
      <c r="V223" s="13"/>
      <c r="W223" s="13">
        <v>21555.3</v>
      </c>
      <c r="X223" s="13">
        <v>1</v>
      </c>
      <c r="Y223" s="13">
        <v>21555.3</v>
      </c>
      <c r="Z223" s="13">
        <v>376028.48</v>
      </c>
      <c r="AA223" s="13">
        <v>1</v>
      </c>
      <c r="AB223" s="13">
        <v>376028.48</v>
      </c>
    </row>
    <row r="224" spans="1:28" x14ac:dyDescent="0.25">
      <c r="A224" s="13">
        <v>50</v>
      </c>
      <c r="B224" s="13">
        <v>0</v>
      </c>
      <c r="C224" s="13">
        <v>0</v>
      </c>
      <c r="D224" s="13">
        <v>1</v>
      </c>
      <c r="E224" s="13">
        <v>215</v>
      </c>
      <c r="F224" s="13">
        <f>ROUND(Source!AT206,O224)</f>
        <v>0</v>
      </c>
      <c r="G224" s="13" t="s">
        <v>111</v>
      </c>
      <c r="H224" s="13" t="s">
        <v>112</v>
      </c>
      <c r="I224" s="13"/>
      <c r="J224" s="13"/>
      <c r="K224" s="13">
        <v>215</v>
      </c>
      <c r="L224" s="13">
        <v>17</v>
      </c>
      <c r="M224" s="13">
        <v>3</v>
      </c>
      <c r="N224" s="13" t="s">
        <v>3</v>
      </c>
      <c r="O224" s="13">
        <v>2</v>
      </c>
      <c r="P224" s="13">
        <f>ROUND(Source!EL206,O224)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55" x14ac:dyDescent="0.25">
      <c r="A225" s="13">
        <v>50</v>
      </c>
      <c r="B225" s="13">
        <v>0</v>
      </c>
      <c r="C225" s="13">
        <v>0</v>
      </c>
      <c r="D225" s="13">
        <v>1</v>
      </c>
      <c r="E225" s="13">
        <v>217</v>
      </c>
      <c r="F225" s="13">
        <f>ROUND(Source!AU206,O225)</f>
        <v>0</v>
      </c>
      <c r="G225" s="13" t="s">
        <v>113</v>
      </c>
      <c r="H225" s="13" t="s">
        <v>114</v>
      </c>
      <c r="I225" s="13"/>
      <c r="J225" s="13"/>
      <c r="K225" s="13">
        <v>217</v>
      </c>
      <c r="L225" s="13">
        <v>18</v>
      </c>
      <c r="M225" s="13">
        <v>3</v>
      </c>
      <c r="N225" s="13" t="s">
        <v>3</v>
      </c>
      <c r="O225" s="13">
        <v>2</v>
      </c>
      <c r="P225" s="13">
        <f>ROUND(Source!EM206,O225)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55" x14ac:dyDescent="0.25">
      <c r="A226" s="13">
        <v>50</v>
      </c>
      <c r="B226" s="13">
        <v>0</v>
      </c>
      <c r="C226" s="13">
        <v>0</v>
      </c>
      <c r="D226" s="13">
        <v>1</v>
      </c>
      <c r="E226" s="13">
        <v>230</v>
      </c>
      <c r="F226" s="13">
        <f>ROUND(Source!BA206,O226)</f>
        <v>0</v>
      </c>
      <c r="G226" s="13" t="s">
        <v>115</v>
      </c>
      <c r="H226" s="13" t="s">
        <v>116</v>
      </c>
      <c r="I226" s="13"/>
      <c r="J226" s="13"/>
      <c r="K226" s="13">
        <v>230</v>
      </c>
      <c r="L226" s="13">
        <v>19</v>
      </c>
      <c r="M226" s="13">
        <v>3</v>
      </c>
      <c r="N226" s="13" t="s">
        <v>3</v>
      </c>
      <c r="O226" s="13">
        <v>2</v>
      </c>
      <c r="P226" s="13">
        <f>ROUND(Source!ES206,O226)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55" x14ac:dyDescent="0.25">
      <c r="A227" s="13">
        <v>50</v>
      </c>
      <c r="B227" s="13">
        <v>0</v>
      </c>
      <c r="C227" s="13">
        <v>0</v>
      </c>
      <c r="D227" s="13">
        <v>1</v>
      </c>
      <c r="E227" s="13">
        <v>206</v>
      </c>
      <c r="F227" s="13">
        <f>ROUND(Source!T206,O227)</f>
        <v>0</v>
      </c>
      <c r="G227" s="13" t="s">
        <v>117</v>
      </c>
      <c r="H227" s="13" t="s">
        <v>118</v>
      </c>
      <c r="I227" s="13"/>
      <c r="J227" s="13"/>
      <c r="K227" s="13">
        <v>206</v>
      </c>
      <c r="L227" s="13">
        <v>20</v>
      </c>
      <c r="M227" s="13">
        <v>3</v>
      </c>
      <c r="N227" s="13" t="s">
        <v>3</v>
      </c>
      <c r="O227" s="13">
        <v>2</v>
      </c>
      <c r="P227" s="13">
        <f>ROUND(Source!DL206,O227)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55" x14ac:dyDescent="0.25">
      <c r="A228" s="13">
        <v>50</v>
      </c>
      <c r="B228" s="13">
        <v>0</v>
      </c>
      <c r="C228" s="13">
        <v>0</v>
      </c>
      <c r="D228" s="13">
        <v>1</v>
      </c>
      <c r="E228" s="13">
        <v>207</v>
      </c>
      <c r="F228" s="13">
        <f>Source!U206</f>
        <v>159.38496024</v>
      </c>
      <c r="G228" s="13" t="s">
        <v>119</v>
      </c>
      <c r="H228" s="13" t="s">
        <v>120</v>
      </c>
      <c r="I228" s="13"/>
      <c r="J228" s="13"/>
      <c r="K228" s="13">
        <v>207</v>
      </c>
      <c r="L228" s="13">
        <v>21</v>
      </c>
      <c r="M228" s="13">
        <v>3</v>
      </c>
      <c r="N228" s="13" t="s">
        <v>3</v>
      </c>
      <c r="O228" s="13">
        <v>-1</v>
      </c>
      <c r="P228" s="13">
        <f>Source!DM206</f>
        <v>159.38496024</v>
      </c>
      <c r="Q228" s="13"/>
      <c r="R228" s="13"/>
      <c r="S228" s="13"/>
      <c r="T228" s="13"/>
      <c r="U228" s="13"/>
      <c r="V228" s="13"/>
      <c r="W228" s="13">
        <v>159.38496024</v>
      </c>
      <c r="X228" s="13">
        <v>1</v>
      </c>
      <c r="Y228" s="13">
        <v>159.38496024</v>
      </c>
      <c r="Z228" s="13">
        <v>159.38496024</v>
      </c>
      <c r="AA228" s="13">
        <v>1</v>
      </c>
      <c r="AB228" s="13">
        <v>159.38496024</v>
      </c>
    </row>
    <row r="229" spans="1:255" x14ac:dyDescent="0.25">
      <c r="A229" s="13">
        <v>50</v>
      </c>
      <c r="B229" s="13">
        <v>0</v>
      </c>
      <c r="C229" s="13">
        <v>0</v>
      </c>
      <c r="D229" s="13">
        <v>1</v>
      </c>
      <c r="E229" s="13">
        <v>208</v>
      </c>
      <c r="F229" s="13">
        <f>Source!V206</f>
        <v>0</v>
      </c>
      <c r="G229" s="13" t="s">
        <v>121</v>
      </c>
      <c r="H229" s="13" t="s">
        <v>122</v>
      </c>
      <c r="I229" s="13"/>
      <c r="J229" s="13"/>
      <c r="K229" s="13">
        <v>208</v>
      </c>
      <c r="L229" s="13">
        <v>22</v>
      </c>
      <c r="M229" s="13">
        <v>3</v>
      </c>
      <c r="N229" s="13" t="s">
        <v>3</v>
      </c>
      <c r="O229" s="13">
        <v>-1</v>
      </c>
      <c r="P229" s="13">
        <f>Source!DN206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55" x14ac:dyDescent="0.25">
      <c r="A230" s="13">
        <v>50</v>
      </c>
      <c r="B230" s="13">
        <v>0</v>
      </c>
      <c r="C230" s="13">
        <v>0</v>
      </c>
      <c r="D230" s="13">
        <v>1</v>
      </c>
      <c r="E230" s="13">
        <v>209</v>
      </c>
      <c r="F230" s="13">
        <f>ROUND(Source!W206,O230)</f>
        <v>0</v>
      </c>
      <c r="G230" s="13" t="s">
        <v>123</v>
      </c>
      <c r="H230" s="13" t="s">
        <v>124</v>
      </c>
      <c r="I230" s="13"/>
      <c r="J230" s="13"/>
      <c r="K230" s="13">
        <v>209</v>
      </c>
      <c r="L230" s="13">
        <v>23</v>
      </c>
      <c r="M230" s="13">
        <v>3</v>
      </c>
      <c r="N230" s="13" t="s">
        <v>3</v>
      </c>
      <c r="O230" s="13">
        <v>2</v>
      </c>
      <c r="P230" s="13">
        <f>ROUND(Source!DO206,O230)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55" x14ac:dyDescent="0.25">
      <c r="A231" s="13">
        <v>50</v>
      </c>
      <c r="B231" s="13">
        <v>0</v>
      </c>
      <c r="C231" s="13">
        <v>0</v>
      </c>
      <c r="D231" s="13">
        <v>1</v>
      </c>
      <c r="E231" s="13">
        <v>233</v>
      </c>
      <c r="F231" s="13">
        <f>ROUND(Source!BD206,O231)</f>
        <v>0</v>
      </c>
      <c r="G231" s="13" t="s">
        <v>125</v>
      </c>
      <c r="H231" s="13" t="s">
        <v>126</v>
      </c>
      <c r="I231" s="13"/>
      <c r="J231" s="13"/>
      <c r="K231" s="13">
        <v>233</v>
      </c>
      <c r="L231" s="13">
        <v>24</v>
      </c>
      <c r="M231" s="13">
        <v>3</v>
      </c>
      <c r="N231" s="13" t="s">
        <v>3</v>
      </c>
      <c r="O231" s="13">
        <v>2</v>
      </c>
      <c r="P231" s="13">
        <f>ROUND(Source!EV206,O231)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55" x14ac:dyDescent="0.25">
      <c r="A232" s="13">
        <v>50</v>
      </c>
      <c r="B232" s="13">
        <v>0</v>
      </c>
      <c r="C232" s="13">
        <v>0</v>
      </c>
      <c r="D232" s="13">
        <v>1</v>
      </c>
      <c r="E232" s="13">
        <v>210</v>
      </c>
      <c r="F232" s="13">
        <f>ROUND(Source!X206,O232)</f>
        <v>2129.11</v>
      </c>
      <c r="G232" s="13" t="s">
        <v>127</v>
      </c>
      <c r="H232" s="13" t="s">
        <v>128</v>
      </c>
      <c r="I232" s="13"/>
      <c r="J232" s="13"/>
      <c r="K232" s="13">
        <v>210</v>
      </c>
      <c r="L232" s="13">
        <v>25</v>
      </c>
      <c r="M232" s="13">
        <v>3</v>
      </c>
      <c r="N232" s="13" t="s">
        <v>3</v>
      </c>
      <c r="O232" s="13">
        <v>2</v>
      </c>
      <c r="P232" s="13">
        <f>ROUND(Source!DP206,O232)</f>
        <v>119975.24</v>
      </c>
      <c r="Q232" s="13"/>
      <c r="R232" s="13"/>
      <c r="S232" s="13"/>
      <c r="T232" s="13"/>
      <c r="U232" s="13"/>
      <c r="V232" s="13"/>
      <c r="W232" s="13">
        <v>2129.11</v>
      </c>
      <c r="X232" s="13">
        <v>1</v>
      </c>
      <c r="Y232" s="13">
        <v>2129.11</v>
      </c>
      <c r="Z232" s="13">
        <v>119975.24</v>
      </c>
      <c r="AA232" s="13">
        <v>1</v>
      </c>
      <c r="AB232" s="13">
        <v>119975.24</v>
      </c>
    </row>
    <row r="233" spans="1:255" x14ac:dyDescent="0.25">
      <c r="A233" s="13">
        <v>50</v>
      </c>
      <c r="B233" s="13">
        <v>0</v>
      </c>
      <c r="C233" s="13">
        <v>0</v>
      </c>
      <c r="D233" s="13">
        <v>1</v>
      </c>
      <c r="E233" s="13">
        <v>211</v>
      </c>
      <c r="F233" s="13">
        <f>ROUND(Source!Y206,O233)</f>
        <v>1191.52</v>
      </c>
      <c r="G233" s="13" t="s">
        <v>129</v>
      </c>
      <c r="H233" s="13" t="s">
        <v>130</v>
      </c>
      <c r="I233" s="13"/>
      <c r="J233" s="13"/>
      <c r="K233" s="13">
        <v>211</v>
      </c>
      <c r="L233" s="13">
        <v>26</v>
      </c>
      <c r="M233" s="13">
        <v>3</v>
      </c>
      <c r="N233" s="13" t="s">
        <v>3</v>
      </c>
      <c r="O233" s="13">
        <v>2</v>
      </c>
      <c r="P233" s="13">
        <f>ROUND(Source!DQ206,O233)</f>
        <v>67142.100000000006</v>
      </c>
      <c r="Q233" s="13"/>
      <c r="R233" s="13"/>
      <c r="S233" s="13"/>
      <c r="T233" s="13"/>
      <c r="U233" s="13"/>
      <c r="V233" s="13"/>
      <c r="W233" s="13">
        <v>1191.52</v>
      </c>
      <c r="X233" s="13">
        <v>1</v>
      </c>
      <c r="Y233" s="13">
        <v>1191.52</v>
      </c>
      <c r="Z233" s="13">
        <v>67142.100000000006</v>
      </c>
      <c r="AA233" s="13">
        <v>1</v>
      </c>
      <c r="AB233" s="13">
        <v>67142.100000000006</v>
      </c>
    </row>
    <row r="234" spans="1:255" x14ac:dyDescent="0.25">
      <c r="A234" s="13">
        <v>50</v>
      </c>
      <c r="B234" s="13">
        <v>0</v>
      </c>
      <c r="C234" s="13">
        <v>0</v>
      </c>
      <c r="D234" s="13">
        <v>1</v>
      </c>
      <c r="E234" s="13">
        <v>224</v>
      </c>
      <c r="F234" s="13">
        <f>ROUND(Source!AR206,O234)</f>
        <v>21555.3</v>
      </c>
      <c r="G234" s="13" t="s">
        <v>131</v>
      </c>
      <c r="H234" s="13" t="s">
        <v>132</v>
      </c>
      <c r="I234" s="13"/>
      <c r="J234" s="13"/>
      <c r="K234" s="13">
        <v>224</v>
      </c>
      <c r="L234" s="13">
        <v>27</v>
      </c>
      <c r="M234" s="13">
        <v>3</v>
      </c>
      <c r="N234" s="13" t="s">
        <v>3</v>
      </c>
      <c r="O234" s="13">
        <v>2</v>
      </c>
      <c r="P234" s="13">
        <f>ROUND(Source!EJ206,O234)</f>
        <v>376028.48</v>
      </c>
      <c r="Q234" s="13"/>
      <c r="R234" s="13"/>
      <c r="S234" s="13"/>
      <c r="T234" s="13"/>
      <c r="U234" s="13"/>
      <c r="V234" s="13"/>
      <c r="W234" s="13">
        <v>21555.3</v>
      </c>
      <c r="X234" s="13">
        <v>1</v>
      </c>
      <c r="Y234" s="13">
        <v>21555.3</v>
      </c>
      <c r="Z234" s="13">
        <v>376028.48</v>
      </c>
      <c r="AA234" s="13">
        <v>1</v>
      </c>
      <c r="AB234" s="13">
        <v>376028.48</v>
      </c>
    </row>
    <row r="236" spans="1:255" x14ac:dyDescent="0.25">
      <c r="A236" s="10">
        <v>4</v>
      </c>
      <c r="B236" s="10">
        <v>1</v>
      </c>
      <c r="C236" s="10"/>
      <c r="D236" s="10">
        <f>ROW(A253)</f>
        <v>253</v>
      </c>
      <c r="E236" s="10"/>
      <c r="F236" s="10" t="s">
        <v>19</v>
      </c>
      <c r="G236" s="10" t="s">
        <v>250</v>
      </c>
      <c r="H236" s="10" t="s">
        <v>3</v>
      </c>
      <c r="I236" s="10">
        <v>0</v>
      </c>
      <c r="J236" s="10"/>
      <c r="K236" s="10">
        <v>0</v>
      </c>
      <c r="L236" s="10"/>
      <c r="M236" s="10" t="s">
        <v>3</v>
      </c>
      <c r="N236" s="10"/>
      <c r="O236" s="10"/>
      <c r="P236" s="10"/>
      <c r="Q236" s="10"/>
      <c r="R236" s="10"/>
      <c r="S236" s="10">
        <v>0</v>
      </c>
      <c r="T236" s="10">
        <v>0</v>
      </c>
      <c r="U236" s="10" t="s">
        <v>3</v>
      </c>
      <c r="V236" s="10">
        <v>2</v>
      </c>
      <c r="W236" s="10"/>
      <c r="X236" s="10"/>
      <c r="Y236" s="10"/>
      <c r="Z236" s="10"/>
      <c r="AA236" s="10"/>
      <c r="AB236" s="10" t="s">
        <v>3</v>
      </c>
      <c r="AC236" s="10" t="s">
        <v>3</v>
      </c>
      <c r="AD236" s="10" t="s">
        <v>3</v>
      </c>
      <c r="AE236" s="10" t="s">
        <v>3</v>
      </c>
      <c r="AF236" s="10" t="s">
        <v>3</v>
      </c>
      <c r="AG236" s="10" t="s">
        <v>3</v>
      </c>
      <c r="AH236" s="10"/>
      <c r="AI236" s="10"/>
      <c r="AJ236" s="10"/>
      <c r="AK236" s="10"/>
      <c r="AL236" s="10"/>
      <c r="AM236" s="10"/>
      <c r="AN236" s="10"/>
      <c r="AO236" s="10"/>
      <c r="AP236" s="10" t="s">
        <v>3</v>
      </c>
      <c r="AQ236" s="10" t="s">
        <v>3</v>
      </c>
      <c r="AR236" s="10" t="s">
        <v>3</v>
      </c>
      <c r="AS236" s="10"/>
      <c r="AT236" s="10"/>
      <c r="AU236" s="10"/>
      <c r="AV236" s="10"/>
      <c r="AW236" s="10"/>
      <c r="AX236" s="10"/>
      <c r="AY236" s="10"/>
      <c r="AZ236" s="10" t="s">
        <v>3</v>
      </c>
      <c r="BA236" s="10"/>
      <c r="BB236" s="10" t="s">
        <v>3</v>
      </c>
      <c r="BC236" s="10" t="s">
        <v>3</v>
      </c>
      <c r="BD236" s="10" t="s">
        <v>3</v>
      </c>
      <c r="BE236" s="10" t="s">
        <v>3</v>
      </c>
      <c r="BF236" s="10" t="s">
        <v>3</v>
      </c>
      <c r="BG236" s="10" t="s">
        <v>3</v>
      </c>
      <c r="BH236" s="10" t="s">
        <v>3</v>
      </c>
      <c r="BI236" s="10" t="s">
        <v>3</v>
      </c>
      <c r="BJ236" s="10" t="s">
        <v>3</v>
      </c>
      <c r="BK236" s="10" t="s">
        <v>3</v>
      </c>
      <c r="BL236" s="10" t="s">
        <v>3</v>
      </c>
      <c r="BM236" s="10" t="s">
        <v>3</v>
      </c>
      <c r="BN236" s="10" t="s">
        <v>3</v>
      </c>
      <c r="BO236" s="10" t="s">
        <v>3</v>
      </c>
      <c r="BP236" s="10" t="s">
        <v>3</v>
      </c>
      <c r="BQ236" s="10"/>
      <c r="BR236" s="10"/>
      <c r="BS236" s="10"/>
      <c r="BT236" s="10"/>
      <c r="BU236" s="10"/>
      <c r="BV236" s="10"/>
      <c r="BW236" s="10"/>
      <c r="BX236" s="10">
        <v>0</v>
      </c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>
        <v>0</v>
      </c>
    </row>
    <row r="238" spans="1:255" x14ac:dyDescent="0.25">
      <c r="A238" s="11">
        <v>52</v>
      </c>
      <c r="B238" s="11">
        <f t="shared" ref="B238:G238" si="214">B253</f>
        <v>1</v>
      </c>
      <c r="C238" s="11">
        <f t="shared" si="214"/>
        <v>4</v>
      </c>
      <c r="D238" s="11">
        <f t="shared" si="214"/>
        <v>236</v>
      </c>
      <c r="E238" s="11">
        <f t="shared" si="214"/>
        <v>0</v>
      </c>
      <c r="F238" s="11" t="str">
        <f t="shared" si="214"/>
        <v>Новый раздел</v>
      </c>
      <c r="G238" s="11" t="str">
        <f t="shared" si="214"/>
        <v>Канализация производственная К 3 (подвал)</v>
      </c>
      <c r="H238" s="11"/>
      <c r="I238" s="11"/>
      <c r="J238" s="11"/>
      <c r="K238" s="11"/>
      <c r="L238" s="11"/>
      <c r="M238" s="11"/>
      <c r="N238" s="11"/>
      <c r="O238" s="11">
        <f t="shared" ref="O238:AT238" si="215">O253</f>
        <v>73313.42</v>
      </c>
      <c r="P238" s="11">
        <f t="shared" si="215"/>
        <v>71712.03</v>
      </c>
      <c r="Q238" s="11">
        <f t="shared" si="215"/>
        <v>24.89</v>
      </c>
      <c r="R238" s="11">
        <f t="shared" si="215"/>
        <v>2.15</v>
      </c>
      <c r="S238" s="11">
        <f t="shared" si="215"/>
        <v>1576.5</v>
      </c>
      <c r="T238" s="11">
        <f t="shared" si="215"/>
        <v>0</v>
      </c>
      <c r="U238" s="11">
        <f t="shared" si="215"/>
        <v>122.53502903399998</v>
      </c>
      <c r="V238" s="11">
        <f t="shared" si="215"/>
        <v>0</v>
      </c>
      <c r="W238" s="11">
        <f t="shared" si="215"/>
        <v>0</v>
      </c>
      <c r="X238" s="11">
        <f t="shared" si="215"/>
        <v>1720.72</v>
      </c>
      <c r="Y238" s="11">
        <f t="shared" si="215"/>
        <v>962.97</v>
      </c>
      <c r="Z238" s="11">
        <f t="shared" si="215"/>
        <v>0</v>
      </c>
      <c r="AA238" s="11">
        <f t="shared" si="215"/>
        <v>0</v>
      </c>
      <c r="AB238" s="11">
        <f t="shared" si="215"/>
        <v>73313.42</v>
      </c>
      <c r="AC238" s="11">
        <f t="shared" si="215"/>
        <v>71712.03</v>
      </c>
      <c r="AD238" s="11">
        <f t="shared" si="215"/>
        <v>24.89</v>
      </c>
      <c r="AE238" s="11">
        <f t="shared" si="215"/>
        <v>2.15</v>
      </c>
      <c r="AF238" s="11">
        <f t="shared" si="215"/>
        <v>1576.5</v>
      </c>
      <c r="AG238" s="11">
        <f t="shared" si="215"/>
        <v>0</v>
      </c>
      <c r="AH238" s="11">
        <f t="shared" si="215"/>
        <v>122.53502903399998</v>
      </c>
      <c r="AI238" s="11">
        <f t="shared" si="215"/>
        <v>0</v>
      </c>
      <c r="AJ238" s="11">
        <f t="shared" si="215"/>
        <v>0</v>
      </c>
      <c r="AK238" s="11">
        <f t="shared" si="215"/>
        <v>1720.72</v>
      </c>
      <c r="AL238" s="11">
        <f t="shared" si="215"/>
        <v>962.97</v>
      </c>
      <c r="AM238" s="11">
        <f t="shared" si="215"/>
        <v>0</v>
      </c>
      <c r="AN238" s="11">
        <f t="shared" si="215"/>
        <v>0</v>
      </c>
      <c r="AO238" s="11">
        <f t="shared" si="215"/>
        <v>0</v>
      </c>
      <c r="AP238" s="11">
        <f t="shared" si="215"/>
        <v>0</v>
      </c>
      <c r="AQ238" s="11">
        <f t="shared" si="215"/>
        <v>0</v>
      </c>
      <c r="AR238" s="11">
        <f t="shared" si="215"/>
        <v>75997.11</v>
      </c>
      <c r="AS238" s="11">
        <f t="shared" si="215"/>
        <v>75997.11</v>
      </c>
      <c r="AT238" s="11">
        <f t="shared" si="215"/>
        <v>0</v>
      </c>
      <c r="AU238" s="11">
        <f t="shared" ref="AU238:BZ238" si="216">AU253</f>
        <v>0</v>
      </c>
      <c r="AV238" s="11">
        <f t="shared" si="216"/>
        <v>71712.03</v>
      </c>
      <c r="AW238" s="11">
        <f t="shared" si="216"/>
        <v>71712.03</v>
      </c>
      <c r="AX238" s="11">
        <f t="shared" si="216"/>
        <v>0</v>
      </c>
      <c r="AY238" s="11">
        <f t="shared" si="216"/>
        <v>71712.03</v>
      </c>
      <c r="AZ238" s="11">
        <f t="shared" si="216"/>
        <v>0</v>
      </c>
      <c r="BA238" s="11">
        <f t="shared" si="216"/>
        <v>0</v>
      </c>
      <c r="BB238" s="11">
        <f t="shared" si="216"/>
        <v>0</v>
      </c>
      <c r="BC238" s="11">
        <f t="shared" si="216"/>
        <v>0</v>
      </c>
      <c r="BD238" s="11">
        <f t="shared" si="216"/>
        <v>0</v>
      </c>
      <c r="BE238" s="11">
        <f t="shared" si="216"/>
        <v>0</v>
      </c>
      <c r="BF238" s="11">
        <f t="shared" si="216"/>
        <v>0</v>
      </c>
      <c r="BG238" s="11">
        <f t="shared" si="216"/>
        <v>0</v>
      </c>
      <c r="BH238" s="11">
        <f t="shared" si="216"/>
        <v>0</v>
      </c>
      <c r="BI238" s="11">
        <f t="shared" si="216"/>
        <v>0</v>
      </c>
      <c r="BJ238" s="11">
        <f t="shared" si="216"/>
        <v>0</v>
      </c>
      <c r="BK238" s="11">
        <f t="shared" si="216"/>
        <v>0</v>
      </c>
      <c r="BL238" s="11">
        <f t="shared" si="216"/>
        <v>0</v>
      </c>
      <c r="BM238" s="11">
        <f t="shared" si="216"/>
        <v>0</v>
      </c>
      <c r="BN238" s="11">
        <f t="shared" si="216"/>
        <v>0</v>
      </c>
      <c r="BO238" s="11">
        <f t="shared" si="216"/>
        <v>0</v>
      </c>
      <c r="BP238" s="11">
        <f t="shared" si="216"/>
        <v>0</v>
      </c>
      <c r="BQ238" s="11">
        <f t="shared" si="216"/>
        <v>0</v>
      </c>
      <c r="BR238" s="11">
        <f t="shared" si="216"/>
        <v>0</v>
      </c>
      <c r="BS238" s="11">
        <f t="shared" si="216"/>
        <v>0</v>
      </c>
      <c r="BT238" s="11">
        <f t="shared" si="216"/>
        <v>0</v>
      </c>
      <c r="BU238" s="11">
        <f t="shared" si="216"/>
        <v>0</v>
      </c>
      <c r="BV238" s="11">
        <f t="shared" si="216"/>
        <v>0</v>
      </c>
      <c r="BW238" s="11">
        <f t="shared" si="216"/>
        <v>0</v>
      </c>
      <c r="BX238" s="11">
        <f t="shared" si="216"/>
        <v>0</v>
      </c>
      <c r="BY238" s="11">
        <f t="shared" si="216"/>
        <v>0</v>
      </c>
      <c r="BZ238" s="11">
        <f t="shared" si="216"/>
        <v>0</v>
      </c>
      <c r="CA238" s="11">
        <f t="shared" ref="CA238:DF238" si="217">CA253</f>
        <v>75997.11</v>
      </c>
      <c r="CB238" s="11">
        <f t="shared" si="217"/>
        <v>75997.11</v>
      </c>
      <c r="CC238" s="11">
        <f t="shared" si="217"/>
        <v>0</v>
      </c>
      <c r="CD238" s="11">
        <f t="shared" si="217"/>
        <v>0</v>
      </c>
      <c r="CE238" s="11">
        <f t="shared" si="217"/>
        <v>71712.03</v>
      </c>
      <c r="CF238" s="11">
        <f t="shared" si="217"/>
        <v>71712.03</v>
      </c>
      <c r="CG238" s="11">
        <f t="shared" si="217"/>
        <v>0</v>
      </c>
      <c r="CH238" s="11">
        <f t="shared" si="217"/>
        <v>71712.03</v>
      </c>
      <c r="CI238" s="11">
        <f t="shared" si="217"/>
        <v>0</v>
      </c>
      <c r="CJ238" s="11">
        <f t="shared" si="217"/>
        <v>0</v>
      </c>
      <c r="CK238" s="11">
        <f t="shared" si="217"/>
        <v>0</v>
      </c>
      <c r="CL238" s="11">
        <f t="shared" si="217"/>
        <v>0</v>
      </c>
      <c r="CM238" s="11">
        <f t="shared" si="217"/>
        <v>0</v>
      </c>
      <c r="CN238" s="11">
        <f t="shared" si="217"/>
        <v>0</v>
      </c>
      <c r="CO238" s="11">
        <f t="shared" si="217"/>
        <v>0</v>
      </c>
      <c r="CP238" s="11">
        <f t="shared" si="217"/>
        <v>0</v>
      </c>
      <c r="CQ238" s="11">
        <f t="shared" si="217"/>
        <v>0</v>
      </c>
      <c r="CR238" s="11">
        <f t="shared" si="217"/>
        <v>0</v>
      </c>
      <c r="CS238" s="11">
        <f t="shared" si="217"/>
        <v>0</v>
      </c>
      <c r="CT238" s="11">
        <f t="shared" si="217"/>
        <v>0</v>
      </c>
      <c r="CU238" s="11">
        <f t="shared" si="217"/>
        <v>0</v>
      </c>
      <c r="CV238" s="11">
        <f t="shared" si="217"/>
        <v>0</v>
      </c>
      <c r="CW238" s="11">
        <f t="shared" si="217"/>
        <v>0</v>
      </c>
      <c r="CX238" s="11">
        <f t="shared" si="217"/>
        <v>0</v>
      </c>
      <c r="CY238" s="11">
        <f t="shared" si="217"/>
        <v>0</v>
      </c>
      <c r="CZ238" s="11">
        <f t="shared" si="217"/>
        <v>0</v>
      </c>
      <c r="DA238" s="11">
        <f t="shared" si="217"/>
        <v>0</v>
      </c>
      <c r="DB238" s="11">
        <f t="shared" si="217"/>
        <v>0</v>
      </c>
      <c r="DC238" s="11">
        <f t="shared" si="217"/>
        <v>0</v>
      </c>
      <c r="DD238" s="11">
        <f t="shared" si="217"/>
        <v>0</v>
      </c>
      <c r="DE238" s="11">
        <f t="shared" si="217"/>
        <v>0</v>
      </c>
      <c r="DF238" s="11">
        <f t="shared" si="217"/>
        <v>0</v>
      </c>
      <c r="DG238" s="12">
        <f t="shared" ref="DG238:EL238" si="218">DG253</f>
        <v>191240.06</v>
      </c>
      <c r="DH238" s="12">
        <f t="shared" si="218"/>
        <v>102057.48</v>
      </c>
      <c r="DI238" s="12">
        <f t="shared" si="218"/>
        <v>346.81</v>
      </c>
      <c r="DJ238" s="12">
        <f t="shared" si="218"/>
        <v>121.16</v>
      </c>
      <c r="DK238" s="12">
        <f t="shared" si="218"/>
        <v>88835.77</v>
      </c>
      <c r="DL238" s="12">
        <f t="shared" si="218"/>
        <v>0</v>
      </c>
      <c r="DM238" s="12">
        <f t="shared" si="218"/>
        <v>122.53502903399998</v>
      </c>
      <c r="DN238" s="12">
        <f t="shared" si="218"/>
        <v>0</v>
      </c>
      <c r="DO238" s="12">
        <f t="shared" si="218"/>
        <v>0</v>
      </c>
      <c r="DP238" s="12">
        <f t="shared" si="218"/>
        <v>96963.06</v>
      </c>
      <c r="DQ238" s="12">
        <f t="shared" si="218"/>
        <v>54263.72</v>
      </c>
      <c r="DR238" s="12">
        <f t="shared" si="218"/>
        <v>0</v>
      </c>
      <c r="DS238" s="12">
        <f t="shared" si="218"/>
        <v>0</v>
      </c>
      <c r="DT238" s="12">
        <f t="shared" si="218"/>
        <v>191240.06</v>
      </c>
      <c r="DU238" s="12">
        <f t="shared" si="218"/>
        <v>102057.48</v>
      </c>
      <c r="DV238" s="12">
        <f t="shared" si="218"/>
        <v>346.81</v>
      </c>
      <c r="DW238" s="12">
        <f t="shared" si="218"/>
        <v>121.16</v>
      </c>
      <c r="DX238" s="12">
        <f t="shared" si="218"/>
        <v>88835.77</v>
      </c>
      <c r="DY238" s="12">
        <f t="shared" si="218"/>
        <v>0</v>
      </c>
      <c r="DZ238" s="12">
        <f t="shared" si="218"/>
        <v>122.53502903399998</v>
      </c>
      <c r="EA238" s="12">
        <f t="shared" si="218"/>
        <v>0</v>
      </c>
      <c r="EB238" s="12">
        <f t="shared" si="218"/>
        <v>0</v>
      </c>
      <c r="EC238" s="12">
        <f t="shared" si="218"/>
        <v>96963.06</v>
      </c>
      <c r="ED238" s="12">
        <f t="shared" si="218"/>
        <v>54263.72</v>
      </c>
      <c r="EE238" s="12">
        <f t="shared" si="218"/>
        <v>0</v>
      </c>
      <c r="EF238" s="12">
        <f t="shared" si="218"/>
        <v>0</v>
      </c>
      <c r="EG238" s="12">
        <f t="shared" si="218"/>
        <v>0</v>
      </c>
      <c r="EH238" s="12">
        <f t="shared" si="218"/>
        <v>0</v>
      </c>
      <c r="EI238" s="12">
        <f t="shared" si="218"/>
        <v>0</v>
      </c>
      <c r="EJ238" s="12">
        <f t="shared" si="218"/>
        <v>342466.84</v>
      </c>
      <c r="EK238" s="12">
        <f t="shared" si="218"/>
        <v>342466.84</v>
      </c>
      <c r="EL238" s="12">
        <f t="shared" si="218"/>
        <v>0</v>
      </c>
      <c r="EM238" s="12">
        <f t="shared" ref="EM238:FR238" si="219">EM253</f>
        <v>0</v>
      </c>
      <c r="EN238" s="12">
        <f t="shared" si="219"/>
        <v>102057.48</v>
      </c>
      <c r="EO238" s="12">
        <f t="shared" si="219"/>
        <v>102057.48</v>
      </c>
      <c r="EP238" s="12">
        <f t="shared" si="219"/>
        <v>0</v>
      </c>
      <c r="EQ238" s="12">
        <f t="shared" si="219"/>
        <v>102057.48</v>
      </c>
      <c r="ER238" s="12">
        <f t="shared" si="219"/>
        <v>0</v>
      </c>
      <c r="ES238" s="12">
        <f t="shared" si="219"/>
        <v>0</v>
      </c>
      <c r="ET238" s="12">
        <f t="shared" si="219"/>
        <v>0</v>
      </c>
      <c r="EU238" s="12">
        <f t="shared" si="219"/>
        <v>0</v>
      </c>
      <c r="EV238" s="12">
        <f t="shared" si="219"/>
        <v>0</v>
      </c>
      <c r="EW238" s="12">
        <f t="shared" si="219"/>
        <v>0</v>
      </c>
      <c r="EX238" s="12">
        <f t="shared" si="219"/>
        <v>0</v>
      </c>
      <c r="EY238" s="12">
        <f t="shared" si="219"/>
        <v>0</v>
      </c>
      <c r="EZ238" s="12">
        <f t="shared" si="219"/>
        <v>0</v>
      </c>
      <c r="FA238" s="12">
        <f t="shared" si="219"/>
        <v>0</v>
      </c>
      <c r="FB238" s="12">
        <f t="shared" si="219"/>
        <v>0</v>
      </c>
      <c r="FC238" s="12">
        <f t="shared" si="219"/>
        <v>0</v>
      </c>
      <c r="FD238" s="12">
        <f t="shared" si="219"/>
        <v>0</v>
      </c>
      <c r="FE238" s="12">
        <f t="shared" si="219"/>
        <v>0</v>
      </c>
      <c r="FF238" s="12">
        <f t="shared" si="219"/>
        <v>0</v>
      </c>
      <c r="FG238" s="12">
        <f t="shared" si="219"/>
        <v>0</v>
      </c>
      <c r="FH238" s="12">
        <f t="shared" si="219"/>
        <v>0</v>
      </c>
      <c r="FI238" s="12">
        <f t="shared" si="219"/>
        <v>0</v>
      </c>
      <c r="FJ238" s="12">
        <f t="shared" si="219"/>
        <v>0</v>
      </c>
      <c r="FK238" s="12">
        <f t="shared" si="219"/>
        <v>0</v>
      </c>
      <c r="FL238" s="12">
        <f t="shared" si="219"/>
        <v>0</v>
      </c>
      <c r="FM238" s="12">
        <f t="shared" si="219"/>
        <v>0</v>
      </c>
      <c r="FN238" s="12">
        <f t="shared" si="219"/>
        <v>0</v>
      </c>
      <c r="FO238" s="12">
        <f t="shared" si="219"/>
        <v>0</v>
      </c>
      <c r="FP238" s="12">
        <f t="shared" si="219"/>
        <v>0</v>
      </c>
      <c r="FQ238" s="12">
        <f t="shared" si="219"/>
        <v>0</v>
      </c>
      <c r="FR238" s="12">
        <f t="shared" si="219"/>
        <v>0</v>
      </c>
      <c r="FS238" s="12">
        <f t="shared" ref="FS238:GX238" si="220">FS253</f>
        <v>342466.84</v>
      </c>
      <c r="FT238" s="12">
        <f t="shared" si="220"/>
        <v>342466.84</v>
      </c>
      <c r="FU238" s="12">
        <f t="shared" si="220"/>
        <v>0</v>
      </c>
      <c r="FV238" s="12">
        <f t="shared" si="220"/>
        <v>0</v>
      </c>
      <c r="FW238" s="12">
        <f t="shared" si="220"/>
        <v>102057.48</v>
      </c>
      <c r="FX238" s="12">
        <f t="shared" si="220"/>
        <v>102057.48</v>
      </c>
      <c r="FY238" s="12">
        <f t="shared" si="220"/>
        <v>0</v>
      </c>
      <c r="FZ238" s="12">
        <f t="shared" si="220"/>
        <v>102057.48</v>
      </c>
      <c r="GA238" s="12">
        <f t="shared" si="220"/>
        <v>0</v>
      </c>
      <c r="GB238" s="12">
        <f t="shared" si="220"/>
        <v>0</v>
      </c>
      <c r="GC238" s="12">
        <f t="shared" si="220"/>
        <v>0</v>
      </c>
      <c r="GD238" s="12">
        <f t="shared" si="220"/>
        <v>0</v>
      </c>
      <c r="GE238" s="12">
        <f t="shared" si="220"/>
        <v>0</v>
      </c>
      <c r="GF238" s="12">
        <f t="shared" si="220"/>
        <v>0</v>
      </c>
      <c r="GG238" s="12">
        <f t="shared" si="220"/>
        <v>0</v>
      </c>
      <c r="GH238" s="12">
        <f t="shared" si="220"/>
        <v>0</v>
      </c>
      <c r="GI238" s="12">
        <f t="shared" si="220"/>
        <v>0</v>
      </c>
      <c r="GJ238" s="12">
        <f t="shared" si="220"/>
        <v>0</v>
      </c>
      <c r="GK238" s="12">
        <f t="shared" si="220"/>
        <v>0</v>
      </c>
      <c r="GL238" s="12">
        <f t="shared" si="220"/>
        <v>0</v>
      </c>
      <c r="GM238" s="12">
        <f t="shared" si="220"/>
        <v>0</v>
      </c>
      <c r="GN238" s="12">
        <f t="shared" si="220"/>
        <v>0</v>
      </c>
      <c r="GO238" s="12">
        <f t="shared" si="220"/>
        <v>0</v>
      </c>
      <c r="GP238" s="12">
        <f t="shared" si="220"/>
        <v>0</v>
      </c>
      <c r="GQ238" s="12">
        <f t="shared" si="220"/>
        <v>0</v>
      </c>
      <c r="GR238" s="12">
        <f t="shared" si="220"/>
        <v>0</v>
      </c>
      <c r="GS238" s="12">
        <f t="shared" si="220"/>
        <v>0</v>
      </c>
      <c r="GT238" s="12">
        <f t="shared" si="220"/>
        <v>0</v>
      </c>
      <c r="GU238" s="12">
        <f t="shared" si="220"/>
        <v>0</v>
      </c>
      <c r="GV238" s="12">
        <f t="shared" si="220"/>
        <v>0</v>
      </c>
      <c r="GW238" s="12">
        <f t="shared" si="220"/>
        <v>0</v>
      </c>
      <c r="GX238" s="12">
        <f t="shared" si="220"/>
        <v>0</v>
      </c>
    </row>
    <row r="240" spans="1:255" x14ac:dyDescent="0.25">
      <c r="A240" s="2">
        <v>17</v>
      </c>
      <c r="B240" s="2">
        <v>1</v>
      </c>
      <c r="C240" s="2">
        <f>ROW(SmtRes!A246)</f>
        <v>246</v>
      </c>
      <c r="D240" s="2">
        <f>ROW(EtalonRes!A266)</f>
        <v>266</v>
      </c>
      <c r="E240" s="2" t="s">
        <v>251</v>
      </c>
      <c r="F240" s="2" t="s">
        <v>135</v>
      </c>
      <c r="G240" s="2" t="s">
        <v>136</v>
      </c>
      <c r="H240" s="2" t="s">
        <v>24</v>
      </c>
      <c r="I240" s="2">
        <f>ROUND((30)/100,9)</f>
        <v>0.3</v>
      </c>
      <c r="J240" s="2">
        <v>0</v>
      </c>
      <c r="K240" s="2">
        <f>ROUND((30)/100,9)</f>
        <v>0.3</v>
      </c>
      <c r="L240" s="2"/>
      <c r="M240" s="2"/>
      <c r="N240" s="2"/>
      <c r="O240" s="2">
        <f t="shared" ref="O240:O251" si="221">ROUND(CP240,2)</f>
        <v>1012.55</v>
      </c>
      <c r="P240" s="2">
        <f t="shared" ref="P240:P251" si="222">ROUND((ROUND((AC240*AW240*I240),2)*BC240),2)</f>
        <v>3.54</v>
      </c>
      <c r="Q240" s="2">
        <f>(ROUND((ROUND(((((ET240*1.25)*1.2))*AV240*I240),2)*BB240),2)+ROUND((ROUND(((AE240-(((EU240*1.25)*1.2)))*AV240*I240),2)*BS240),2))</f>
        <v>17.63</v>
      </c>
      <c r="R240" s="2">
        <f>(ROUND((ROUND(((((EU240*1.25)*1.2))*AV240*I240),2)*BS240),2)+ROUND((ROUND(((AE240-(((EU240*1.25)*1.2)))*AV240*I240),2)*BS240),2))</f>
        <v>1.56</v>
      </c>
      <c r="S240" s="2">
        <f t="shared" ref="S240:S251" si="223">ROUND((ROUND((AF240*AV240*I240),2)*BA240),2)</f>
        <v>991.38</v>
      </c>
      <c r="T240" s="2">
        <f t="shared" ref="T240:T251" si="224">ROUND(CU240*I240,2)</f>
        <v>0</v>
      </c>
      <c r="U240" s="2">
        <f t="shared" ref="U240:U251" si="225">CV240*I240</f>
        <v>77.237889299999978</v>
      </c>
      <c r="V240" s="2">
        <f t="shared" ref="V240:V251" si="226">CW240*I240</f>
        <v>0</v>
      </c>
      <c r="W240" s="2">
        <f t="shared" ref="W240:W251" si="227">ROUND(CX240*I240,2)</f>
        <v>0</v>
      </c>
      <c r="X240" s="2">
        <f>(ROUND((((S240+ROUND((ROUND(((((EU240*1.25)*1.2))*AV240*I240),2)*BS240),2))*AT240)/100),2)+ROUND(((ROUND((ROUND(((AE240-(((EU240*1.25)*1.2)))*AV240*I240),2)*BS240),2)*AT240)/100),2))</f>
        <v>1082.3</v>
      </c>
      <c r="Y240" s="2">
        <f>(ROUND((((S240+ROUND((ROUND(((((EU240*1.25)*1.2))*AV240*I240),2)*BS240),2))*AU240)/100),2)+ROUND(((ROUND((ROUND(((AE240-(((EU240*1.25)*1.2)))*AV240*I240),2)*BS240),2)*AU240)/100),2))</f>
        <v>605.69000000000005</v>
      </c>
      <c r="Z240" s="2"/>
      <c r="AA240" s="2">
        <v>86549534</v>
      </c>
      <c r="AB240" s="2">
        <f t="shared" ref="AB240:AB251" si="228">ROUND((AC240+AD240+AF240),6)</f>
        <v>3163.9675999999999</v>
      </c>
      <c r="AC240" s="2">
        <f>ROUND((((ES240*1)*1)),6)</f>
        <v>11.81</v>
      </c>
      <c r="AD240" s="2">
        <f>ROUND((((((ET240*1.25)*1.2))-(((EU240*1.25)*1.2)))+AE240),6)</f>
        <v>55.064999999999998</v>
      </c>
      <c r="AE240" s="2">
        <f>ROUND((((EU240*1.25)*1.2)),6)</f>
        <v>4.875</v>
      </c>
      <c r="AF240" s="2">
        <f>ROUND((((EV240*1.15)*1.2)),6)</f>
        <v>3097.0925999999999</v>
      </c>
      <c r="AG240" s="2">
        <f t="shared" ref="AG240:AG251" si="229">ROUND((AP240),6)</f>
        <v>0</v>
      </c>
      <c r="AH240" s="2">
        <f>(((EW240*1.15)*1.2))</f>
        <v>241.29299999999998</v>
      </c>
      <c r="AI240" s="2">
        <f>(((EX240*1.25)*1.2))</f>
        <v>0</v>
      </c>
      <c r="AJ240" s="2">
        <f t="shared" ref="AJ240:AJ251" si="230">(AS240)</f>
        <v>0</v>
      </c>
      <c r="AK240" s="2">
        <v>2292.79</v>
      </c>
      <c r="AL240" s="2">
        <v>11.81</v>
      </c>
      <c r="AM240" s="2">
        <v>36.71</v>
      </c>
      <c r="AN240" s="2">
        <v>3.25</v>
      </c>
      <c r="AO240" s="2">
        <v>2244.27</v>
      </c>
      <c r="AP240" s="2">
        <v>0</v>
      </c>
      <c r="AQ240" s="2">
        <v>174.85</v>
      </c>
      <c r="AR240" s="2">
        <v>0</v>
      </c>
      <c r="AS240" s="2">
        <v>0</v>
      </c>
      <c r="AT240" s="2">
        <v>109</v>
      </c>
      <c r="AU240" s="2">
        <v>61</v>
      </c>
      <c r="AV240" s="2">
        <v>1.0669999999999999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0</v>
      </c>
      <c r="BI240" s="2">
        <v>1</v>
      </c>
      <c r="BJ240" s="2" t="s">
        <v>137</v>
      </c>
      <c r="BK240" s="2"/>
      <c r="BL240" s="2"/>
      <c r="BM240" s="2">
        <v>21</v>
      </c>
      <c r="BN240" s="2">
        <v>0</v>
      </c>
      <c r="BO240" s="2" t="s">
        <v>135</v>
      </c>
      <c r="BP240" s="2">
        <v>1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857</v>
      </c>
      <c r="CO240" s="2">
        <v>0</v>
      </c>
      <c r="CP240" s="2">
        <f t="shared" ref="CP240:CP251" si="231">(P240+Q240+S240)</f>
        <v>1012.55</v>
      </c>
      <c r="CQ240" s="2">
        <f t="shared" ref="CQ240:CQ251" si="232">ROUND((ROUND((AC240*AW240*1),2)*BC240),2)</f>
        <v>11.81</v>
      </c>
      <c r="CR240" s="2">
        <f>(ROUND((ROUND(((((ET240*1.25)*1.2))*AV240*1),2)*BB240),2)+ROUND((ROUND(((AE240-(((EU240*1.25)*1.2)))*AV240*1),2)*BS240),2))</f>
        <v>58.75</v>
      </c>
      <c r="CS240" s="2">
        <f>(ROUND((ROUND(((((EU240*1.25)*1.2))*AV240*1),2)*BS240),2)+ROUND((ROUND(((AE240-(((EU240*1.25)*1.2)))*AV240*1),2)*BS240),2))</f>
        <v>5.2</v>
      </c>
      <c r="CT240" s="2">
        <f t="shared" ref="CT240:CT251" si="233">ROUND((ROUND((AF240*AV240*1),2)*BA240),2)</f>
        <v>3304.6</v>
      </c>
      <c r="CU240" s="2">
        <f t="shared" ref="CU240:CU251" si="234">AG240</f>
        <v>0</v>
      </c>
      <c r="CV240" s="2">
        <f t="shared" ref="CV240:CV251" si="235">(AH240*AV240)</f>
        <v>257.45963099999994</v>
      </c>
      <c r="CW240" s="2">
        <f t="shared" ref="CW240:CW251" si="236">AI240</f>
        <v>0</v>
      </c>
      <c r="CX240" s="2">
        <f t="shared" ref="CX240:CX251" si="237">AJ240</f>
        <v>0</v>
      </c>
      <c r="CY240" s="2">
        <f>(ROUND((((S240+ROUND((ROUND(((((EU240*1.25)*1.2))*AV240*1),2)*BS240),2))*AT240)/100),2)+ROUND(((ROUND((ROUND(((AE240-(((EU240*1.25)*1.2)))*AV240*1),2)*BS240),2)*AT240)/100),2))</f>
        <v>1086.27</v>
      </c>
      <c r="CZ240" s="2">
        <f>(ROUND((((S240+ROUND((ROUND(((((EU240*1.25)*1.2))*AV240*1),2)*BS240),2))*AU240)/100),2)+ROUND(((ROUND((ROUND(((AE240-(((EU240*1.25)*1.2)))*AV240*1),2)*BS240),2)*AU240)/100),2))</f>
        <v>607.91</v>
      </c>
      <c r="DA240" s="2"/>
      <c r="DB240" s="2">
        <v>69</v>
      </c>
      <c r="DC240" s="2" t="s">
        <v>3</v>
      </c>
      <c r="DD240" s="2" t="s">
        <v>36</v>
      </c>
      <c r="DE240" s="2" t="s">
        <v>138</v>
      </c>
      <c r="DF240" s="2" t="s">
        <v>138</v>
      </c>
      <c r="DG240" s="2" t="s">
        <v>139</v>
      </c>
      <c r="DH240" s="2" t="s">
        <v>3</v>
      </c>
      <c r="DI240" s="2" t="s">
        <v>139</v>
      </c>
      <c r="DJ240" s="2" t="s">
        <v>138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24</v>
      </c>
      <c r="DW240" s="2" t="s">
        <v>24</v>
      </c>
      <c r="DX240" s="2">
        <v>100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85635393</v>
      </c>
      <c r="EF240" s="2">
        <v>30</v>
      </c>
      <c r="EG240" s="2" t="s">
        <v>46</v>
      </c>
      <c r="EH240" s="2">
        <v>0</v>
      </c>
      <c r="EI240" s="2" t="s">
        <v>3</v>
      </c>
      <c r="EJ240" s="2">
        <v>1</v>
      </c>
      <c r="EK240" s="2">
        <v>21</v>
      </c>
      <c r="EL240" s="2" t="s">
        <v>47</v>
      </c>
      <c r="EM240" s="2" t="s">
        <v>48</v>
      </c>
      <c r="EN240" s="2"/>
      <c r="EO240" s="2" t="s">
        <v>140</v>
      </c>
      <c r="EP240" s="2"/>
      <c r="EQ240" s="2">
        <v>131072</v>
      </c>
      <c r="ER240" s="2">
        <v>2292.79</v>
      </c>
      <c r="ES240" s="2">
        <v>11.81</v>
      </c>
      <c r="ET240" s="2">
        <v>36.71</v>
      </c>
      <c r="EU240" s="2">
        <v>3.25</v>
      </c>
      <c r="EV240" s="2">
        <v>2244.27</v>
      </c>
      <c r="EW240" s="2">
        <v>174.85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</v>
      </c>
      <c r="GB240" s="2"/>
      <c r="GC240" s="2"/>
      <c r="GD240" s="2">
        <v>1</v>
      </c>
      <c r="GE240" s="2"/>
      <c r="GF240" s="2">
        <v>-932252128</v>
      </c>
      <c r="GG240" s="2">
        <v>2</v>
      </c>
      <c r="GH240" s="2">
        <v>1</v>
      </c>
      <c r="GI240" s="2">
        <v>2</v>
      </c>
      <c r="GJ240" s="2">
        <v>0</v>
      </c>
      <c r="GK240" s="2">
        <v>0</v>
      </c>
      <c r="GL240" s="2">
        <f t="shared" ref="GL240:GL251" si="238">ROUND(IF(AND(BH240=3,BI240=3,FS240&lt;&gt;0),P240,0),2)</f>
        <v>0</v>
      </c>
      <c r="GM240" s="2">
        <f t="shared" ref="GM240:GM251" si="239">ROUND(O240+X240+Y240,2)+GX240</f>
        <v>2700.54</v>
      </c>
      <c r="GN240" s="2">
        <f t="shared" ref="GN240:GN251" si="240">IF(OR(BI240=0,BI240=1),GM240-GX240,0)</f>
        <v>2700.54</v>
      </c>
      <c r="GO240" s="2">
        <f t="shared" ref="GO240:GO251" si="241">IF(BI240=2,GM240-GX240,0)</f>
        <v>0</v>
      </c>
      <c r="GP240" s="2">
        <f t="shared" ref="GP240:GP251" si="242">IF(BI240=4,GM240-GX240,0)</f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ref="GV240:GV251" si="243">ROUND((GT240),6)</f>
        <v>0</v>
      </c>
      <c r="GW240" s="2">
        <v>1</v>
      </c>
      <c r="GX240" s="2">
        <f t="shared" ref="GX240:GX251" si="244">ROUND(HC240*I240,2)</f>
        <v>0</v>
      </c>
      <c r="GY240" s="2"/>
      <c r="GZ240" s="2"/>
      <c r="HA240" s="2">
        <v>0</v>
      </c>
      <c r="HB240" s="2">
        <v>0</v>
      </c>
      <c r="HC240" s="2">
        <f t="shared" ref="HC240:HC251" si="245">GV240*GW240</f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17</v>
      </c>
      <c r="B241" s="3">
        <v>1</v>
      </c>
      <c r="C241" s="3">
        <f>ROW(SmtRes!A254)</f>
        <v>254</v>
      </c>
      <c r="D241" s="3">
        <f>ROW(EtalonRes!A274)</f>
        <v>274</v>
      </c>
      <c r="E241" s="3" t="s">
        <v>251</v>
      </c>
      <c r="F241" s="3" t="s">
        <v>135</v>
      </c>
      <c r="G241" s="3" t="s">
        <v>136</v>
      </c>
      <c r="H241" s="3" t="s">
        <v>24</v>
      </c>
      <c r="I241" s="3">
        <f>ROUND((30)/100,9)</f>
        <v>0.3</v>
      </c>
      <c r="J241" s="3">
        <v>0</v>
      </c>
      <c r="K241" s="3">
        <f>ROUND((30)/100,9)</f>
        <v>0.3</v>
      </c>
      <c r="O241" s="3">
        <f t="shared" si="221"/>
        <v>56140.53</v>
      </c>
      <c r="P241" s="3">
        <f t="shared" si="222"/>
        <v>28.92</v>
      </c>
      <c r="Q241" s="3">
        <f>(ROUND((ROUND(((((ET241*1.25)*1.2))*AV241*I241),2)*BB241),2)+ROUND((ROUND(((AE241-(((EU241*1.25)*1.2)))*AV241*I241),2)*BS241),2))</f>
        <v>247.35</v>
      </c>
      <c r="R241" s="3">
        <f>(ROUND((ROUND(((((EU241*1.25)*1.2))*AV241*I241),2)*BS241),2)+ROUND((ROUND(((AE241-(((EU241*1.25)*1.2)))*AV241*I241),2)*BS241),2))</f>
        <v>87.91</v>
      </c>
      <c r="S241" s="3">
        <f t="shared" si="223"/>
        <v>55864.26</v>
      </c>
      <c r="T241" s="3">
        <f t="shared" si="224"/>
        <v>0</v>
      </c>
      <c r="U241" s="3">
        <f t="shared" si="225"/>
        <v>77.237889299999978</v>
      </c>
      <c r="V241" s="3">
        <f t="shared" si="226"/>
        <v>0</v>
      </c>
      <c r="W241" s="3">
        <f t="shared" si="227"/>
        <v>0</v>
      </c>
      <c r="X241" s="3">
        <f>(ROUND((((S241+ROUND((ROUND(((((EU241*1.25)*1.2))*AV241*I241),2)*BS241),2))*AT241)/100),2)+ROUND(((ROUND((ROUND(((AE241-(((EU241*1.25)*1.2)))*AV241*I241),2)*BS241),2)*AT241)/100),2))</f>
        <v>60987.87</v>
      </c>
      <c r="Y241" s="3">
        <f>(ROUND((((S241+ROUND((ROUND(((((EU241*1.25)*1.2))*AV241*I241),2)*BS241),2))*AU241)/100),2)+ROUND(((ROUND((ROUND(((AE241-(((EU241*1.25)*1.2)))*AV241*I241),2)*BS241),2)*AU241)/100),2))</f>
        <v>34130.82</v>
      </c>
      <c r="AA241" s="3">
        <v>86549536</v>
      </c>
      <c r="AB241" s="3">
        <f t="shared" si="228"/>
        <v>3163.9675999999999</v>
      </c>
      <c r="AC241" s="3">
        <f>ROUND((((ES241*1)*1)),6)</f>
        <v>11.81</v>
      </c>
      <c r="AD241" s="3">
        <f>ROUND((((((ET241*1.25)*1.2))-(((EU241*1.25)*1.2)))+AE241),6)</f>
        <v>55.064999999999998</v>
      </c>
      <c r="AE241" s="3">
        <f>ROUND((((EU241*1.25)*1.2)),6)</f>
        <v>4.875</v>
      </c>
      <c r="AF241" s="3">
        <f>ROUND((((EV241*1.15)*1.2)),6)</f>
        <v>3097.0925999999999</v>
      </c>
      <c r="AG241" s="3">
        <f t="shared" si="229"/>
        <v>0</v>
      </c>
      <c r="AH241" s="3">
        <f>(((EW241*1.15)*1.2))</f>
        <v>241.29299999999998</v>
      </c>
      <c r="AI241" s="3">
        <f>(((EX241*1.25)*1.2))</f>
        <v>0</v>
      </c>
      <c r="AJ241" s="3">
        <f t="shared" si="230"/>
        <v>0</v>
      </c>
      <c r="AK241" s="3">
        <v>2292.79</v>
      </c>
      <c r="AL241" s="3">
        <v>11.81</v>
      </c>
      <c r="AM241" s="3">
        <v>36.71</v>
      </c>
      <c r="AN241" s="3">
        <v>3.25</v>
      </c>
      <c r="AO241" s="3">
        <v>2244.27</v>
      </c>
      <c r="AP241" s="3">
        <v>0</v>
      </c>
      <c r="AQ241" s="3">
        <v>174.85</v>
      </c>
      <c r="AR241" s="3">
        <v>0</v>
      </c>
      <c r="AS241" s="3">
        <v>0</v>
      </c>
      <c r="AT241" s="3">
        <v>109</v>
      </c>
      <c r="AU241" s="3">
        <v>61</v>
      </c>
      <c r="AV241" s="3">
        <v>1.0669999999999999</v>
      </c>
      <c r="AW241" s="3">
        <v>1</v>
      </c>
      <c r="AZ241" s="3">
        <v>1</v>
      </c>
      <c r="BA241" s="3">
        <v>56.35</v>
      </c>
      <c r="BB241" s="3">
        <v>14.03</v>
      </c>
      <c r="BC241" s="3">
        <v>8.17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0</v>
      </c>
      <c r="BI241" s="3">
        <v>1</v>
      </c>
      <c r="BJ241" s="3" t="s">
        <v>137</v>
      </c>
      <c r="BM241" s="3">
        <v>21</v>
      </c>
      <c r="BN241" s="3">
        <v>0</v>
      </c>
      <c r="BO241" s="3" t="s">
        <v>135</v>
      </c>
      <c r="BP241" s="3">
        <v>1</v>
      </c>
      <c r="BQ241" s="3">
        <v>30</v>
      </c>
      <c r="BR241" s="3">
        <v>0</v>
      </c>
      <c r="BS241" s="3">
        <v>56.35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109</v>
      </c>
      <c r="CA241" s="3">
        <v>61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857</v>
      </c>
      <c r="CO241" s="3">
        <v>0</v>
      </c>
      <c r="CP241" s="3">
        <f t="shared" si="231"/>
        <v>56140.53</v>
      </c>
      <c r="CQ241" s="3">
        <f t="shared" si="232"/>
        <v>96.49</v>
      </c>
      <c r="CR241" s="3">
        <f>(ROUND((ROUND(((((ET241*1.25)*1.2))*AV241*1),2)*BB241),2)+ROUND((ROUND(((AE241-(((EU241*1.25)*1.2)))*AV241*1),2)*BS241),2))</f>
        <v>824.26</v>
      </c>
      <c r="CS241" s="3">
        <f>(ROUND((ROUND(((((EU241*1.25)*1.2))*AV241*1),2)*BS241),2)+ROUND((ROUND(((AE241-(((EU241*1.25)*1.2)))*AV241*1),2)*BS241),2))</f>
        <v>293.02</v>
      </c>
      <c r="CT241" s="3">
        <f t="shared" si="233"/>
        <v>186214.21</v>
      </c>
      <c r="CU241" s="3">
        <f t="shared" si="234"/>
        <v>0</v>
      </c>
      <c r="CV241" s="3">
        <f t="shared" si="235"/>
        <v>257.45963099999994</v>
      </c>
      <c r="CW241" s="3">
        <f t="shared" si="236"/>
        <v>0</v>
      </c>
      <c r="CX241" s="3">
        <f t="shared" si="237"/>
        <v>0</v>
      </c>
      <c r="CY241" s="3">
        <f>(ROUND((((S241+ROUND((ROUND(((((EU241*1.25)*1.2))*AV241*1),2)*BS241),2))*AT241)/100),2)+ROUND(((ROUND((ROUND(((AE241-(((EU241*1.25)*1.2)))*AV241*1),2)*BS241),2)*AT241)/100),2))</f>
        <v>61211.44</v>
      </c>
      <c r="CZ241" s="3">
        <f>(ROUND((((S241+ROUND((ROUND(((((EU241*1.25)*1.2))*AV241*1),2)*BS241),2))*AU241)/100),2)+ROUND(((ROUND((ROUND(((AE241-(((EU241*1.25)*1.2)))*AV241*1),2)*BS241),2)*AU241)/100),2))</f>
        <v>34255.94</v>
      </c>
      <c r="DB241" s="3">
        <v>71</v>
      </c>
      <c r="DC241" s="3" t="s">
        <v>3</v>
      </c>
      <c r="DD241" s="3" t="s">
        <v>36</v>
      </c>
      <c r="DE241" s="3" t="s">
        <v>138</v>
      </c>
      <c r="DF241" s="3" t="s">
        <v>138</v>
      </c>
      <c r="DG241" s="3" t="s">
        <v>139</v>
      </c>
      <c r="DH241" s="3" t="s">
        <v>3</v>
      </c>
      <c r="DI241" s="3" t="s">
        <v>139</v>
      </c>
      <c r="DJ241" s="3" t="s">
        <v>138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24</v>
      </c>
      <c r="DW241" s="3" t="s">
        <v>24</v>
      </c>
      <c r="DX241" s="3">
        <v>100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85635393</v>
      </c>
      <c r="EF241" s="3">
        <v>30</v>
      </c>
      <c r="EG241" s="3" t="s">
        <v>46</v>
      </c>
      <c r="EH241" s="3">
        <v>0</v>
      </c>
      <c r="EI241" s="3" t="s">
        <v>3</v>
      </c>
      <c r="EJ241" s="3">
        <v>1</v>
      </c>
      <c r="EK241" s="3">
        <v>21</v>
      </c>
      <c r="EL241" s="3" t="s">
        <v>47</v>
      </c>
      <c r="EM241" s="3" t="s">
        <v>48</v>
      </c>
      <c r="EO241" s="3" t="s">
        <v>140</v>
      </c>
      <c r="EQ241" s="3">
        <v>131072</v>
      </c>
      <c r="ER241" s="3">
        <v>2292.79</v>
      </c>
      <c r="ES241" s="3">
        <v>11.81</v>
      </c>
      <c r="ET241" s="3">
        <v>36.71</v>
      </c>
      <c r="EU241" s="3">
        <v>3.25</v>
      </c>
      <c r="EV241" s="3">
        <v>2244.27</v>
      </c>
      <c r="EW241" s="3">
        <v>174.85</v>
      </c>
      <c r="EX241" s="3">
        <v>0</v>
      </c>
      <c r="EY241" s="3">
        <v>0</v>
      </c>
      <c r="FQ241" s="3">
        <v>0</v>
      </c>
      <c r="FR241" s="3">
        <v>0</v>
      </c>
      <c r="FS241" s="3">
        <v>0</v>
      </c>
      <c r="FX241" s="3">
        <v>109</v>
      </c>
      <c r="FY241" s="3">
        <v>61</v>
      </c>
      <c r="GA241" s="3" t="s">
        <v>3</v>
      </c>
      <c r="GD241" s="3">
        <v>1</v>
      </c>
      <c r="GF241" s="3">
        <v>-932252128</v>
      </c>
      <c r="GG241" s="3">
        <v>2</v>
      </c>
      <c r="GH241" s="3">
        <v>1</v>
      </c>
      <c r="GI241" s="3">
        <v>2</v>
      </c>
      <c r="GJ241" s="3">
        <v>0</v>
      </c>
      <c r="GK241" s="3">
        <v>0</v>
      </c>
      <c r="GL241" s="3">
        <f t="shared" si="238"/>
        <v>0</v>
      </c>
      <c r="GM241" s="3">
        <f t="shared" si="239"/>
        <v>151259.22</v>
      </c>
      <c r="GN241" s="3">
        <f t="shared" si="240"/>
        <v>151259.22</v>
      </c>
      <c r="GO241" s="3">
        <f t="shared" si="241"/>
        <v>0</v>
      </c>
      <c r="GP241" s="3">
        <f t="shared" si="242"/>
        <v>0</v>
      </c>
      <c r="GR241" s="3">
        <v>0</v>
      </c>
      <c r="GS241" s="3">
        <v>3</v>
      </c>
      <c r="GT241" s="3">
        <v>0</v>
      </c>
      <c r="GU241" s="3" t="s">
        <v>3</v>
      </c>
      <c r="GV241" s="3">
        <f t="shared" si="243"/>
        <v>0</v>
      </c>
      <c r="GW241" s="3">
        <v>1</v>
      </c>
      <c r="GX241" s="3">
        <f t="shared" si="244"/>
        <v>0</v>
      </c>
      <c r="HA241" s="3">
        <v>0</v>
      </c>
      <c r="HB241" s="3">
        <v>0</v>
      </c>
      <c r="HC241" s="3">
        <f t="shared" si="245"/>
        <v>0</v>
      </c>
      <c r="HE241" s="3" t="s">
        <v>3</v>
      </c>
      <c r="HF241" s="3" t="s">
        <v>3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18</v>
      </c>
      <c r="B242" s="2">
        <v>1</v>
      </c>
      <c r="C242" s="2">
        <v>246</v>
      </c>
      <c r="D242" s="2"/>
      <c r="E242" s="2" t="s">
        <v>252</v>
      </c>
      <c r="F242" s="2" t="s">
        <v>142</v>
      </c>
      <c r="G242" s="2" t="s">
        <v>143</v>
      </c>
      <c r="H242" s="2" t="s">
        <v>144</v>
      </c>
      <c r="I242" s="2">
        <f>I240*J242</f>
        <v>30</v>
      </c>
      <c r="J242" s="2">
        <v>100</v>
      </c>
      <c r="K242" s="2">
        <v>100</v>
      </c>
      <c r="L242" s="2"/>
      <c r="M242" s="2"/>
      <c r="N242" s="2"/>
      <c r="O242" s="2">
        <f t="shared" si="221"/>
        <v>42712.2</v>
      </c>
      <c r="P242" s="2">
        <f t="shared" si="222"/>
        <v>42712.2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223"/>
        <v>0</v>
      </c>
      <c r="T242" s="2">
        <f t="shared" si="224"/>
        <v>0</v>
      </c>
      <c r="U242" s="2">
        <f t="shared" si="225"/>
        <v>0</v>
      </c>
      <c r="V242" s="2">
        <f t="shared" si="226"/>
        <v>0</v>
      </c>
      <c r="W242" s="2">
        <f t="shared" si="227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86549534</v>
      </c>
      <c r="AB242" s="2">
        <f t="shared" si="228"/>
        <v>1423.74</v>
      </c>
      <c r="AC242" s="2">
        <f>ROUND((ES242),6)</f>
        <v>1423.74</v>
      </c>
      <c r="AD242" s="2">
        <f>ROUND((((ET242)-(EU242))+AE242),6)</f>
        <v>0</v>
      </c>
      <c r="AE242" s="2">
        <f>ROUND((EU242),6)</f>
        <v>0</v>
      </c>
      <c r="AF242" s="2">
        <f>ROUND((EV242),6)</f>
        <v>0</v>
      </c>
      <c r="AG242" s="2">
        <f t="shared" si="229"/>
        <v>0</v>
      </c>
      <c r="AH242" s="2">
        <f>(EW242)</f>
        <v>0</v>
      </c>
      <c r="AI242" s="2">
        <f>(EX242)</f>
        <v>0</v>
      </c>
      <c r="AJ242" s="2">
        <f t="shared" si="230"/>
        <v>0</v>
      </c>
      <c r="AK242" s="2">
        <v>1423.74</v>
      </c>
      <c r="AL242" s="2">
        <v>1423.74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145</v>
      </c>
      <c r="BK242" s="2"/>
      <c r="BL242" s="2"/>
      <c r="BM242" s="2">
        <v>21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858</v>
      </c>
      <c r="CO242" s="2">
        <v>0</v>
      </c>
      <c r="CP242" s="2">
        <f t="shared" si="231"/>
        <v>42712.2</v>
      </c>
      <c r="CQ242" s="2">
        <f t="shared" si="232"/>
        <v>1423.74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233"/>
        <v>0</v>
      </c>
      <c r="CU242" s="2">
        <f t="shared" si="234"/>
        <v>0</v>
      </c>
      <c r="CV242" s="2">
        <f t="shared" si="235"/>
        <v>0</v>
      </c>
      <c r="CW242" s="2">
        <f t="shared" si="236"/>
        <v>0</v>
      </c>
      <c r="CX242" s="2">
        <f t="shared" si="237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144</v>
      </c>
      <c r="DW242" s="2" t="s">
        <v>144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85635393</v>
      </c>
      <c r="EF242" s="2">
        <v>30</v>
      </c>
      <c r="EG242" s="2" t="s">
        <v>46</v>
      </c>
      <c r="EH242" s="2">
        <v>0</v>
      </c>
      <c r="EI242" s="2" t="s">
        <v>3</v>
      </c>
      <c r="EJ242" s="2">
        <v>1</v>
      </c>
      <c r="EK242" s="2">
        <v>21</v>
      </c>
      <c r="EL242" s="2" t="s">
        <v>47</v>
      </c>
      <c r="EM242" s="2" t="s">
        <v>48</v>
      </c>
      <c r="EN242" s="2"/>
      <c r="EO242" s="2" t="s">
        <v>146</v>
      </c>
      <c r="EP242" s="2"/>
      <c r="EQ242" s="2">
        <v>0</v>
      </c>
      <c r="ER242" s="2">
        <v>1423.74</v>
      </c>
      <c r="ES242" s="2">
        <v>1423.74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</v>
      </c>
      <c r="GB242" s="2"/>
      <c r="GC242" s="2"/>
      <c r="GD242" s="2">
        <v>1</v>
      </c>
      <c r="GE242" s="2"/>
      <c r="GF242" s="2">
        <v>472920806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38"/>
        <v>0</v>
      </c>
      <c r="GM242" s="2">
        <f t="shared" si="239"/>
        <v>42712.2</v>
      </c>
      <c r="GN242" s="2">
        <f t="shared" si="240"/>
        <v>42712.2</v>
      </c>
      <c r="GO242" s="2">
        <f t="shared" si="241"/>
        <v>0</v>
      </c>
      <c r="GP242" s="2">
        <f t="shared" si="242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43"/>
        <v>0</v>
      </c>
      <c r="GW242" s="2">
        <v>1</v>
      </c>
      <c r="GX242" s="2">
        <f t="shared" si="244"/>
        <v>0</v>
      </c>
      <c r="GY242" s="2"/>
      <c r="GZ242" s="2"/>
      <c r="HA242" s="2">
        <v>0</v>
      </c>
      <c r="HB242" s="2">
        <v>0</v>
      </c>
      <c r="HC242" s="2">
        <f t="shared" si="245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36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18</v>
      </c>
      <c r="B243" s="3">
        <v>1</v>
      </c>
      <c r="C243" s="3">
        <v>254</v>
      </c>
      <c r="E243" s="3" t="s">
        <v>252</v>
      </c>
      <c r="F243" s="3" t="s">
        <v>142</v>
      </c>
      <c r="G243" s="3" t="s">
        <v>143</v>
      </c>
      <c r="H243" s="3" t="s">
        <v>144</v>
      </c>
      <c r="I243" s="3">
        <f>I241*J243</f>
        <v>30</v>
      </c>
      <c r="J243" s="3">
        <v>100</v>
      </c>
      <c r="K243" s="3">
        <v>100</v>
      </c>
      <c r="O243" s="3">
        <f t="shared" si="221"/>
        <v>78590.45</v>
      </c>
      <c r="P243" s="3">
        <f t="shared" si="222"/>
        <v>78590.45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223"/>
        <v>0</v>
      </c>
      <c r="T243" s="3">
        <f t="shared" si="224"/>
        <v>0</v>
      </c>
      <c r="U243" s="3">
        <f t="shared" si="225"/>
        <v>0</v>
      </c>
      <c r="V243" s="3">
        <f t="shared" si="226"/>
        <v>0</v>
      </c>
      <c r="W243" s="3">
        <f t="shared" si="227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86549536</v>
      </c>
      <c r="AB243" s="3">
        <f t="shared" si="228"/>
        <v>1423.74</v>
      </c>
      <c r="AC243" s="3">
        <f>ROUND((ES243),6)</f>
        <v>1423.74</v>
      </c>
      <c r="AD243" s="3">
        <f>ROUND((((ET243)-(EU243))+AE243),6)</f>
        <v>0</v>
      </c>
      <c r="AE243" s="3">
        <f>ROUND((EU243),6)</f>
        <v>0</v>
      </c>
      <c r="AF243" s="3">
        <f>ROUND((EV243),6)</f>
        <v>0</v>
      </c>
      <c r="AG243" s="3">
        <f t="shared" si="229"/>
        <v>0</v>
      </c>
      <c r="AH243" s="3">
        <f>(EW243)</f>
        <v>0</v>
      </c>
      <c r="AI243" s="3">
        <f>(EX243)</f>
        <v>0</v>
      </c>
      <c r="AJ243" s="3">
        <f t="shared" si="230"/>
        <v>0</v>
      </c>
      <c r="AK243" s="3">
        <v>1423.74</v>
      </c>
      <c r="AL243" s="3">
        <v>1423.74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109</v>
      </c>
      <c r="AU243" s="3">
        <v>61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1</v>
      </c>
      <c r="BJ243" s="3" t="s">
        <v>145</v>
      </c>
      <c r="BM243" s="3">
        <v>21</v>
      </c>
      <c r="BN243" s="3">
        <v>0</v>
      </c>
      <c r="BO243" s="3" t="s">
        <v>142</v>
      </c>
      <c r="BP243" s="3">
        <v>1</v>
      </c>
      <c r="BQ243" s="3">
        <v>30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109</v>
      </c>
      <c r="CA243" s="3">
        <v>61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858</v>
      </c>
      <c r="CO243" s="3">
        <v>0</v>
      </c>
      <c r="CP243" s="3">
        <f t="shared" si="231"/>
        <v>78590.45</v>
      </c>
      <c r="CQ243" s="3">
        <f t="shared" si="232"/>
        <v>2619.6799999999998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233"/>
        <v>0</v>
      </c>
      <c r="CU243" s="3">
        <f t="shared" si="234"/>
        <v>0</v>
      </c>
      <c r="CV243" s="3">
        <f t="shared" si="235"/>
        <v>0</v>
      </c>
      <c r="CW243" s="3">
        <f t="shared" si="236"/>
        <v>0</v>
      </c>
      <c r="CX243" s="3">
        <f t="shared" si="237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1003</v>
      </c>
      <c r="DV243" s="3" t="s">
        <v>144</v>
      </c>
      <c r="DW243" s="3" t="s">
        <v>144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85635393</v>
      </c>
      <c r="EF243" s="3">
        <v>30</v>
      </c>
      <c r="EG243" s="3" t="s">
        <v>46</v>
      </c>
      <c r="EH243" s="3">
        <v>0</v>
      </c>
      <c r="EI243" s="3" t="s">
        <v>3</v>
      </c>
      <c r="EJ243" s="3">
        <v>1</v>
      </c>
      <c r="EK243" s="3">
        <v>21</v>
      </c>
      <c r="EL243" s="3" t="s">
        <v>47</v>
      </c>
      <c r="EM243" s="3" t="s">
        <v>48</v>
      </c>
      <c r="EO243" s="3" t="s">
        <v>146</v>
      </c>
      <c r="EQ243" s="3">
        <v>0</v>
      </c>
      <c r="ER243" s="3">
        <v>1423.74</v>
      </c>
      <c r="ES243" s="3">
        <v>1423.74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109</v>
      </c>
      <c r="FY243" s="3">
        <v>61</v>
      </c>
      <c r="GA243" s="3" t="s">
        <v>3</v>
      </c>
      <c r="GD243" s="3">
        <v>1</v>
      </c>
      <c r="GF243" s="3">
        <v>472920806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38"/>
        <v>0</v>
      </c>
      <c r="GM243" s="3">
        <f t="shared" si="239"/>
        <v>78590.45</v>
      </c>
      <c r="GN243" s="3">
        <f t="shared" si="240"/>
        <v>78590.45</v>
      </c>
      <c r="GO243" s="3">
        <f t="shared" si="241"/>
        <v>0</v>
      </c>
      <c r="GP243" s="3">
        <f t="shared" si="242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43"/>
        <v>0</v>
      </c>
      <c r="GW243" s="3">
        <v>1</v>
      </c>
      <c r="GX243" s="3">
        <f t="shared" si="244"/>
        <v>0</v>
      </c>
      <c r="HA243" s="3">
        <v>0</v>
      </c>
      <c r="HB243" s="3">
        <v>0</v>
      </c>
      <c r="HC243" s="3">
        <f t="shared" si="245"/>
        <v>0</v>
      </c>
      <c r="HE243" s="3" t="s">
        <v>3</v>
      </c>
      <c r="HF243" s="3" t="s">
        <v>3</v>
      </c>
      <c r="HM243" s="3" t="s">
        <v>36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17</v>
      </c>
      <c r="B244" s="2">
        <v>1</v>
      </c>
      <c r="C244" s="2">
        <f>ROW(SmtRes!A262)</f>
        <v>262</v>
      </c>
      <c r="D244" s="2">
        <f>ROW(EtalonRes!A282)</f>
        <v>282</v>
      </c>
      <c r="E244" s="2" t="s">
        <v>253</v>
      </c>
      <c r="F244" s="2" t="s">
        <v>148</v>
      </c>
      <c r="G244" s="2" t="s">
        <v>149</v>
      </c>
      <c r="H244" s="2" t="s">
        <v>24</v>
      </c>
      <c r="I244" s="2">
        <f>ROUND((21)/100,9)</f>
        <v>0.21</v>
      </c>
      <c r="J244" s="2">
        <v>0</v>
      </c>
      <c r="K244" s="2">
        <f>ROUND((21)/100,9)</f>
        <v>0.21</v>
      </c>
      <c r="L244" s="2"/>
      <c r="M244" s="2"/>
      <c r="N244" s="2"/>
      <c r="O244" s="2">
        <f t="shared" si="221"/>
        <v>576.79999999999995</v>
      </c>
      <c r="P244" s="2">
        <f t="shared" si="222"/>
        <v>0.69</v>
      </c>
      <c r="Q244" s="2">
        <f>(ROUND((ROUND(((((ET244*1.25)*1.2))*AV244*I244),2)*BB244),2)+ROUND((ROUND(((AE244-(((EU244*1.25)*1.2)))*AV244*I244),2)*BS244),2))</f>
        <v>7.26</v>
      </c>
      <c r="R244" s="2">
        <f>(ROUND((ROUND(((((EU244*1.25)*1.2))*AV244*I244),2)*BS244),2)+ROUND((ROUND(((AE244-(((EU244*1.25)*1.2)))*AV244*I244),2)*BS244),2))</f>
        <v>0.59</v>
      </c>
      <c r="S244" s="2">
        <f t="shared" si="223"/>
        <v>568.85</v>
      </c>
      <c r="T244" s="2">
        <f t="shared" si="224"/>
        <v>0</v>
      </c>
      <c r="U244" s="2">
        <f t="shared" si="225"/>
        <v>44.004614345999997</v>
      </c>
      <c r="V244" s="2">
        <f t="shared" si="226"/>
        <v>0</v>
      </c>
      <c r="W244" s="2">
        <f t="shared" si="227"/>
        <v>0</v>
      </c>
      <c r="X244" s="2">
        <f>(ROUND((((S244+ROUND((ROUND(((((EU244*1.25)*1.2))*AV244*I244),2)*BS244),2))*AT244)/100),2)+ROUND(((ROUND((ROUND(((AE244-(((EU244*1.25)*1.2)))*AV244*I244),2)*BS244),2)*AT244)/100),2))</f>
        <v>620.69000000000005</v>
      </c>
      <c r="Y244" s="2">
        <f>(ROUND((((S244+ROUND((ROUND(((((EU244*1.25)*1.2))*AV244*I244),2)*BS244),2))*AU244)/100),2)+ROUND(((ROUND((ROUND(((AE244-(((EU244*1.25)*1.2)))*AV244*I244),2)*BS244),2)*AU244)/100),2))</f>
        <v>347.36</v>
      </c>
      <c r="Z244" s="2"/>
      <c r="AA244" s="2">
        <v>86549534</v>
      </c>
      <c r="AB244" s="2">
        <f t="shared" si="228"/>
        <v>2574.402</v>
      </c>
      <c r="AC244" s="2">
        <f>ROUND((((ES244*1)*1)),6)</f>
        <v>3.3</v>
      </c>
      <c r="AD244" s="2">
        <f>ROUND((((((ET244*1.25)*1.2))-(((EU244*1.25)*1.2)))+AE244),6)</f>
        <v>32.384999999999998</v>
      </c>
      <c r="AE244" s="2">
        <f>ROUND((((EU244*1.25)*1.2)),6)</f>
        <v>2.6549999999999998</v>
      </c>
      <c r="AF244" s="2">
        <f>ROUND((((EV244*1.15)*1.2)),6)</f>
        <v>2538.7170000000001</v>
      </c>
      <c r="AG244" s="2">
        <f t="shared" si="229"/>
        <v>0</v>
      </c>
      <c r="AH244" s="2">
        <f>(((EW244*1.15)*1.2))</f>
        <v>196.3878</v>
      </c>
      <c r="AI244" s="2">
        <f>(((EX244*1.25)*1.2))</f>
        <v>0</v>
      </c>
      <c r="AJ244" s="2">
        <f t="shared" si="230"/>
        <v>0</v>
      </c>
      <c r="AK244" s="2">
        <v>1864.54</v>
      </c>
      <c r="AL244" s="2">
        <v>3.3</v>
      </c>
      <c r="AM244" s="2">
        <v>21.59</v>
      </c>
      <c r="AN244" s="2">
        <v>1.77</v>
      </c>
      <c r="AO244" s="2">
        <v>1839.65</v>
      </c>
      <c r="AP244" s="2">
        <v>0</v>
      </c>
      <c r="AQ244" s="2">
        <v>142.31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150</v>
      </c>
      <c r="BK244" s="2"/>
      <c r="BL244" s="2"/>
      <c r="BM244" s="2">
        <v>21</v>
      </c>
      <c r="BN244" s="2">
        <v>0</v>
      </c>
      <c r="BO244" s="2" t="s">
        <v>148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857</v>
      </c>
      <c r="CO244" s="2">
        <v>0</v>
      </c>
      <c r="CP244" s="2">
        <f t="shared" si="231"/>
        <v>576.80000000000007</v>
      </c>
      <c r="CQ244" s="2">
        <f t="shared" si="232"/>
        <v>3.3</v>
      </c>
      <c r="CR244" s="2">
        <f>(ROUND((ROUND(((((ET244*1.25)*1.2))*AV244*1),2)*BB244),2)+ROUND((ROUND(((AE244-(((EU244*1.25)*1.2)))*AV244*1),2)*BS244),2))</f>
        <v>34.549999999999997</v>
      </c>
      <c r="CS244" s="2">
        <f>(ROUND((ROUND(((((EU244*1.25)*1.2))*AV244*1),2)*BS244),2)+ROUND((ROUND(((AE244-(((EU244*1.25)*1.2)))*AV244*1),2)*BS244),2))</f>
        <v>2.83</v>
      </c>
      <c r="CT244" s="2">
        <f t="shared" si="233"/>
        <v>2708.81</v>
      </c>
      <c r="CU244" s="2">
        <f t="shared" si="234"/>
        <v>0</v>
      </c>
      <c r="CV244" s="2">
        <f t="shared" si="235"/>
        <v>209.5457826</v>
      </c>
      <c r="CW244" s="2">
        <f t="shared" si="236"/>
        <v>0</v>
      </c>
      <c r="CX244" s="2">
        <f t="shared" si="237"/>
        <v>0</v>
      </c>
      <c r="CY244" s="2">
        <f>(ROUND((((S244+ROUND((ROUND(((((EU244*1.25)*1.2))*AV244*1),2)*BS244),2))*AT244)/100),2)+ROUND(((ROUND((ROUND(((AE244-(((EU244*1.25)*1.2)))*AV244*1),2)*BS244),2)*AT244)/100),2))</f>
        <v>623.13</v>
      </c>
      <c r="CZ244" s="2">
        <f>(ROUND((((S244+ROUND((ROUND(((((EU244*1.25)*1.2))*AV244*1),2)*BS244),2))*AU244)/100),2)+ROUND(((ROUND((ROUND(((AE244-(((EU244*1.25)*1.2)))*AV244*1),2)*BS244),2)*AU244)/100),2))</f>
        <v>348.72</v>
      </c>
      <c r="DA244" s="2"/>
      <c r="DB244" s="2">
        <v>73</v>
      </c>
      <c r="DC244" s="2" t="s">
        <v>3</v>
      </c>
      <c r="DD244" s="2" t="s">
        <v>36</v>
      </c>
      <c r="DE244" s="2" t="s">
        <v>138</v>
      </c>
      <c r="DF244" s="2" t="s">
        <v>138</v>
      </c>
      <c r="DG244" s="2" t="s">
        <v>139</v>
      </c>
      <c r="DH244" s="2" t="s">
        <v>3</v>
      </c>
      <c r="DI244" s="2" t="s">
        <v>139</v>
      </c>
      <c r="DJ244" s="2" t="s">
        <v>138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24</v>
      </c>
      <c r="DW244" s="2" t="s">
        <v>24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85635393</v>
      </c>
      <c r="EF244" s="2">
        <v>30</v>
      </c>
      <c r="EG244" s="2" t="s">
        <v>46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47</v>
      </c>
      <c r="EM244" s="2" t="s">
        <v>48</v>
      </c>
      <c r="EN244" s="2"/>
      <c r="EO244" s="2" t="s">
        <v>140</v>
      </c>
      <c r="EP244" s="2"/>
      <c r="EQ244" s="2">
        <v>131072</v>
      </c>
      <c r="ER244" s="2">
        <v>1864.54</v>
      </c>
      <c r="ES244" s="2">
        <v>3.3</v>
      </c>
      <c r="ET244" s="2">
        <v>21.59</v>
      </c>
      <c r="EU244" s="2">
        <v>1.77</v>
      </c>
      <c r="EV244" s="2">
        <v>1839.65</v>
      </c>
      <c r="EW244" s="2">
        <v>142.31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-932052613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238"/>
        <v>0</v>
      </c>
      <c r="GM244" s="2">
        <f t="shared" si="239"/>
        <v>1544.85</v>
      </c>
      <c r="GN244" s="2">
        <f t="shared" si="240"/>
        <v>1544.85</v>
      </c>
      <c r="GO244" s="2">
        <f t="shared" si="241"/>
        <v>0</v>
      </c>
      <c r="GP244" s="2">
        <f t="shared" si="242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43"/>
        <v>0</v>
      </c>
      <c r="GW244" s="2">
        <v>1</v>
      </c>
      <c r="GX244" s="2">
        <f t="shared" si="244"/>
        <v>0</v>
      </c>
      <c r="GY244" s="2"/>
      <c r="GZ244" s="2"/>
      <c r="HA244" s="2">
        <v>0</v>
      </c>
      <c r="HB244" s="2">
        <v>0</v>
      </c>
      <c r="HC244" s="2">
        <f t="shared" si="245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17</v>
      </c>
      <c r="B245" s="3">
        <v>1</v>
      </c>
      <c r="C245" s="3">
        <f>ROW(SmtRes!A270)</f>
        <v>270</v>
      </c>
      <c r="D245" s="3">
        <f>ROW(EtalonRes!A290)</f>
        <v>290</v>
      </c>
      <c r="E245" s="3" t="s">
        <v>253</v>
      </c>
      <c r="F245" s="3" t="s">
        <v>148</v>
      </c>
      <c r="G245" s="3" t="s">
        <v>149</v>
      </c>
      <c r="H245" s="3" t="s">
        <v>24</v>
      </c>
      <c r="I245" s="3">
        <f>ROUND((21)/100,9)</f>
        <v>0.21</v>
      </c>
      <c r="J245" s="3">
        <v>0</v>
      </c>
      <c r="K245" s="3">
        <f>ROUND((21)/100,9)</f>
        <v>0.21</v>
      </c>
      <c r="O245" s="3">
        <f t="shared" si="221"/>
        <v>32160.31</v>
      </c>
      <c r="P245" s="3">
        <f t="shared" si="222"/>
        <v>6.15</v>
      </c>
      <c r="Q245" s="3">
        <f>(ROUND((ROUND(((((ET245*1.25)*1.2))*AV245*I245),2)*BB245),2)+ROUND((ROUND(((AE245-(((EU245*1.25)*1.2)))*AV245*I245),2)*BS245),2))</f>
        <v>99.46</v>
      </c>
      <c r="R245" s="3">
        <f>(ROUND((ROUND(((((EU245*1.25)*1.2))*AV245*I245),2)*BS245),2)+ROUND((ROUND(((AE245-(((EU245*1.25)*1.2)))*AV245*I245),2)*BS245),2))</f>
        <v>33.25</v>
      </c>
      <c r="S245" s="3">
        <f t="shared" si="223"/>
        <v>32054.7</v>
      </c>
      <c r="T245" s="3">
        <f t="shared" si="224"/>
        <v>0</v>
      </c>
      <c r="U245" s="3">
        <f t="shared" si="225"/>
        <v>44.004614345999997</v>
      </c>
      <c r="V245" s="3">
        <f t="shared" si="226"/>
        <v>0</v>
      </c>
      <c r="W245" s="3">
        <f t="shared" si="227"/>
        <v>0</v>
      </c>
      <c r="X245" s="3">
        <f>(ROUND((((S245+ROUND((ROUND(((((EU245*1.25)*1.2))*AV245*I245),2)*BS245),2))*AT245)/100),2)+ROUND(((ROUND((ROUND(((AE245-(((EU245*1.25)*1.2)))*AV245*I245),2)*BS245),2)*AT245)/100),2))</f>
        <v>34975.870000000003</v>
      </c>
      <c r="Y245" s="3">
        <f>(ROUND((((S245+ROUND((ROUND(((((EU245*1.25)*1.2))*AV245*I245),2)*BS245),2))*AU245)/100),2)+ROUND(((ROUND((ROUND(((AE245-(((EU245*1.25)*1.2)))*AV245*I245),2)*BS245),2)*AU245)/100),2))</f>
        <v>19573.650000000001</v>
      </c>
      <c r="AA245" s="3">
        <v>86549536</v>
      </c>
      <c r="AB245" s="3">
        <f t="shared" si="228"/>
        <v>2574.402</v>
      </c>
      <c r="AC245" s="3">
        <f>ROUND((((ES245*1)*1)),6)</f>
        <v>3.3</v>
      </c>
      <c r="AD245" s="3">
        <f>ROUND((((((ET245*1.25)*1.2))-(((EU245*1.25)*1.2)))+AE245),6)</f>
        <v>32.384999999999998</v>
      </c>
      <c r="AE245" s="3">
        <f>ROUND((((EU245*1.25)*1.2)),6)</f>
        <v>2.6549999999999998</v>
      </c>
      <c r="AF245" s="3">
        <f>ROUND((((EV245*1.15)*1.2)),6)</f>
        <v>2538.7170000000001</v>
      </c>
      <c r="AG245" s="3">
        <f t="shared" si="229"/>
        <v>0</v>
      </c>
      <c r="AH245" s="3">
        <f>(((EW245*1.15)*1.2))</f>
        <v>196.3878</v>
      </c>
      <c r="AI245" s="3">
        <f>(((EX245*1.25)*1.2))</f>
        <v>0</v>
      </c>
      <c r="AJ245" s="3">
        <f t="shared" si="230"/>
        <v>0</v>
      </c>
      <c r="AK245" s="3">
        <v>1864.54</v>
      </c>
      <c r="AL245" s="3">
        <v>3.3</v>
      </c>
      <c r="AM245" s="3">
        <v>21.59</v>
      </c>
      <c r="AN245" s="3">
        <v>1.77</v>
      </c>
      <c r="AO245" s="3">
        <v>1839.65</v>
      </c>
      <c r="AP245" s="3">
        <v>0</v>
      </c>
      <c r="AQ245" s="3">
        <v>142.31</v>
      </c>
      <c r="AR245" s="3">
        <v>0</v>
      </c>
      <c r="AS245" s="3">
        <v>0</v>
      </c>
      <c r="AT245" s="3">
        <v>109</v>
      </c>
      <c r="AU245" s="3">
        <v>61</v>
      </c>
      <c r="AV245" s="3">
        <v>1.0669999999999999</v>
      </c>
      <c r="AW245" s="3">
        <v>1</v>
      </c>
      <c r="AZ245" s="3">
        <v>1</v>
      </c>
      <c r="BA245" s="3">
        <v>56.35</v>
      </c>
      <c r="BB245" s="3">
        <v>13.7</v>
      </c>
      <c r="BC245" s="3">
        <v>8.91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1</v>
      </c>
      <c r="BJ245" s="3" t="s">
        <v>150</v>
      </c>
      <c r="BM245" s="3">
        <v>21</v>
      </c>
      <c r="BN245" s="3">
        <v>0</v>
      </c>
      <c r="BO245" s="3" t="s">
        <v>148</v>
      </c>
      <c r="BP245" s="3">
        <v>1</v>
      </c>
      <c r="BQ245" s="3">
        <v>30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109</v>
      </c>
      <c r="CA245" s="3">
        <v>61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857</v>
      </c>
      <c r="CO245" s="3">
        <v>0</v>
      </c>
      <c r="CP245" s="3">
        <f t="shared" si="231"/>
        <v>32160.31</v>
      </c>
      <c r="CQ245" s="3">
        <f t="shared" si="232"/>
        <v>29.4</v>
      </c>
      <c r="CR245" s="3">
        <f>(ROUND((ROUND(((((ET245*1.25)*1.2))*AV245*1),2)*BB245),2)+ROUND((ROUND(((AE245-(((EU245*1.25)*1.2)))*AV245*1),2)*BS245),2))</f>
        <v>473.34</v>
      </c>
      <c r="CS245" s="3">
        <f>(ROUND((ROUND(((((EU245*1.25)*1.2))*AV245*1),2)*BS245),2)+ROUND((ROUND(((AE245-(((EU245*1.25)*1.2)))*AV245*1),2)*BS245),2))</f>
        <v>159.47</v>
      </c>
      <c r="CT245" s="3">
        <f t="shared" si="233"/>
        <v>152641.44</v>
      </c>
      <c r="CU245" s="3">
        <f t="shared" si="234"/>
        <v>0</v>
      </c>
      <c r="CV245" s="3">
        <f t="shared" si="235"/>
        <v>209.5457826</v>
      </c>
      <c r="CW245" s="3">
        <f t="shared" si="236"/>
        <v>0</v>
      </c>
      <c r="CX245" s="3">
        <f t="shared" si="237"/>
        <v>0</v>
      </c>
      <c r="CY245" s="3">
        <f>(ROUND((((S245+ROUND((ROUND(((((EU245*1.25)*1.2))*AV245*1),2)*BS245),2))*AT245)/100),2)+ROUND(((ROUND((ROUND(((AE245-(((EU245*1.25)*1.2)))*AV245*1),2)*BS245),2)*AT245)/100),2))</f>
        <v>35113.449999999997</v>
      </c>
      <c r="CZ245" s="3">
        <f>(ROUND((((S245+ROUND((ROUND(((((EU245*1.25)*1.2))*AV245*1),2)*BS245),2))*AU245)/100),2)+ROUND(((ROUND((ROUND(((AE245-(((EU245*1.25)*1.2)))*AV245*1),2)*BS245),2)*AU245)/100),2))</f>
        <v>19650.64</v>
      </c>
      <c r="DB245" s="3">
        <v>75</v>
      </c>
      <c r="DC245" s="3" t="s">
        <v>3</v>
      </c>
      <c r="DD245" s="3" t="s">
        <v>36</v>
      </c>
      <c r="DE245" s="3" t="s">
        <v>138</v>
      </c>
      <c r="DF245" s="3" t="s">
        <v>138</v>
      </c>
      <c r="DG245" s="3" t="s">
        <v>139</v>
      </c>
      <c r="DH245" s="3" t="s">
        <v>3</v>
      </c>
      <c r="DI245" s="3" t="s">
        <v>139</v>
      </c>
      <c r="DJ245" s="3" t="s">
        <v>138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1003</v>
      </c>
      <c r="DV245" s="3" t="s">
        <v>24</v>
      </c>
      <c r="DW245" s="3" t="s">
        <v>24</v>
      </c>
      <c r="DX245" s="3">
        <v>100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85635393</v>
      </c>
      <c r="EF245" s="3">
        <v>30</v>
      </c>
      <c r="EG245" s="3" t="s">
        <v>46</v>
      </c>
      <c r="EH245" s="3">
        <v>0</v>
      </c>
      <c r="EI245" s="3" t="s">
        <v>3</v>
      </c>
      <c r="EJ245" s="3">
        <v>1</v>
      </c>
      <c r="EK245" s="3">
        <v>21</v>
      </c>
      <c r="EL245" s="3" t="s">
        <v>47</v>
      </c>
      <c r="EM245" s="3" t="s">
        <v>48</v>
      </c>
      <c r="EO245" s="3" t="s">
        <v>140</v>
      </c>
      <c r="EQ245" s="3">
        <v>131072</v>
      </c>
      <c r="ER245" s="3">
        <v>1864.54</v>
      </c>
      <c r="ES245" s="3">
        <v>3.3</v>
      </c>
      <c r="ET245" s="3">
        <v>21.59</v>
      </c>
      <c r="EU245" s="3">
        <v>1.77</v>
      </c>
      <c r="EV245" s="3">
        <v>1839.65</v>
      </c>
      <c r="EW245" s="3">
        <v>142.31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109</v>
      </c>
      <c r="FY245" s="3">
        <v>61</v>
      </c>
      <c r="GA245" s="3" t="s">
        <v>3</v>
      </c>
      <c r="GD245" s="3">
        <v>1</v>
      </c>
      <c r="GF245" s="3">
        <v>-932052613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38"/>
        <v>0</v>
      </c>
      <c r="GM245" s="3">
        <f t="shared" si="239"/>
        <v>86709.83</v>
      </c>
      <c r="GN245" s="3">
        <f t="shared" si="240"/>
        <v>86709.83</v>
      </c>
      <c r="GO245" s="3">
        <f t="shared" si="241"/>
        <v>0</v>
      </c>
      <c r="GP245" s="3">
        <f t="shared" si="242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43"/>
        <v>0</v>
      </c>
      <c r="GW245" s="3">
        <v>1</v>
      </c>
      <c r="GX245" s="3">
        <f t="shared" si="244"/>
        <v>0</v>
      </c>
      <c r="HA245" s="3">
        <v>0</v>
      </c>
      <c r="HB245" s="3">
        <v>0</v>
      </c>
      <c r="HC245" s="3">
        <f t="shared" si="245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18</v>
      </c>
      <c r="B246" s="2">
        <v>1</v>
      </c>
      <c r="C246" s="2">
        <v>262</v>
      </c>
      <c r="D246" s="2"/>
      <c r="E246" s="2" t="s">
        <v>254</v>
      </c>
      <c r="F246" s="2" t="s">
        <v>152</v>
      </c>
      <c r="G246" s="2" t="s">
        <v>153</v>
      </c>
      <c r="H246" s="2" t="s">
        <v>144</v>
      </c>
      <c r="I246" s="2">
        <f>I244*J246</f>
        <v>21</v>
      </c>
      <c r="J246" s="2">
        <v>100</v>
      </c>
      <c r="K246" s="2">
        <v>100</v>
      </c>
      <c r="L246" s="2"/>
      <c r="M246" s="2"/>
      <c r="N246" s="2"/>
      <c r="O246" s="2">
        <f t="shared" si="221"/>
        <v>27906.06</v>
      </c>
      <c r="P246" s="2">
        <f t="shared" si="222"/>
        <v>27906.06</v>
      </c>
      <c r="Q246" s="2">
        <f>(ROUND((ROUND(((ET246)*AV246*I246),2)*BB246),2)+ROUND((ROUND(((AE246-(EU246))*AV246*I246),2)*BS246),2))</f>
        <v>0</v>
      </c>
      <c r="R246" s="2">
        <f>(ROUND((ROUND(((EU246)*AV246*I246),2)*BS246),2)+ROUND((ROUND(((AE246-(EU246))*AV246*I246),2)*BS246),2))</f>
        <v>0</v>
      </c>
      <c r="S246" s="2">
        <f t="shared" si="223"/>
        <v>0</v>
      </c>
      <c r="T246" s="2">
        <f t="shared" si="224"/>
        <v>0</v>
      </c>
      <c r="U246" s="2">
        <f t="shared" si="225"/>
        <v>0</v>
      </c>
      <c r="V246" s="2">
        <f t="shared" si="226"/>
        <v>0</v>
      </c>
      <c r="W246" s="2">
        <f t="shared" si="227"/>
        <v>0</v>
      </c>
      <c r="X246" s="2">
        <f>(ROUND((((S246+ROUND((ROUND(((EU246)*AV246*I246),2)*BS246),2))*AT246)/100),2)+ROUND(((ROUND((ROUND(((AE246-(EU246))*AV246*I246),2)*BS246),2)*AT246)/100),2))</f>
        <v>0</v>
      </c>
      <c r="Y246" s="2">
        <f>(ROUND((((S246+ROUND((ROUND(((EU246)*AV246*I246),2)*BS246),2))*AU246)/100),2)+ROUND(((ROUND((ROUND(((AE246-(EU246))*AV246*I246),2)*BS246),2)*AU246)/100),2))</f>
        <v>0</v>
      </c>
      <c r="Z246" s="2"/>
      <c r="AA246" s="2">
        <v>86549534</v>
      </c>
      <c r="AB246" s="2">
        <f t="shared" si="228"/>
        <v>1328.86</v>
      </c>
      <c r="AC246" s="2">
        <f>ROUND((ES246),6)</f>
        <v>1328.86</v>
      </c>
      <c r="AD246" s="2">
        <f>ROUND((((ET246)-(EU246))+AE246),6)</f>
        <v>0</v>
      </c>
      <c r="AE246" s="2">
        <f>ROUND((EU246),6)</f>
        <v>0</v>
      </c>
      <c r="AF246" s="2">
        <f>ROUND((EV246),6)</f>
        <v>0</v>
      </c>
      <c r="AG246" s="2">
        <f t="shared" si="229"/>
        <v>0</v>
      </c>
      <c r="AH246" s="2">
        <f>(EW246)</f>
        <v>0</v>
      </c>
      <c r="AI246" s="2">
        <f>(EX246)</f>
        <v>0</v>
      </c>
      <c r="AJ246" s="2">
        <f t="shared" si="230"/>
        <v>0</v>
      </c>
      <c r="AK246" s="2">
        <v>1328.86</v>
      </c>
      <c r="AL246" s="2">
        <v>1328.86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154</v>
      </c>
      <c r="BK246" s="2"/>
      <c r="BL246" s="2"/>
      <c r="BM246" s="2">
        <v>21</v>
      </c>
      <c r="BN246" s="2">
        <v>0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858</v>
      </c>
      <c r="CO246" s="2">
        <v>0</v>
      </c>
      <c r="CP246" s="2">
        <f t="shared" si="231"/>
        <v>27906.06</v>
      </c>
      <c r="CQ246" s="2">
        <f t="shared" si="232"/>
        <v>1328.86</v>
      </c>
      <c r="CR246" s="2">
        <f>(ROUND((ROUND(((ET246)*AV246*1),2)*BB246),2)+ROUND((ROUND(((AE246-(EU246))*AV246*1),2)*BS246),2))</f>
        <v>0</v>
      </c>
      <c r="CS246" s="2">
        <f>(ROUND((ROUND(((EU246)*AV246*1),2)*BS246),2)+ROUND((ROUND(((AE246-(EU246))*AV246*1),2)*BS246),2))</f>
        <v>0</v>
      </c>
      <c r="CT246" s="2">
        <f t="shared" si="233"/>
        <v>0</v>
      </c>
      <c r="CU246" s="2">
        <f t="shared" si="234"/>
        <v>0</v>
      </c>
      <c r="CV246" s="2">
        <f t="shared" si="235"/>
        <v>0</v>
      </c>
      <c r="CW246" s="2">
        <f t="shared" si="236"/>
        <v>0</v>
      </c>
      <c r="CX246" s="2">
        <f t="shared" si="237"/>
        <v>0</v>
      </c>
      <c r="CY246" s="2">
        <f>(ROUND((((S246+ROUND((ROUND(((EU246)*AV246*1),2)*BS246),2))*AT246)/100),2)+ROUND(((ROUND((ROUND(((AE246-(EU246))*AV246*1),2)*BS246),2)*AT246)/100),2))</f>
        <v>0</v>
      </c>
      <c r="CZ246" s="2">
        <f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144</v>
      </c>
      <c r="DW246" s="2" t="s">
        <v>144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85635393</v>
      </c>
      <c r="EF246" s="2">
        <v>30</v>
      </c>
      <c r="EG246" s="2" t="s">
        <v>46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47</v>
      </c>
      <c r="EM246" s="2" t="s">
        <v>48</v>
      </c>
      <c r="EN246" s="2"/>
      <c r="EO246" s="2" t="s">
        <v>146</v>
      </c>
      <c r="EP246" s="2"/>
      <c r="EQ246" s="2">
        <v>0</v>
      </c>
      <c r="ER246" s="2">
        <v>1328.86</v>
      </c>
      <c r="ES246" s="2">
        <v>1328.86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-1161643105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38"/>
        <v>0</v>
      </c>
      <c r="GM246" s="2">
        <f t="shared" si="239"/>
        <v>27906.06</v>
      </c>
      <c r="GN246" s="2">
        <f t="shared" si="240"/>
        <v>27906.06</v>
      </c>
      <c r="GO246" s="2">
        <f t="shared" si="241"/>
        <v>0</v>
      </c>
      <c r="GP246" s="2">
        <f t="shared" si="242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3"/>
        <v>0</v>
      </c>
      <c r="GW246" s="2">
        <v>1</v>
      </c>
      <c r="GX246" s="2">
        <f t="shared" si="244"/>
        <v>0</v>
      </c>
      <c r="GY246" s="2"/>
      <c r="GZ246" s="2"/>
      <c r="HA246" s="2">
        <v>0</v>
      </c>
      <c r="HB246" s="2">
        <v>0</v>
      </c>
      <c r="HC246" s="2">
        <f t="shared" si="245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36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18</v>
      </c>
      <c r="B247" s="3">
        <v>1</v>
      </c>
      <c r="C247" s="3">
        <v>270</v>
      </c>
      <c r="E247" s="3" t="s">
        <v>254</v>
      </c>
      <c r="F247" s="3" t="s">
        <v>152</v>
      </c>
      <c r="G247" s="3" t="s">
        <v>153</v>
      </c>
      <c r="H247" s="3" t="s">
        <v>144</v>
      </c>
      <c r="I247" s="3">
        <f>I245*J247</f>
        <v>21</v>
      </c>
      <c r="J247" s="3">
        <v>100</v>
      </c>
      <c r="K247" s="3">
        <v>100</v>
      </c>
      <c r="O247" s="3">
        <f t="shared" si="221"/>
        <v>22603.91</v>
      </c>
      <c r="P247" s="3">
        <f t="shared" si="222"/>
        <v>22603.91</v>
      </c>
      <c r="Q247" s="3">
        <f>(ROUND((ROUND(((ET247)*AV247*I247),2)*BB247),2)+ROUND((ROUND(((AE247-(EU247))*AV247*I247),2)*BS247),2))</f>
        <v>0</v>
      </c>
      <c r="R247" s="3">
        <f>(ROUND((ROUND(((EU247)*AV247*I247),2)*BS247),2)+ROUND((ROUND(((AE247-(EU247))*AV247*I247),2)*BS247),2))</f>
        <v>0</v>
      </c>
      <c r="S247" s="3">
        <f t="shared" si="223"/>
        <v>0</v>
      </c>
      <c r="T247" s="3">
        <f t="shared" si="224"/>
        <v>0</v>
      </c>
      <c r="U247" s="3">
        <f t="shared" si="225"/>
        <v>0</v>
      </c>
      <c r="V247" s="3">
        <f t="shared" si="226"/>
        <v>0</v>
      </c>
      <c r="W247" s="3">
        <f t="shared" si="227"/>
        <v>0</v>
      </c>
      <c r="X247" s="3">
        <f>(ROUND((((S247+ROUND((ROUND(((EU247)*AV247*I247),2)*BS247),2))*AT247)/100),2)+ROUND(((ROUND((ROUND(((AE247-(EU247))*AV247*I247),2)*BS247),2)*AT247)/100),2))</f>
        <v>0</v>
      </c>
      <c r="Y247" s="3">
        <f>(ROUND((((S247+ROUND((ROUND(((EU247)*AV247*I247),2)*BS247),2))*AU247)/100),2)+ROUND(((ROUND((ROUND(((AE247-(EU247))*AV247*I247),2)*BS247),2)*AU247)/100),2))</f>
        <v>0</v>
      </c>
      <c r="AA247" s="3">
        <v>86549536</v>
      </c>
      <c r="AB247" s="3">
        <f t="shared" si="228"/>
        <v>1328.86</v>
      </c>
      <c r="AC247" s="3">
        <f>ROUND((ES247),6)</f>
        <v>1328.86</v>
      </c>
      <c r="AD247" s="3">
        <f>ROUND((((ET247)-(EU247))+AE247),6)</f>
        <v>0</v>
      </c>
      <c r="AE247" s="3">
        <f>ROUND((EU247),6)</f>
        <v>0</v>
      </c>
      <c r="AF247" s="3">
        <f>ROUND((EV247),6)</f>
        <v>0</v>
      </c>
      <c r="AG247" s="3">
        <f t="shared" si="229"/>
        <v>0</v>
      </c>
      <c r="AH247" s="3">
        <f>(EW247)</f>
        <v>0</v>
      </c>
      <c r="AI247" s="3">
        <f>(EX247)</f>
        <v>0</v>
      </c>
      <c r="AJ247" s="3">
        <f t="shared" si="230"/>
        <v>0</v>
      </c>
      <c r="AK247" s="3">
        <v>1328.86</v>
      </c>
      <c r="AL247" s="3">
        <v>1328.86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109</v>
      </c>
      <c r="AU247" s="3">
        <v>61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0.81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1</v>
      </c>
      <c r="BJ247" s="3" t="s">
        <v>154</v>
      </c>
      <c r="BM247" s="3">
        <v>21</v>
      </c>
      <c r="BN247" s="3">
        <v>0</v>
      </c>
      <c r="BO247" s="3" t="s">
        <v>152</v>
      </c>
      <c r="BP247" s="3">
        <v>1</v>
      </c>
      <c r="BQ247" s="3">
        <v>30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109</v>
      </c>
      <c r="CA247" s="3">
        <v>61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858</v>
      </c>
      <c r="CO247" s="3">
        <v>0</v>
      </c>
      <c r="CP247" s="3">
        <f t="shared" si="231"/>
        <v>22603.91</v>
      </c>
      <c r="CQ247" s="3">
        <f t="shared" si="232"/>
        <v>1076.3800000000001</v>
      </c>
      <c r="CR247" s="3">
        <f>(ROUND((ROUND(((ET247)*AV247*1),2)*BB247),2)+ROUND((ROUND(((AE247-(EU247))*AV247*1),2)*BS247),2))</f>
        <v>0</v>
      </c>
      <c r="CS247" s="3">
        <f>(ROUND((ROUND(((EU247)*AV247*1),2)*BS247),2)+ROUND((ROUND(((AE247-(EU247))*AV247*1),2)*BS247),2))</f>
        <v>0</v>
      </c>
      <c r="CT247" s="3">
        <f t="shared" si="233"/>
        <v>0</v>
      </c>
      <c r="CU247" s="3">
        <f t="shared" si="234"/>
        <v>0</v>
      </c>
      <c r="CV247" s="3">
        <f t="shared" si="235"/>
        <v>0</v>
      </c>
      <c r="CW247" s="3">
        <f t="shared" si="236"/>
        <v>0</v>
      </c>
      <c r="CX247" s="3">
        <f t="shared" si="237"/>
        <v>0</v>
      </c>
      <c r="CY247" s="3">
        <f>(ROUND((((S247+ROUND((ROUND(((EU247)*AV247*1),2)*BS247),2))*AT247)/100),2)+ROUND(((ROUND((ROUND(((AE247-(EU247))*AV247*1),2)*BS247),2)*AT247)/100),2))</f>
        <v>0</v>
      </c>
      <c r="CZ247" s="3">
        <f>(ROUND((((S247+ROUND((ROUND(((EU247)*AV247*1),2)*BS247),2))*AU247)/100),2)+ROUND(((ROUND((ROUND(((AE247-(EU247))*AV247*1),2)*BS247),2)*AU247)/100),2))</f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144</v>
      </c>
      <c r="DW247" s="3" t="s">
        <v>144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85635393</v>
      </c>
      <c r="EF247" s="3">
        <v>30</v>
      </c>
      <c r="EG247" s="3" t="s">
        <v>46</v>
      </c>
      <c r="EH247" s="3">
        <v>0</v>
      </c>
      <c r="EI247" s="3" t="s">
        <v>3</v>
      </c>
      <c r="EJ247" s="3">
        <v>1</v>
      </c>
      <c r="EK247" s="3">
        <v>21</v>
      </c>
      <c r="EL247" s="3" t="s">
        <v>47</v>
      </c>
      <c r="EM247" s="3" t="s">
        <v>48</v>
      </c>
      <c r="EO247" s="3" t="s">
        <v>146</v>
      </c>
      <c r="EQ247" s="3">
        <v>0</v>
      </c>
      <c r="ER247" s="3">
        <v>1328.86</v>
      </c>
      <c r="ES247" s="3">
        <v>1328.86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FQ247" s="3">
        <v>0</v>
      </c>
      <c r="FR247" s="3">
        <v>0</v>
      </c>
      <c r="FS247" s="3">
        <v>0</v>
      </c>
      <c r="FX247" s="3">
        <v>109</v>
      </c>
      <c r="FY247" s="3">
        <v>61</v>
      </c>
      <c r="GA247" s="3" t="s">
        <v>3</v>
      </c>
      <c r="GD247" s="3">
        <v>1</v>
      </c>
      <c r="GF247" s="3">
        <v>-1161643105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38"/>
        <v>0</v>
      </c>
      <c r="GM247" s="3">
        <f t="shared" si="239"/>
        <v>22603.91</v>
      </c>
      <c r="GN247" s="3">
        <f t="shared" si="240"/>
        <v>22603.91</v>
      </c>
      <c r="GO247" s="3">
        <f t="shared" si="241"/>
        <v>0</v>
      </c>
      <c r="GP247" s="3">
        <f t="shared" si="242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3"/>
        <v>0</v>
      </c>
      <c r="GW247" s="3">
        <v>1</v>
      </c>
      <c r="GX247" s="3">
        <f t="shared" si="244"/>
        <v>0</v>
      </c>
      <c r="HA247" s="3">
        <v>0</v>
      </c>
      <c r="HB247" s="3">
        <v>0</v>
      </c>
      <c r="HC247" s="3">
        <f t="shared" si="245"/>
        <v>0</v>
      </c>
      <c r="HE247" s="3" t="s">
        <v>3</v>
      </c>
      <c r="HF247" s="3" t="s">
        <v>3</v>
      </c>
      <c r="HM247" s="3" t="s">
        <v>36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>
        <f>ROW(SmtRes!A272)</f>
        <v>272</v>
      </c>
      <c r="D248" s="2">
        <f>ROW(EtalonRes!A292)</f>
        <v>292</v>
      </c>
      <c r="E248" s="2" t="s">
        <v>255</v>
      </c>
      <c r="F248" s="2" t="s">
        <v>156</v>
      </c>
      <c r="G248" s="2" t="s">
        <v>157</v>
      </c>
      <c r="H248" s="2" t="s">
        <v>158</v>
      </c>
      <c r="I248" s="2">
        <f>ROUND((6)/100,9)</f>
        <v>0.06</v>
      </c>
      <c r="J248" s="2">
        <v>0</v>
      </c>
      <c r="K248" s="2">
        <f>ROUND((6)/100,9)</f>
        <v>0.06</v>
      </c>
      <c r="L248" s="2"/>
      <c r="M248" s="2"/>
      <c r="N248" s="2"/>
      <c r="O248" s="2">
        <f t="shared" si="221"/>
        <v>16.27</v>
      </c>
      <c r="P248" s="2">
        <f t="shared" si="222"/>
        <v>0</v>
      </c>
      <c r="Q248" s="2">
        <f>(ROUND((ROUND(((((ET248*1.25)*1.2))*AV248*I248),2)*BB248),2)+ROUND((ROUND(((AE248-(((EU248*1.25)*1.2)))*AV248*I248),2)*BS248),2))</f>
        <v>0</v>
      </c>
      <c r="R248" s="2">
        <f>(ROUND((ROUND(((((EU248*1.25)*1.2))*AV248*I248),2)*BS248),2)+ROUND((ROUND(((AE248-(((EU248*1.25)*1.2)))*AV248*I248),2)*BS248),2))</f>
        <v>0</v>
      </c>
      <c r="S248" s="2">
        <f t="shared" si="223"/>
        <v>16.27</v>
      </c>
      <c r="T248" s="2">
        <f t="shared" si="224"/>
        <v>0</v>
      </c>
      <c r="U248" s="2">
        <f t="shared" si="225"/>
        <v>1.2925253879999998</v>
      </c>
      <c r="V248" s="2">
        <f t="shared" si="226"/>
        <v>0</v>
      </c>
      <c r="W248" s="2">
        <f t="shared" si="227"/>
        <v>0</v>
      </c>
      <c r="X248" s="2">
        <f>(ROUND((((S248+ROUND((ROUND(((((EU248*1.25)*1.2))*AV248*I248),2)*BS248),2))*AT248)/100),2)+ROUND(((ROUND((ROUND(((AE248-(((EU248*1.25)*1.2)))*AV248*I248),2)*BS248),2)*AT248)/100),2))</f>
        <v>17.73</v>
      </c>
      <c r="Y248" s="2">
        <f>(ROUND((((S248+ROUND((ROUND(((((EU248*1.25)*1.2))*AV248*I248),2)*BS248),2))*AU248)/100),2)+ROUND(((ROUND((ROUND(((AE248-(((EU248*1.25)*1.2)))*AV248*I248),2)*BS248),2)*AU248)/100),2))</f>
        <v>9.92</v>
      </c>
      <c r="Z248" s="2"/>
      <c r="AA248" s="2">
        <v>86549534</v>
      </c>
      <c r="AB248" s="2">
        <f t="shared" si="228"/>
        <v>254.0994</v>
      </c>
      <c r="AC248" s="2">
        <f>ROUND((((ES248*1)*1)),6)</f>
        <v>0</v>
      </c>
      <c r="AD248" s="2">
        <f>ROUND((((((ET248*1.25)*1.2))-(((EU248*1.25)*1.2)))+AE248),6)</f>
        <v>0</v>
      </c>
      <c r="AE248" s="2">
        <f>ROUND((((EU248*1.25)*1.2)),6)</f>
        <v>0</v>
      </c>
      <c r="AF248" s="2">
        <f>ROUND((((EV248*1.15)*1.2)),6)</f>
        <v>254.0994</v>
      </c>
      <c r="AG248" s="2">
        <f t="shared" si="229"/>
        <v>0</v>
      </c>
      <c r="AH248" s="2">
        <f>(((EW248*1.15)*1.2))</f>
        <v>20.189399999999999</v>
      </c>
      <c r="AI248" s="2">
        <f>(((EX248*1.25)*1.2))</f>
        <v>0</v>
      </c>
      <c r="AJ248" s="2">
        <f t="shared" si="230"/>
        <v>0</v>
      </c>
      <c r="AK248" s="2">
        <v>184.13</v>
      </c>
      <c r="AL248" s="2">
        <v>0</v>
      </c>
      <c r="AM248" s="2">
        <v>0</v>
      </c>
      <c r="AN248" s="2">
        <v>0</v>
      </c>
      <c r="AO248" s="2">
        <v>184.13</v>
      </c>
      <c r="AP248" s="2">
        <v>0</v>
      </c>
      <c r="AQ248" s="2">
        <v>14.63</v>
      </c>
      <c r="AR248" s="2">
        <v>0</v>
      </c>
      <c r="AS248" s="2">
        <v>0</v>
      </c>
      <c r="AT248" s="2">
        <v>109</v>
      </c>
      <c r="AU248" s="2">
        <v>61</v>
      </c>
      <c r="AV248" s="2">
        <v>1.0669999999999999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1</v>
      </c>
      <c r="BJ248" s="2" t="s">
        <v>159</v>
      </c>
      <c r="BK248" s="2"/>
      <c r="BL248" s="2"/>
      <c r="BM248" s="2">
        <v>21</v>
      </c>
      <c r="BN248" s="2">
        <v>0</v>
      </c>
      <c r="BO248" s="2" t="s">
        <v>156</v>
      </c>
      <c r="BP248" s="2">
        <v>1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857</v>
      </c>
      <c r="CO248" s="2">
        <v>0</v>
      </c>
      <c r="CP248" s="2">
        <f t="shared" si="231"/>
        <v>16.27</v>
      </c>
      <c r="CQ248" s="2">
        <f t="shared" si="232"/>
        <v>0</v>
      </c>
      <c r="CR248" s="2">
        <f>(ROUND((ROUND(((((ET248*1.25)*1.2))*AV248*1),2)*BB248),2)+ROUND((ROUND(((AE248-(((EU248*1.25)*1.2)))*AV248*1),2)*BS248),2))</f>
        <v>0</v>
      </c>
      <c r="CS248" s="2">
        <f>(ROUND((ROUND(((((EU248*1.25)*1.2))*AV248*1),2)*BS248),2)+ROUND((ROUND(((AE248-(((EU248*1.25)*1.2)))*AV248*1),2)*BS248),2))</f>
        <v>0</v>
      </c>
      <c r="CT248" s="2">
        <f t="shared" si="233"/>
        <v>271.12</v>
      </c>
      <c r="CU248" s="2">
        <f t="shared" si="234"/>
        <v>0</v>
      </c>
      <c r="CV248" s="2">
        <f t="shared" si="235"/>
        <v>21.542089799999999</v>
      </c>
      <c r="CW248" s="2">
        <f t="shared" si="236"/>
        <v>0</v>
      </c>
      <c r="CX248" s="2">
        <f t="shared" si="237"/>
        <v>0</v>
      </c>
      <c r="CY248" s="2">
        <f>(ROUND((((S248+ROUND((ROUND(((((EU248*1.25)*1.2))*AV248*1),2)*BS248),2))*AT248)/100),2)+ROUND(((ROUND((ROUND(((AE248-(((EU248*1.25)*1.2)))*AV248*1),2)*BS248),2)*AT248)/100),2))</f>
        <v>17.73</v>
      </c>
      <c r="CZ248" s="2">
        <f>(ROUND((((S248+ROUND((ROUND(((((EU248*1.25)*1.2))*AV248*1),2)*BS248),2))*AU248)/100),2)+ROUND(((ROUND((ROUND(((AE248-(((EU248*1.25)*1.2)))*AV248*1),2)*BS248),2)*AU248)/100),2))</f>
        <v>9.92</v>
      </c>
      <c r="DA248" s="2"/>
      <c r="DB248" s="2">
        <v>77</v>
      </c>
      <c r="DC248" s="2" t="s">
        <v>3</v>
      </c>
      <c r="DD248" s="2" t="s">
        <v>36</v>
      </c>
      <c r="DE248" s="2" t="s">
        <v>138</v>
      </c>
      <c r="DF248" s="2" t="s">
        <v>138</v>
      </c>
      <c r="DG248" s="2" t="s">
        <v>139</v>
      </c>
      <c r="DH248" s="2" t="s">
        <v>3</v>
      </c>
      <c r="DI248" s="2" t="s">
        <v>139</v>
      </c>
      <c r="DJ248" s="2" t="s">
        <v>138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158</v>
      </c>
      <c r="DW248" s="2" t="s">
        <v>158</v>
      </c>
      <c r="DX248" s="2">
        <v>100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85635393</v>
      </c>
      <c r="EF248" s="2">
        <v>30</v>
      </c>
      <c r="EG248" s="2" t="s">
        <v>46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47</v>
      </c>
      <c r="EM248" s="2" t="s">
        <v>48</v>
      </c>
      <c r="EN248" s="2"/>
      <c r="EO248" s="2" t="s">
        <v>140</v>
      </c>
      <c r="EP248" s="2"/>
      <c r="EQ248" s="2">
        <v>131072</v>
      </c>
      <c r="ER248" s="2">
        <v>184.13</v>
      </c>
      <c r="ES248" s="2">
        <v>0</v>
      </c>
      <c r="ET248" s="2">
        <v>0</v>
      </c>
      <c r="EU248" s="2">
        <v>0</v>
      </c>
      <c r="EV248" s="2">
        <v>184.13</v>
      </c>
      <c r="EW248" s="2">
        <v>14.63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885968331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238"/>
        <v>0</v>
      </c>
      <c r="GM248" s="2">
        <f t="shared" si="239"/>
        <v>43.92</v>
      </c>
      <c r="GN248" s="2">
        <f t="shared" si="240"/>
        <v>43.92</v>
      </c>
      <c r="GO248" s="2">
        <f t="shared" si="241"/>
        <v>0</v>
      </c>
      <c r="GP248" s="2">
        <f t="shared" si="242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43"/>
        <v>0</v>
      </c>
      <c r="GW248" s="2">
        <v>1</v>
      </c>
      <c r="GX248" s="2">
        <f t="shared" si="244"/>
        <v>0</v>
      </c>
      <c r="GY248" s="2"/>
      <c r="GZ248" s="2"/>
      <c r="HA248" s="2">
        <v>0</v>
      </c>
      <c r="HB248" s="2">
        <v>0</v>
      </c>
      <c r="HC248" s="2">
        <f t="shared" si="245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C249" s="3">
        <f>ROW(SmtRes!A274)</f>
        <v>274</v>
      </c>
      <c r="D249" s="3">
        <f>ROW(EtalonRes!A294)</f>
        <v>294</v>
      </c>
      <c r="E249" s="3" t="s">
        <v>255</v>
      </c>
      <c r="F249" s="3" t="s">
        <v>156</v>
      </c>
      <c r="G249" s="3" t="s">
        <v>157</v>
      </c>
      <c r="H249" s="3" t="s">
        <v>158</v>
      </c>
      <c r="I249" s="3">
        <f>ROUND((6)/100,9)</f>
        <v>0.06</v>
      </c>
      <c r="J249" s="3">
        <v>0</v>
      </c>
      <c r="K249" s="3">
        <f>ROUND((6)/100,9)</f>
        <v>0.06</v>
      </c>
      <c r="O249" s="3">
        <f t="shared" si="221"/>
        <v>916.81</v>
      </c>
      <c r="P249" s="3">
        <f t="shared" si="222"/>
        <v>0</v>
      </c>
      <c r="Q249" s="3">
        <f>(ROUND((ROUND(((((ET249*1.25)*1.2))*AV249*I249),2)*BB249),2)+ROUND((ROUND(((AE249-(((EU249*1.25)*1.2)))*AV249*I249),2)*BS249),2))</f>
        <v>0</v>
      </c>
      <c r="R249" s="3">
        <f>(ROUND((ROUND(((((EU249*1.25)*1.2))*AV249*I249),2)*BS249),2)+ROUND((ROUND(((AE249-(((EU249*1.25)*1.2)))*AV249*I249),2)*BS249),2))</f>
        <v>0</v>
      </c>
      <c r="S249" s="3">
        <f t="shared" si="223"/>
        <v>916.81</v>
      </c>
      <c r="T249" s="3">
        <f t="shared" si="224"/>
        <v>0</v>
      </c>
      <c r="U249" s="3">
        <f t="shared" si="225"/>
        <v>1.2925253879999998</v>
      </c>
      <c r="V249" s="3">
        <f t="shared" si="226"/>
        <v>0</v>
      </c>
      <c r="W249" s="3">
        <f t="shared" si="227"/>
        <v>0</v>
      </c>
      <c r="X249" s="3">
        <f>(ROUND((((S249+ROUND((ROUND(((((EU249*1.25)*1.2))*AV249*I249),2)*BS249),2))*AT249)/100),2)+ROUND(((ROUND((ROUND(((AE249-(((EU249*1.25)*1.2)))*AV249*I249),2)*BS249),2)*AT249)/100),2))</f>
        <v>999.32</v>
      </c>
      <c r="Y249" s="3">
        <f>(ROUND((((S249+ROUND((ROUND(((((EU249*1.25)*1.2))*AV249*I249),2)*BS249),2))*AU249)/100),2)+ROUND(((ROUND((ROUND(((AE249-(((EU249*1.25)*1.2)))*AV249*I249),2)*BS249),2)*AU249)/100),2))</f>
        <v>559.25</v>
      </c>
      <c r="AA249" s="3">
        <v>86549536</v>
      </c>
      <c r="AB249" s="3">
        <f t="shared" si="228"/>
        <v>254.0994</v>
      </c>
      <c r="AC249" s="3">
        <f>ROUND((((ES249*1)*1)),6)</f>
        <v>0</v>
      </c>
      <c r="AD249" s="3">
        <f>ROUND((((((ET249*1.25)*1.2))-(((EU249*1.25)*1.2)))+AE249),6)</f>
        <v>0</v>
      </c>
      <c r="AE249" s="3">
        <f>ROUND((((EU249*1.25)*1.2)),6)</f>
        <v>0</v>
      </c>
      <c r="AF249" s="3">
        <f>ROUND((((EV249*1.15)*1.2)),6)</f>
        <v>254.0994</v>
      </c>
      <c r="AG249" s="3">
        <f t="shared" si="229"/>
        <v>0</v>
      </c>
      <c r="AH249" s="3">
        <f>(((EW249*1.15)*1.2))</f>
        <v>20.189399999999999</v>
      </c>
      <c r="AI249" s="3">
        <f>(((EX249*1.25)*1.2))</f>
        <v>0</v>
      </c>
      <c r="AJ249" s="3">
        <f t="shared" si="230"/>
        <v>0</v>
      </c>
      <c r="AK249" s="3">
        <v>184.13</v>
      </c>
      <c r="AL249" s="3">
        <v>0</v>
      </c>
      <c r="AM249" s="3">
        <v>0</v>
      </c>
      <c r="AN249" s="3">
        <v>0</v>
      </c>
      <c r="AO249" s="3">
        <v>184.13</v>
      </c>
      <c r="AP249" s="3">
        <v>0</v>
      </c>
      <c r="AQ249" s="3">
        <v>14.63</v>
      </c>
      <c r="AR249" s="3">
        <v>0</v>
      </c>
      <c r="AS249" s="3">
        <v>0</v>
      </c>
      <c r="AT249" s="3">
        <v>109</v>
      </c>
      <c r="AU249" s="3">
        <v>61</v>
      </c>
      <c r="AV249" s="3">
        <v>1.0669999999999999</v>
      </c>
      <c r="AW249" s="3">
        <v>1</v>
      </c>
      <c r="AZ249" s="3">
        <v>1</v>
      </c>
      <c r="BA249" s="3">
        <v>56.35</v>
      </c>
      <c r="BB249" s="3">
        <v>1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1</v>
      </c>
      <c r="BJ249" s="3" t="s">
        <v>159</v>
      </c>
      <c r="BM249" s="3">
        <v>21</v>
      </c>
      <c r="BN249" s="3">
        <v>0</v>
      </c>
      <c r="BO249" s="3" t="s">
        <v>156</v>
      </c>
      <c r="BP249" s="3">
        <v>1</v>
      </c>
      <c r="BQ249" s="3">
        <v>30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109</v>
      </c>
      <c r="CA249" s="3">
        <v>61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857</v>
      </c>
      <c r="CO249" s="3">
        <v>0</v>
      </c>
      <c r="CP249" s="3">
        <f t="shared" si="231"/>
        <v>916.81</v>
      </c>
      <c r="CQ249" s="3">
        <f t="shared" si="232"/>
        <v>0</v>
      </c>
      <c r="CR249" s="3">
        <f>(ROUND((ROUND(((((ET249*1.25)*1.2))*AV249*1),2)*BB249),2)+ROUND((ROUND(((AE249-(((EU249*1.25)*1.2)))*AV249*1),2)*BS249),2))</f>
        <v>0</v>
      </c>
      <c r="CS249" s="3">
        <f>(ROUND((ROUND(((((EU249*1.25)*1.2))*AV249*1),2)*BS249),2)+ROUND((ROUND(((AE249-(((EU249*1.25)*1.2)))*AV249*1),2)*BS249),2))</f>
        <v>0</v>
      </c>
      <c r="CT249" s="3">
        <f t="shared" si="233"/>
        <v>15277.61</v>
      </c>
      <c r="CU249" s="3">
        <f t="shared" si="234"/>
        <v>0</v>
      </c>
      <c r="CV249" s="3">
        <f t="shared" si="235"/>
        <v>21.542089799999999</v>
      </c>
      <c r="CW249" s="3">
        <f t="shared" si="236"/>
        <v>0</v>
      </c>
      <c r="CX249" s="3">
        <f t="shared" si="237"/>
        <v>0</v>
      </c>
      <c r="CY249" s="3">
        <f>(ROUND((((S249+ROUND((ROUND(((((EU249*1.25)*1.2))*AV249*1),2)*BS249),2))*AT249)/100),2)+ROUND(((ROUND((ROUND(((AE249-(((EU249*1.25)*1.2)))*AV249*1),2)*BS249),2)*AT249)/100),2))</f>
        <v>999.32</v>
      </c>
      <c r="CZ249" s="3">
        <f>(ROUND((((S249+ROUND((ROUND(((((EU249*1.25)*1.2))*AV249*1),2)*BS249),2))*AU249)/100),2)+ROUND(((ROUND((ROUND(((AE249-(((EU249*1.25)*1.2)))*AV249*1),2)*BS249),2)*AU249)/100),2))</f>
        <v>559.25</v>
      </c>
      <c r="DB249" s="3">
        <v>79</v>
      </c>
      <c r="DC249" s="3" t="s">
        <v>3</v>
      </c>
      <c r="DD249" s="3" t="s">
        <v>36</v>
      </c>
      <c r="DE249" s="3" t="s">
        <v>138</v>
      </c>
      <c r="DF249" s="3" t="s">
        <v>138</v>
      </c>
      <c r="DG249" s="3" t="s">
        <v>139</v>
      </c>
      <c r="DH249" s="3" t="s">
        <v>3</v>
      </c>
      <c r="DI249" s="3" t="s">
        <v>139</v>
      </c>
      <c r="DJ249" s="3" t="s">
        <v>138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1010</v>
      </c>
      <c r="DV249" s="3" t="s">
        <v>158</v>
      </c>
      <c r="DW249" s="3" t="s">
        <v>158</v>
      </c>
      <c r="DX249" s="3">
        <v>100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85635393</v>
      </c>
      <c r="EF249" s="3">
        <v>30</v>
      </c>
      <c r="EG249" s="3" t="s">
        <v>46</v>
      </c>
      <c r="EH249" s="3">
        <v>0</v>
      </c>
      <c r="EI249" s="3" t="s">
        <v>3</v>
      </c>
      <c r="EJ249" s="3">
        <v>1</v>
      </c>
      <c r="EK249" s="3">
        <v>21</v>
      </c>
      <c r="EL249" s="3" t="s">
        <v>47</v>
      </c>
      <c r="EM249" s="3" t="s">
        <v>48</v>
      </c>
      <c r="EO249" s="3" t="s">
        <v>140</v>
      </c>
      <c r="EQ249" s="3">
        <v>131072</v>
      </c>
      <c r="ER249" s="3">
        <v>184.13</v>
      </c>
      <c r="ES249" s="3">
        <v>0</v>
      </c>
      <c r="ET249" s="3">
        <v>0</v>
      </c>
      <c r="EU249" s="3">
        <v>0</v>
      </c>
      <c r="EV249" s="3">
        <v>184.13</v>
      </c>
      <c r="EW249" s="3">
        <v>14.63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109</v>
      </c>
      <c r="FY249" s="3">
        <v>61</v>
      </c>
      <c r="GA249" s="3" t="s">
        <v>3</v>
      </c>
      <c r="GD249" s="3">
        <v>1</v>
      </c>
      <c r="GF249" s="3">
        <v>885968331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38"/>
        <v>0</v>
      </c>
      <c r="GM249" s="3">
        <f t="shared" si="239"/>
        <v>2475.38</v>
      </c>
      <c r="GN249" s="3">
        <f t="shared" si="240"/>
        <v>2475.38</v>
      </c>
      <c r="GO249" s="3">
        <f t="shared" si="241"/>
        <v>0</v>
      </c>
      <c r="GP249" s="3">
        <f t="shared" si="242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43"/>
        <v>0</v>
      </c>
      <c r="GW249" s="3">
        <v>1</v>
      </c>
      <c r="GX249" s="3">
        <f t="shared" si="244"/>
        <v>0</v>
      </c>
      <c r="HA249" s="3">
        <v>0</v>
      </c>
      <c r="HB249" s="3">
        <v>0</v>
      </c>
      <c r="HC249" s="3">
        <f t="shared" si="245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18</v>
      </c>
      <c r="B250" s="2">
        <v>1</v>
      </c>
      <c r="C250" s="2">
        <v>272</v>
      </c>
      <c r="D250" s="2"/>
      <c r="E250" s="2" t="s">
        <v>256</v>
      </c>
      <c r="F250" s="2" t="s">
        <v>166</v>
      </c>
      <c r="G250" s="2" t="s">
        <v>167</v>
      </c>
      <c r="H250" s="2" t="s">
        <v>163</v>
      </c>
      <c r="I250" s="2">
        <f>I248*J250</f>
        <v>6</v>
      </c>
      <c r="J250" s="2">
        <v>100</v>
      </c>
      <c r="K250" s="2">
        <v>100</v>
      </c>
      <c r="L250" s="2"/>
      <c r="M250" s="2"/>
      <c r="N250" s="2"/>
      <c r="O250" s="2">
        <f t="shared" si="221"/>
        <v>1089.54</v>
      </c>
      <c r="P250" s="2">
        <f t="shared" si="222"/>
        <v>1089.54</v>
      </c>
      <c r="Q250" s="2">
        <f>(ROUND((ROUND(((ET250)*AV250*I250),2)*BB250),2)+ROUND((ROUND(((AE250-(EU250))*AV250*I250),2)*BS250),2))</f>
        <v>0</v>
      </c>
      <c r="R250" s="2">
        <f>(ROUND((ROUND(((EU250)*AV250*I250),2)*BS250),2)+ROUND((ROUND(((AE250-(EU250))*AV250*I250),2)*BS250),2))</f>
        <v>0</v>
      </c>
      <c r="S250" s="2">
        <f t="shared" si="223"/>
        <v>0</v>
      </c>
      <c r="T250" s="2">
        <f t="shared" si="224"/>
        <v>0</v>
      </c>
      <c r="U250" s="2">
        <f t="shared" si="225"/>
        <v>0</v>
      </c>
      <c r="V250" s="2">
        <f t="shared" si="226"/>
        <v>0</v>
      </c>
      <c r="W250" s="2">
        <f t="shared" si="227"/>
        <v>0</v>
      </c>
      <c r="X250" s="2">
        <f>(ROUND((((S250+ROUND((ROUND(((EU250)*AV250*I250),2)*BS250),2))*AT250)/100),2)+ROUND(((ROUND((ROUND(((AE250-(EU250))*AV250*I250),2)*BS250),2)*AT250)/100),2))</f>
        <v>0</v>
      </c>
      <c r="Y250" s="2">
        <f>(ROUND((((S250+ROUND((ROUND(((EU250)*AV250*I250),2)*BS250),2))*AU250)/100),2)+ROUND(((ROUND((ROUND(((AE250-(EU250))*AV250*I250),2)*BS250),2)*AU250)/100),2))</f>
        <v>0</v>
      </c>
      <c r="Z250" s="2"/>
      <c r="AA250" s="2">
        <v>86549534</v>
      </c>
      <c r="AB250" s="2">
        <f t="shared" si="228"/>
        <v>181.59</v>
      </c>
      <c r="AC250" s="2">
        <f>ROUND((ES250),6)</f>
        <v>181.59</v>
      </c>
      <c r="AD250" s="2">
        <f>ROUND((((ET250)-(EU250))+AE250),6)</f>
        <v>0</v>
      </c>
      <c r="AE250" s="2">
        <f>ROUND((EU250),6)</f>
        <v>0</v>
      </c>
      <c r="AF250" s="2">
        <f>ROUND((EV250),6)</f>
        <v>0</v>
      </c>
      <c r="AG250" s="2">
        <f t="shared" si="229"/>
        <v>0</v>
      </c>
      <c r="AH250" s="2">
        <f>(EW250)</f>
        <v>0</v>
      </c>
      <c r="AI250" s="2">
        <f>(EX250)</f>
        <v>0</v>
      </c>
      <c r="AJ250" s="2">
        <f t="shared" si="230"/>
        <v>0</v>
      </c>
      <c r="AK250" s="2">
        <v>181.59</v>
      </c>
      <c r="AL250" s="2">
        <v>181.59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168</v>
      </c>
      <c r="BK250" s="2"/>
      <c r="BL250" s="2"/>
      <c r="BM250" s="2">
        <v>21</v>
      </c>
      <c r="BN250" s="2">
        <v>0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858</v>
      </c>
      <c r="CO250" s="2">
        <v>0</v>
      </c>
      <c r="CP250" s="2">
        <f t="shared" si="231"/>
        <v>1089.54</v>
      </c>
      <c r="CQ250" s="2">
        <f t="shared" si="232"/>
        <v>181.59</v>
      </c>
      <c r="CR250" s="2">
        <f>(ROUND((ROUND(((ET250)*AV250*1),2)*BB250),2)+ROUND((ROUND(((AE250-(EU250))*AV250*1),2)*BS250),2))</f>
        <v>0</v>
      </c>
      <c r="CS250" s="2">
        <f>(ROUND((ROUND(((EU250)*AV250*1),2)*BS250),2)+ROUND((ROUND(((AE250-(EU250))*AV250*1),2)*BS250),2))</f>
        <v>0</v>
      </c>
      <c r="CT250" s="2">
        <f t="shared" si="233"/>
        <v>0</v>
      </c>
      <c r="CU250" s="2">
        <f t="shared" si="234"/>
        <v>0</v>
      </c>
      <c r="CV250" s="2">
        <f t="shared" si="235"/>
        <v>0</v>
      </c>
      <c r="CW250" s="2">
        <f t="shared" si="236"/>
        <v>0</v>
      </c>
      <c r="CX250" s="2">
        <f t="shared" si="237"/>
        <v>0</v>
      </c>
      <c r="CY250" s="2">
        <f>(ROUND((((S250+ROUND((ROUND(((EU250)*AV250*1),2)*BS250),2))*AT250)/100),2)+ROUND(((ROUND((ROUND(((AE250-(EU250))*AV250*1),2)*BS250),2)*AT250)/100),2))</f>
        <v>0</v>
      </c>
      <c r="CZ250" s="2">
        <f>(ROUND((((S250+ROUND((ROUND(((EU250)*AV250*1),2)*BS250),2))*AU250)/100),2)+ROUND(((ROUND((ROUND(((AE250-(EU250))*AV250*1),2)*BS250),2)*AU250)/100),2))</f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163</v>
      </c>
      <c r="DW250" s="2" t="s">
        <v>163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85635393</v>
      </c>
      <c r="EF250" s="2">
        <v>30</v>
      </c>
      <c r="EG250" s="2" t="s">
        <v>46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47</v>
      </c>
      <c r="EM250" s="2" t="s">
        <v>48</v>
      </c>
      <c r="EN250" s="2"/>
      <c r="EO250" s="2" t="s">
        <v>146</v>
      </c>
      <c r="EP250" s="2"/>
      <c r="EQ250" s="2">
        <v>0</v>
      </c>
      <c r="ER250" s="2">
        <v>181.59</v>
      </c>
      <c r="ES250" s="2">
        <v>181.59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827097433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238"/>
        <v>0</v>
      </c>
      <c r="GM250" s="2">
        <f t="shared" si="239"/>
        <v>1089.54</v>
      </c>
      <c r="GN250" s="2">
        <f t="shared" si="240"/>
        <v>1089.54</v>
      </c>
      <c r="GO250" s="2">
        <f t="shared" si="241"/>
        <v>0</v>
      </c>
      <c r="GP250" s="2">
        <f t="shared" si="242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43"/>
        <v>0</v>
      </c>
      <c r="GW250" s="2">
        <v>1</v>
      </c>
      <c r="GX250" s="2">
        <f t="shared" si="244"/>
        <v>0</v>
      </c>
      <c r="GY250" s="2"/>
      <c r="GZ250" s="2"/>
      <c r="HA250" s="2">
        <v>0</v>
      </c>
      <c r="HB250" s="2">
        <v>0</v>
      </c>
      <c r="HC250" s="2">
        <f t="shared" si="245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36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18</v>
      </c>
      <c r="B251" s="3">
        <v>1</v>
      </c>
      <c r="C251" s="3">
        <v>274</v>
      </c>
      <c r="E251" s="3" t="s">
        <v>256</v>
      </c>
      <c r="F251" s="3" t="s">
        <v>166</v>
      </c>
      <c r="G251" s="3" t="s">
        <v>167</v>
      </c>
      <c r="H251" s="3" t="s">
        <v>163</v>
      </c>
      <c r="I251" s="3">
        <f>I249*J251</f>
        <v>6</v>
      </c>
      <c r="J251" s="3">
        <v>100</v>
      </c>
      <c r="K251" s="3">
        <v>100</v>
      </c>
      <c r="O251" s="3">
        <f t="shared" si="221"/>
        <v>828.05</v>
      </c>
      <c r="P251" s="3">
        <f t="shared" si="222"/>
        <v>828.05</v>
      </c>
      <c r="Q251" s="3">
        <f>(ROUND((ROUND(((ET251)*AV251*I251),2)*BB251),2)+ROUND((ROUND(((AE251-(EU251))*AV251*I251),2)*BS251),2))</f>
        <v>0</v>
      </c>
      <c r="R251" s="3">
        <f>(ROUND((ROUND(((EU251)*AV251*I251),2)*BS251),2)+ROUND((ROUND(((AE251-(EU251))*AV251*I251),2)*BS251),2))</f>
        <v>0</v>
      </c>
      <c r="S251" s="3">
        <f t="shared" si="223"/>
        <v>0</v>
      </c>
      <c r="T251" s="3">
        <f t="shared" si="224"/>
        <v>0</v>
      </c>
      <c r="U251" s="3">
        <f t="shared" si="225"/>
        <v>0</v>
      </c>
      <c r="V251" s="3">
        <f t="shared" si="226"/>
        <v>0</v>
      </c>
      <c r="W251" s="3">
        <f t="shared" si="227"/>
        <v>0</v>
      </c>
      <c r="X251" s="3">
        <f>(ROUND((((S251+ROUND((ROUND(((EU251)*AV251*I251),2)*BS251),2))*AT251)/100),2)+ROUND(((ROUND((ROUND(((AE251-(EU251))*AV251*I251),2)*BS251),2)*AT251)/100),2))</f>
        <v>0</v>
      </c>
      <c r="Y251" s="3">
        <f>(ROUND((((S251+ROUND((ROUND(((EU251)*AV251*I251),2)*BS251),2))*AU251)/100),2)+ROUND(((ROUND((ROUND(((AE251-(EU251))*AV251*I251),2)*BS251),2)*AU251)/100),2))</f>
        <v>0</v>
      </c>
      <c r="AA251" s="3">
        <v>86549536</v>
      </c>
      <c r="AB251" s="3">
        <f t="shared" si="228"/>
        <v>181.59</v>
      </c>
      <c r="AC251" s="3">
        <f>ROUND((ES251),6)</f>
        <v>181.59</v>
      </c>
      <c r="AD251" s="3">
        <f>ROUND((((ET251)-(EU251))+AE251),6)</f>
        <v>0</v>
      </c>
      <c r="AE251" s="3">
        <f>ROUND((EU251),6)</f>
        <v>0</v>
      </c>
      <c r="AF251" s="3">
        <f>ROUND((EV251),6)</f>
        <v>0</v>
      </c>
      <c r="AG251" s="3">
        <f t="shared" si="229"/>
        <v>0</v>
      </c>
      <c r="AH251" s="3">
        <f>(EW251)</f>
        <v>0</v>
      </c>
      <c r="AI251" s="3">
        <f>(EX251)</f>
        <v>0</v>
      </c>
      <c r="AJ251" s="3">
        <f t="shared" si="230"/>
        <v>0</v>
      </c>
      <c r="AK251" s="3">
        <v>181.59</v>
      </c>
      <c r="AL251" s="3">
        <v>181.59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109</v>
      </c>
      <c r="AU251" s="3">
        <v>61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0.76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1</v>
      </c>
      <c r="BJ251" s="3" t="s">
        <v>168</v>
      </c>
      <c r="BM251" s="3">
        <v>21</v>
      </c>
      <c r="BN251" s="3">
        <v>0</v>
      </c>
      <c r="BO251" s="3" t="s">
        <v>166</v>
      </c>
      <c r="BP251" s="3">
        <v>1</v>
      </c>
      <c r="BQ251" s="3">
        <v>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109</v>
      </c>
      <c r="CA251" s="3">
        <v>61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858</v>
      </c>
      <c r="CO251" s="3">
        <v>0</v>
      </c>
      <c r="CP251" s="3">
        <f t="shared" si="231"/>
        <v>828.05</v>
      </c>
      <c r="CQ251" s="3">
        <f t="shared" si="232"/>
        <v>138.01</v>
      </c>
      <c r="CR251" s="3">
        <f>(ROUND((ROUND(((ET251)*AV251*1),2)*BB251),2)+ROUND((ROUND(((AE251-(EU251))*AV251*1),2)*BS251),2))</f>
        <v>0</v>
      </c>
      <c r="CS251" s="3">
        <f>(ROUND((ROUND(((EU251)*AV251*1),2)*BS251),2)+ROUND((ROUND(((AE251-(EU251))*AV251*1),2)*BS251),2))</f>
        <v>0</v>
      </c>
      <c r="CT251" s="3">
        <f t="shared" si="233"/>
        <v>0</v>
      </c>
      <c r="CU251" s="3">
        <f t="shared" si="234"/>
        <v>0</v>
      </c>
      <c r="CV251" s="3">
        <f t="shared" si="235"/>
        <v>0</v>
      </c>
      <c r="CW251" s="3">
        <f t="shared" si="236"/>
        <v>0</v>
      </c>
      <c r="CX251" s="3">
        <f t="shared" si="237"/>
        <v>0</v>
      </c>
      <c r="CY251" s="3">
        <f>(ROUND((((S251+ROUND((ROUND(((EU251)*AV251*1),2)*BS251),2))*AT251)/100),2)+ROUND(((ROUND((ROUND(((AE251-(EU251))*AV251*1),2)*BS251),2)*AT251)/100),2))</f>
        <v>0</v>
      </c>
      <c r="CZ251" s="3">
        <f>(ROUND((((S251+ROUND((ROUND(((EU251)*AV251*1),2)*BS251),2))*AU251)/100),2)+ROUND(((ROUND((ROUND(((AE251-(EU251))*AV251*1),2)*BS251),2)*AU251)/100),2))</f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163</v>
      </c>
      <c r="DW251" s="3" t="s">
        <v>163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85635393</v>
      </c>
      <c r="EF251" s="3">
        <v>30</v>
      </c>
      <c r="EG251" s="3" t="s">
        <v>46</v>
      </c>
      <c r="EH251" s="3">
        <v>0</v>
      </c>
      <c r="EI251" s="3" t="s">
        <v>3</v>
      </c>
      <c r="EJ251" s="3">
        <v>1</v>
      </c>
      <c r="EK251" s="3">
        <v>21</v>
      </c>
      <c r="EL251" s="3" t="s">
        <v>47</v>
      </c>
      <c r="EM251" s="3" t="s">
        <v>48</v>
      </c>
      <c r="EO251" s="3" t="s">
        <v>146</v>
      </c>
      <c r="EQ251" s="3">
        <v>0</v>
      </c>
      <c r="ER251" s="3">
        <v>181.59</v>
      </c>
      <c r="ES251" s="3">
        <v>181.59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v>0</v>
      </c>
      <c r="FS251" s="3">
        <v>0</v>
      </c>
      <c r="FX251" s="3">
        <v>109</v>
      </c>
      <c r="FY251" s="3">
        <v>61</v>
      </c>
      <c r="GA251" s="3" t="s">
        <v>3</v>
      </c>
      <c r="GD251" s="3">
        <v>1</v>
      </c>
      <c r="GF251" s="3">
        <v>827097433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38"/>
        <v>0</v>
      </c>
      <c r="GM251" s="3">
        <f t="shared" si="239"/>
        <v>828.05</v>
      </c>
      <c r="GN251" s="3">
        <f t="shared" si="240"/>
        <v>828.05</v>
      </c>
      <c r="GO251" s="3">
        <f t="shared" si="241"/>
        <v>0</v>
      </c>
      <c r="GP251" s="3">
        <f t="shared" si="242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43"/>
        <v>0</v>
      </c>
      <c r="GW251" s="3">
        <v>1</v>
      </c>
      <c r="GX251" s="3">
        <f t="shared" si="244"/>
        <v>0</v>
      </c>
      <c r="HA251" s="3">
        <v>0</v>
      </c>
      <c r="HB251" s="3">
        <v>0</v>
      </c>
      <c r="HC251" s="3">
        <f t="shared" si="245"/>
        <v>0</v>
      </c>
      <c r="HE251" s="3" t="s">
        <v>3</v>
      </c>
      <c r="HF251" s="3" t="s">
        <v>3</v>
      </c>
      <c r="HM251" s="3" t="s">
        <v>36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3" spans="1:255" x14ac:dyDescent="0.25">
      <c r="A253" s="11">
        <v>51</v>
      </c>
      <c r="B253" s="11">
        <f>B236</f>
        <v>1</v>
      </c>
      <c r="C253" s="11">
        <f>A236</f>
        <v>4</v>
      </c>
      <c r="D253" s="11">
        <f>ROW(A236)</f>
        <v>236</v>
      </c>
      <c r="E253" s="11"/>
      <c r="F253" s="11" t="str">
        <f>IF(F236&lt;&gt;"",F236,"")</f>
        <v>Новый раздел</v>
      </c>
      <c r="G253" s="11" t="str">
        <f>IF(G236&lt;&gt;"",G236,"")</f>
        <v>Канализация производственная К 3 (подвал)</v>
      </c>
      <c r="H253" s="11">
        <v>0</v>
      </c>
      <c r="I253" s="11"/>
      <c r="J253" s="11"/>
      <c r="K253" s="11"/>
      <c r="L253" s="11"/>
      <c r="M253" s="11"/>
      <c r="N253" s="11"/>
      <c r="O253" s="11">
        <f t="shared" ref="O253:T253" si="246">ROUND(AB253,2)</f>
        <v>73313.42</v>
      </c>
      <c r="P253" s="11">
        <f t="shared" si="246"/>
        <v>71712.03</v>
      </c>
      <c r="Q253" s="11">
        <f t="shared" si="246"/>
        <v>24.89</v>
      </c>
      <c r="R253" s="11">
        <f t="shared" si="246"/>
        <v>2.15</v>
      </c>
      <c r="S253" s="11">
        <f t="shared" si="246"/>
        <v>1576.5</v>
      </c>
      <c r="T253" s="11">
        <f t="shared" si="246"/>
        <v>0</v>
      </c>
      <c r="U253" s="11">
        <f>AH253</f>
        <v>122.53502903399998</v>
      </c>
      <c r="V253" s="11">
        <f>AI253</f>
        <v>0</v>
      </c>
      <c r="W253" s="11">
        <f>ROUND(AJ253,2)</f>
        <v>0</v>
      </c>
      <c r="X253" s="11">
        <f>ROUND(AK253,2)</f>
        <v>1720.72</v>
      </c>
      <c r="Y253" s="11">
        <f>ROUND(AL253,2)</f>
        <v>962.97</v>
      </c>
      <c r="Z253" s="11"/>
      <c r="AA253" s="11"/>
      <c r="AB253" s="11">
        <f>ROUND(SUMIF(AA240:AA251,"=86549534",O240:O251),2)</f>
        <v>73313.42</v>
      </c>
      <c r="AC253" s="11">
        <f>ROUND(SUMIF(AA240:AA251,"=86549534",P240:P251),2)</f>
        <v>71712.03</v>
      </c>
      <c r="AD253" s="11">
        <f>ROUND(SUMIF(AA240:AA251,"=86549534",Q240:Q251),2)</f>
        <v>24.89</v>
      </c>
      <c r="AE253" s="11">
        <f>ROUND(SUMIF(AA240:AA251,"=86549534",R240:R251),2)</f>
        <v>2.15</v>
      </c>
      <c r="AF253" s="11">
        <f>ROUND(SUMIF(AA240:AA251,"=86549534",S240:S251),2)</f>
        <v>1576.5</v>
      </c>
      <c r="AG253" s="11">
        <f>ROUND(SUMIF(AA240:AA251,"=86549534",T240:T251),2)</f>
        <v>0</v>
      </c>
      <c r="AH253" s="11">
        <f>SUMIF(AA240:AA251,"=86549534",U240:U251)</f>
        <v>122.53502903399998</v>
      </c>
      <c r="AI253" s="11">
        <f>SUMIF(AA240:AA251,"=86549534",V240:V251)</f>
        <v>0</v>
      </c>
      <c r="AJ253" s="11">
        <f>ROUND(SUMIF(AA240:AA251,"=86549534",W240:W251),2)</f>
        <v>0</v>
      </c>
      <c r="AK253" s="11">
        <f>ROUND(SUMIF(AA240:AA251,"=86549534",X240:X251),2)</f>
        <v>1720.72</v>
      </c>
      <c r="AL253" s="11">
        <f>ROUND(SUMIF(AA240:AA251,"=86549534",Y240:Y251),2)</f>
        <v>962.97</v>
      </c>
      <c r="AM253" s="11"/>
      <c r="AN253" s="11"/>
      <c r="AO253" s="11">
        <f t="shared" ref="AO253:BD253" si="247">ROUND(BX253,2)</f>
        <v>0</v>
      </c>
      <c r="AP253" s="11">
        <f t="shared" si="247"/>
        <v>0</v>
      </c>
      <c r="AQ253" s="11">
        <f t="shared" si="247"/>
        <v>0</v>
      </c>
      <c r="AR253" s="11">
        <f t="shared" si="247"/>
        <v>75997.11</v>
      </c>
      <c r="AS253" s="11">
        <f t="shared" si="247"/>
        <v>75997.11</v>
      </c>
      <c r="AT253" s="11">
        <f t="shared" si="247"/>
        <v>0</v>
      </c>
      <c r="AU253" s="11">
        <f t="shared" si="247"/>
        <v>0</v>
      </c>
      <c r="AV253" s="11">
        <f t="shared" si="247"/>
        <v>71712.03</v>
      </c>
      <c r="AW253" s="11">
        <f t="shared" si="247"/>
        <v>71712.03</v>
      </c>
      <c r="AX253" s="11">
        <f t="shared" si="247"/>
        <v>0</v>
      </c>
      <c r="AY253" s="11">
        <f t="shared" si="247"/>
        <v>71712.03</v>
      </c>
      <c r="AZ253" s="11">
        <f t="shared" si="247"/>
        <v>0</v>
      </c>
      <c r="BA253" s="11">
        <f t="shared" si="247"/>
        <v>0</v>
      </c>
      <c r="BB253" s="11">
        <f t="shared" si="247"/>
        <v>0</v>
      </c>
      <c r="BC253" s="11">
        <f t="shared" si="247"/>
        <v>0</v>
      </c>
      <c r="BD253" s="11">
        <f t="shared" si="247"/>
        <v>0</v>
      </c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>
        <f>ROUND(SUMIF(AA240:AA251,"=86549534",FQ240:FQ251),2)</f>
        <v>0</v>
      </c>
      <c r="BY253" s="11">
        <f>ROUND(SUMIF(AA240:AA251,"=86549534",FR240:FR251),2)</f>
        <v>0</v>
      </c>
      <c r="BZ253" s="11">
        <f>ROUND(SUMIF(AA240:AA251,"=86549534",GL240:GL251),2)</f>
        <v>0</v>
      </c>
      <c r="CA253" s="11">
        <f>ROUND(SUMIF(AA240:AA251,"=86549534",GM240:GM251),2)</f>
        <v>75997.11</v>
      </c>
      <c r="CB253" s="11">
        <f>ROUND(SUMIF(AA240:AA251,"=86549534",GN240:GN251),2)</f>
        <v>75997.11</v>
      </c>
      <c r="CC253" s="11">
        <f>ROUND(SUMIF(AA240:AA251,"=86549534",GO240:GO251),2)</f>
        <v>0</v>
      </c>
      <c r="CD253" s="11">
        <f>ROUND(SUMIF(AA240:AA251,"=86549534",GP240:GP251),2)</f>
        <v>0</v>
      </c>
      <c r="CE253" s="11">
        <f>AC253-BX253</f>
        <v>71712.03</v>
      </c>
      <c r="CF253" s="11">
        <f>AC253-BY253</f>
        <v>71712.03</v>
      </c>
      <c r="CG253" s="11">
        <f>BX253-BZ253</f>
        <v>0</v>
      </c>
      <c r="CH253" s="11">
        <f>AC253-BX253-BY253+BZ253</f>
        <v>71712.03</v>
      </c>
      <c r="CI253" s="11">
        <f>BY253-BZ253</f>
        <v>0</v>
      </c>
      <c r="CJ253" s="11">
        <f>ROUND(SUMIF(AA240:AA251,"=86549534",GX240:GX251),2)</f>
        <v>0</v>
      </c>
      <c r="CK253" s="11">
        <f>ROUND(SUMIF(AA240:AA251,"=86549534",GY240:GY251),2)</f>
        <v>0</v>
      </c>
      <c r="CL253" s="11">
        <f>ROUND(SUMIF(AA240:AA251,"=86549534",GZ240:GZ251),2)</f>
        <v>0</v>
      </c>
      <c r="CM253" s="11">
        <f>ROUND(SUMIF(AA240:AA251,"=86549534",HD240:HD251),2)</f>
        <v>0</v>
      </c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2">
        <f t="shared" ref="DG253:DL253" si="248">ROUND(DT253,2)</f>
        <v>191240.06</v>
      </c>
      <c r="DH253" s="12">
        <f t="shared" si="248"/>
        <v>102057.48</v>
      </c>
      <c r="DI253" s="12">
        <f t="shared" si="248"/>
        <v>346.81</v>
      </c>
      <c r="DJ253" s="12">
        <f t="shared" si="248"/>
        <v>121.16</v>
      </c>
      <c r="DK253" s="12">
        <f t="shared" si="248"/>
        <v>88835.77</v>
      </c>
      <c r="DL253" s="12">
        <f t="shared" si="248"/>
        <v>0</v>
      </c>
      <c r="DM253" s="12">
        <f>DZ253</f>
        <v>122.53502903399998</v>
      </c>
      <c r="DN253" s="12">
        <f>EA253</f>
        <v>0</v>
      </c>
      <c r="DO253" s="12">
        <f>ROUND(EB253,2)</f>
        <v>0</v>
      </c>
      <c r="DP253" s="12">
        <f>ROUND(EC253,2)</f>
        <v>96963.06</v>
      </c>
      <c r="DQ253" s="12">
        <f>ROUND(ED253,2)</f>
        <v>54263.72</v>
      </c>
      <c r="DR253" s="12"/>
      <c r="DS253" s="12"/>
      <c r="DT253" s="12">
        <f>ROUND(SUMIF(AA240:AA251,"=86549536",O240:O251),2)</f>
        <v>191240.06</v>
      </c>
      <c r="DU253" s="12">
        <f>ROUND(SUMIF(AA240:AA251,"=86549536",P240:P251),2)</f>
        <v>102057.48</v>
      </c>
      <c r="DV253" s="12">
        <f>ROUND(SUMIF(AA240:AA251,"=86549536",Q240:Q251),2)</f>
        <v>346.81</v>
      </c>
      <c r="DW253" s="12">
        <f>ROUND(SUMIF(AA240:AA251,"=86549536",R240:R251),2)</f>
        <v>121.16</v>
      </c>
      <c r="DX253" s="12">
        <f>ROUND(SUMIF(AA240:AA251,"=86549536",S240:S251),2)</f>
        <v>88835.77</v>
      </c>
      <c r="DY253" s="12">
        <f>ROUND(SUMIF(AA240:AA251,"=86549536",T240:T251),2)</f>
        <v>0</v>
      </c>
      <c r="DZ253" s="12">
        <f>SUMIF(AA240:AA251,"=86549536",U240:U251)</f>
        <v>122.53502903399998</v>
      </c>
      <c r="EA253" s="12">
        <f>SUMIF(AA240:AA251,"=86549536",V240:V251)</f>
        <v>0</v>
      </c>
      <c r="EB253" s="12">
        <f>ROUND(SUMIF(AA240:AA251,"=86549536",W240:W251),2)</f>
        <v>0</v>
      </c>
      <c r="EC253" s="12">
        <f>ROUND(SUMIF(AA240:AA251,"=86549536",X240:X251),2)</f>
        <v>96963.06</v>
      </c>
      <c r="ED253" s="12">
        <f>ROUND(SUMIF(AA240:AA251,"=86549536",Y240:Y251),2)</f>
        <v>54263.72</v>
      </c>
      <c r="EE253" s="12"/>
      <c r="EF253" s="12"/>
      <c r="EG253" s="12">
        <f t="shared" ref="EG253:EV253" si="249">ROUND(FP253,2)</f>
        <v>0</v>
      </c>
      <c r="EH253" s="12">
        <f t="shared" si="249"/>
        <v>0</v>
      </c>
      <c r="EI253" s="12">
        <f t="shared" si="249"/>
        <v>0</v>
      </c>
      <c r="EJ253" s="12">
        <f t="shared" si="249"/>
        <v>342466.84</v>
      </c>
      <c r="EK253" s="12">
        <f t="shared" si="249"/>
        <v>342466.84</v>
      </c>
      <c r="EL253" s="12">
        <f t="shared" si="249"/>
        <v>0</v>
      </c>
      <c r="EM253" s="12">
        <f t="shared" si="249"/>
        <v>0</v>
      </c>
      <c r="EN253" s="12">
        <f t="shared" si="249"/>
        <v>102057.48</v>
      </c>
      <c r="EO253" s="12">
        <f t="shared" si="249"/>
        <v>102057.48</v>
      </c>
      <c r="EP253" s="12">
        <f t="shared" si="249"/>
        <v>0</v>
      </c>
      <c r="EQ253" s="12">
        <f t="shared" si="249"/>
        <v>102057.48</v>
      </c>
      <c r="ER253" s="12">
        <f t="shared" si="249"/>
        <v>0</v>
      </c>
      <c r="ES253" s="12">
        <f t="shared" si="249"/>
        <v>0</v>
      </c>
      <c r="ET253" s="12">
        <f t="shared" si="249"/>
        <v>0</v>
      </c>
      <c r="EU253" s="12">
        <f t="shared" si="249"/>
        <v>0</v>
      </c>
      <c r="EV253" s="12">
        <f t="shared" si="249"/>
        <v>0</v>
      </c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>
        <f>ROUND(SUMIF(AA240:AA251,"=86549536",FQ240:FQ251),2)</f>
        <v>0</v>
      </c>
      <c r="FQ253" s="12">
        <f>ROUND(SUMIF(AA240:AA251,"=86549536",FR240:FR251),2)</f>
        <v>0</v>
      </c>
      <c r="FR253" s="12">
        <f>ROUND(SUMIF(AA240:AA251,"=86549536",GL240:GL251),2)</f>
        <v>0</v>
      </c>
      <c r="FS253" s="12">
        <f>ROUND(SUMIF(AA240:AA251,"=86549536",GM240:GM251),2)</f>
        <v>342466.84</v>
      </c>
      <c r="FT253" s="12">
        <f>ROUND(SUMIF(AA240:AA251,"=86549536",GN240:GN251),2)</f>
        <v>342466.84</v>
      </c>
      <c r="FU253" s="12">
        <f>ROUND(SUMIF(AA240:AA251,"=86549536",GO240:GO251),2)</f>
        <v>0</v>
      </c>
      <c r="FV253" s="12">
        <f>ROUND(SUMIF(AA240:AA251,"=86549536",GP240:GP251),2)</f>
        <v>0</v>
      </c>
      <c r="FW253" s="12">
        <f>DU253-FP253</f>
        <v>102057.48</v>
      </c>
      <c r="FX253" s="12">
        <f>DU253-FQ253</f>
        <v>102057.48</v>
      </c>
      <c r="FY253" s="12">
        <f>FP253-FR253</f>
        <v>0</v>
      </c>
      <c r="FZ253" s="12">
        <f>DU253-FP253-FQ253+FR253</f>
        <v>102057.48</v>
      </c>
      <c r="GA253" s="12">
        <f>FQ253-FR253</f>
        <v>0</v>
      </c>
      <c r="GB253" s="12">
        <f>ROUND(SUMIF(AA240:AA251,"=86549536",GX240:GX251),2)</f>
        <v>0</v>
      </c>
      <c r="GC253" s="12">
        <f>ROUND(SUMIF(AA240:AA251,"=86549536",GY240:GY251),2)</f>
        <v>0</v>
      </c>
      <c r="GD253" s="12">
        <f>ROUND(SUMIF(AA240:AA251,"=86549536",GZ240:GZ251),2)</f>
        <v>0</v>
      </c>
      <c r="GE253" s="12">
        <f>ROUND(SUMIF(AA240:AA251,"=86549536",HD240:HD251),2)</f>
        <v>0</v>
      </c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>
        <v>0</v>
      </c>
    </row>
    <row r="255" spans="1:255" x14ac:dyDescent="0.25">
      <c r="A255" s="13">
        <v>50</v>
      </c>
      <c r="B255" s="13">
        <v>0</v>
      </c>
      <c r="C255" s="13">
        <v>0</v>
      </c>
      <c r="D255" s="13">
        <v>1</v>
      </c>
      <c r="E255" s="13">
        <v>201</v>
      </c>
      <c r="F255" s="13">
        <f>ROUND(Source!O253,O255)</f>
        <v>73313.42</v>
      </c>
      <c r="G255" s="13" t="s">
        <v>79</v>
      </c>
      <c r="H255" s="13" t="s">
        <v>80</v>
      </c>
      <c r="I255" s="13"/>
      <c r="J255" s="13"/>
      <c r="K255" s="13">
        <v>201</v>
      </c>
      <c r="L255" s="13">
        <v>1</v>
      </c>
      <c r="M255" s="13">
        <v>3</v>
      </c>
      <c r="N255" s="13" t="s">
        <v>3</v>
      </c>
      <c r="O255" s="13">
        <v>2</v>
      </c>
      <c r="P255" s="13">
        <f>ROUND(Source!DG253,O255)</f>
        <v>191240.06</v>
      </c>
      <c r="Q255" s="13"/>
      <c r="R255" s="13"/>
      <c r="S255" s="13"/>
      <c r="T255" s="13"/>
      <c r="U255" s="13"/>
      <c r="V255" s="13"/>
      <c r="W255" s="13">
        <v>73313.42</v>
      </c>
      <c r="X255" s="13">
        <v>1</v>
      </c>
      <c r="Y255" s="13">
        <v>73313.42</v>
      </c>
      <c r="Z255" s="13">
        <v>191240.06</v>
      </c>
      <c r="AA255" s="13">
        <v>1</v>
      </c>
      <c r="AB255" s="13">
        <v>191240.06</v>
      </c>
    </row>
    <row r="256" spans="1:255" x14ac:dyDescent="0.25">
      <c r="A256" s="13">
        <v>50</v>
      </c>
      <c r="B256" s="13">
        <v>0</v>
      </c>
      <c r="C256" s="13">
        <v>0</v>
      </c>
      <c r="D256" s="13">
        <v>1</v>
      </c>
      <c r="E256" s="13">
        <v>202</v>
      </c>
      <c r="F256" s="13">
        <f>ROUND(Source!P253,O256)</f>
        <v>71712.03</v>
      </c>
      <c r="G256" s="13" t="s">
        <v>81</v>
      </c>
      <c r="H256" s="13" t="s">
        <v>82</v>
      </c>
      <c r="I256" s="13"/>
      <c r="J256" s="13"/>
      <c r="K256" s="13">
        <v>202</v>
      </c>
      <c r="L256" s="13">
        <v>2</v>
      </c>
      <c r="M256" s="13">
        <v>3</v>
      </c>
      <c r="N256" s="13" t="s">
        <v>3</v>
      </c>
      <c r="O256" s="13">
        <v>2</v>
      </c>
      <c r="P256" s="13">
        <f>ROUND(Source!DH253,O256)</f>
        <v>102057.48</v>
      </c>
      <c r="Q256" s="13"/>
      <c r="R256" s="13"/>
      <c r="S256" s="13"/>
      <c r="T256" s="13"/>
      <c r="U256" s="13"/>
      <c r="V256" s="13"/>
      <c r="W256" s="13">
        <v>71712.03</v>
      </c>
      <c r="X256" s="13">
        <v>1</v>
      </c>
      <c r="Y256" s="13">
        <v>71712.03</v>
      </c>
      <c r="Z256" s="13">
        <v>102057.48</v>
      </c>
      <c r="AA256" s="13">
        <v>1</v>
      </c>
      <c r="AB256" s="13">
        <v>102057.48</v>
      </c>
    </row>
    <row r="257" spans="1:28" x14ac:dyDescent="0.25">
      <c r="A257" s="13">
        <v>50</v>
      </c>
      <c r="B257" s="13">
        <v>0</v>
      </c>
      <c r="C257" s="13">
        <v>0</v>
      </c>
      <c r="D257" s="13">
        <v>1</v>
      </c>
      <c r="E257" s="13">
        <v>222</v>
      </c>
      <c r="F257" s="13">
        <f>ROUND(Source!AO253,O257)</f>
        <v>0</v>
      </c>
      <c r="G257" s="13" t="s">
        <v>83</v>
      </c>
      <c r="H257" s="13" t="s">
        <v>84</v>
      </c>
      <c r="I257" s="13"/>
      <c r="J257" s="13"/>
      <c r="K257" s="13">
        <v>222</v>
      </c>
      <c r="L257" s="13">
        <v>3</v>
      </c>
      <c r="M257" s="13">
        <v>3</v>
      </c>
      <c r="N257" s="13" t="s">
        <v>3</v>
      </c>
      <c r="O257" s="13">
        <v>2</v>
      </c>
      <c r="P257" s="13">
        <f>ROUND(Source!EG253,O257)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8" x14ac:dyDescent="0.25">
      <c r="A258" s="13">
        <v>50</v>
      </c>
      <c r="B258" s="13">
        <v>0</v>
      </c>
      <c r="C258" s="13">
        <v>0</v>
      </c>
      <c r="D258" s="13">
        <v>1</v>
      </c>
      <c r="E258" s="13">
        <v>225</v>
      </c>
      <c r="F258" s="13">
        <f>ROUND(Source!AV253,O258)</f>
        <v>71712.03</v>
      </c>
      <c r="G258" s="13" t="s">
        <v>85</v>
      </c>
      <c r="H258" s="13" t="s">
        <v>86</v>
      </c>
      <c r="I258" s="13"/>
      <c r="J258" s="13"/>
      <c r="K258" s="13">
        <v>225</v>
      </c>
      <c r="L258" s="13">
        <v>4</v>
      </c>
      <c r="M258" s="13">
        <v>3</v>
      </c>
      <c r="N258" s="13" t="s">
        <v>3</v>
      </c>
      <c r="O258" s="13">
        <v>2</v>
      </c>
      <c r="P258" s="13">
        <f>ROUND(Source!EN253,O258)</f>
        <v>102057.48</v>
      </c>
      <c r="Q258" s="13"/>
      <c r="R258" s="13"/>
      <c r="S258" s="13"/>
      <c r="T258" s="13"/>
      <c r="U258" s="13"/>
      <c r="V258" s="13"/>
      <c r="W258" s="13">
        <v>71712.03</v>
      </c>
      <c r="X258" s="13">
        <v>1</v>
      </c>
      <c r="Y258" s="13">
        <v>71712.03</v>
      </c>
      <c r="Z258" s="13">
        <v>102057.48</v>
      </c>
      <c r="AA258" s="13">
        <v>1</v>
      </c>
      <c r="AB258" s="13">
        <v>102057.48</v>
      </c>
    </row>
    <row r="259" spans="1:28" x14ac:dyDescent="0.25">
      <c r="A259" s="13">
        <v>50</v>
      </c>
      <c r="B259" s="13">
        <v>0</v>
      </c>
      <c r="C259" s="13">
        <v>0</v>
      </c>
      <c r="D259" s="13">
        <v>1</v>
      </c>
      <c r="E259" s="13">
        <v>226</v>
      </c>
      <c r="F259" s="13">
        <f>ROUND(Source!AW253,O259)</f>
        <v>71712.03</v>
      </c>
      <c r="G259" s="13" t="s">
        <v>87</v>
      </c>
      <c r="H259" s="13" t="s">
        <v>88</v>
      </c>
      <c r="I259" s="13"/>
      <c r="J259" s="13"/>
      <c r="K259" s="13">
        <v>226</v>
      </c>
      <c r="L259" s="13">
        <v>5</v>
      </c>
      <c r="M259" s="13">
        <v>3</v>
      </c>
      <c r="N259" s="13" t="s">
        <v>3</v>
      </c>
      <c r="O259" s="13">
        <v>2</v>
      </c>
      <c r="P259" s="13">
        <f>ROUND(Source!EO253,O259)</f>
        <v>102057.48</v>
      </c>
      <c r="Q259" s="13"/>
      <c r="R259" s="13"/>
      <c r="S259" s="13"/>
      <c r="T259" s="13"/>
      <c r="U259" s="13"/>
      <c r="V259" s="13"/>
      <c r="W259" s="13">
        <v>71712.03</v>
      </c>
      <c r="X259" s="13">
        <v>1</v>
      </c>
      <c r="Y259" s="13">
        <v>71712.03</v>
      </c>
      <c r="Z259" s="13">
        <v>102057.48</v>
      </c>
      <c r="AA259" s="13">
        <v>1</v>
      </c>
      <c r="AB259" s="13">
        <v>102057.48</v>
      </c>
    </row>
    <row r="260" spans="1:28" x14ac:dyDescent="0.25">
      <c r="A260" s="13">
        <v>50</v>
      </c>
      <c r="B260" s="13">
        <v>0</v>
      </c>
      <c r="C260" s="13">
        <v>0</v>
      </c>
      <c r="D260" s="13">
        <v>1</v>
      </c>
      <c r="E260" s="13">
        <v>227</v>
      </c>
      <c r="F260" s="13">
        <f>ROUND(Source!AX253,O260)</f>
        <v>0</v>
      </c>
      <c r="G260" s="13" t="s">
        <v>89</v>
      </c>
      <c r="H260" s="13" t="s">
        <v>90</v>
      </c>
      <c r="I260" s="13"/>
      <c r="J260" s="13"/>
      <c r="K260" s="13">
        <v>227</v>
      </c>
      <c r="L260" s="13">
        <v>6</v>
      </c>
      <c r="M260" s="13">
        <v>3</v>
      </c>
      <c r="N260" s="13" t="s">
        <v>3</v>
      </c>
      <c r="O260" s="13">
        <v>2</v>
      </c>
      <c r="P260" s="13">
        <f>ROUND(Source!EP253,O260)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x14ac:dyDescent="0.25">
      <c r="A261" s="13">
        <v>50</v>
      </c>
      <c r="B261" s="13">
        <v>0</v>
      </c>
      <c r="C261" s="13">
        <v>0</v>
      </c>
      <c r="D261" s="13">
        <v>1</v>
      </c>
      <c r="E261" s="13">
        <v>228</v>
      </c>
      <c r="F261" s="13">
        <f>ROUND(Source!AY253,O261)</f>
        <v>71712.03</v>
      </c>
      <c r="G261" s="13" t="s">
        <v>91</v>
      </c>
      <c r="H261" s="13" t="s">
        <v>92</v>
      </c>
      <c r="I261" s="13"/>
      <c r="J261" s="13"/>
      <c r="K261" s="13">
        <v>228</v>
      </c>
      <c r="L261" s="13">
        <v>7</v>
      </c>
      <c r="M261" s="13">
        <v>3</v>
      </c>
      <c r="N261" s="13" t="s">
        <v>3</v>
      </c>
      <c r="O261" s="13">
        <v>2</v>
      </c>
      <c r="P261" s="13">
        <f>ROUND(Source!EQ253,O261)</f>
        <v>102057.48</v>
      </c>
      <c r="Q261" s="13"/>
      <c r="R261" s="13"/>
      <c r="S261" s="13"/>
      <c r="T261" s="13"/>
      <c r="U261" s="13"/>
      <c r="V261" s="13"/>
      <c r="W261" s="13">
        <v>71712.03</v>
      </c>
      <c r="X261" s="13">
        <v>1</v>
      </c>
      <c r="Y261" s="13">
        <v>71712.03</v>
      </c>
      <c r="Z261" s="13">
        <v>102057.48</v>
      </c>
      <c r="AA261" s="13">
        <v>1</v>
      </c>
      <c r="AB261" s="13">
        <v>102057.48</v>
      </c>
    </row>
    <row r="262" spans="1:28" x14ac:dyDescent="0.25">
      <c r="A262" s="13">
        <v>50</v>
      </c>
      <c r="B262" s="13">
        <v>0</v>
      </c>
      <c r="C262" s="13">
        <v>0</v>
      </c>
      <c r="D262" s="13">
        <v>1</v>
      </c>
      <c r="E262" s="13">
        <v>216</v>
      </c>
      <c r="F262" s="13">
        <f>ROUND(Source!AP253,O262)</f>
        <v>0</v>
      </c>
      <c r="G262" s="13" t="s">
        <v>93</v>
      </c>
      <c r="H262" s="13" t="s">
        <v>94</v>
      </c>
      <c r="I262" s="13"/>
      <c r="J262" s="13"/>
      <c r="K262" s="13">
        <v>216</v>
      </c>
      <c r="L262" s="13">
        <v>8</v>
      </c>
      <c r="M262" s="13">
        <v>3</v>
      </c>
      <c r="N262" s="13" t="s">
        <v>3</v>
      </c>
      <c r="O262" s="13">
        <v>2</v>
      </c>
      <c r="P262" s="13">
        <f>ROUND(Source!EH253,O262)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8" x14ac:dyDescent="0.25">
      <c r="A263" s="13">
        <v>50</v>
      </c>
      <c r="B263" s="13">
        <v>0</v>
      </c>
      <c r="C263" s="13">
        <v>0</v>
      </c>
      <c r="D263" s="13">
        <v>1</v>
      </c>
      <c r="E263" s="13">
        <v>223</v>
      </c>
      <c r="F263" s="13">
        <f>ROUND(Source!AQ253,O263)</f>
        <v>0</v>
      </c>
      <c r="G263" s="13" t="s">
        <v>95</v>
      </c>
      <c r="H263" s="13" t="s">
        <v>96</v>
      </c>
      <c r="I263" s="13"/>
      <c r="J263" s="13"/>
      <c r="K263" s="13">
        <v>223</v>
      </c>
      <c r="L263" s="13">
        <v>9</v>
      </c>
      <c r="M263" s="13">
        <v>3</v>
      </c>
      <c r="N263" s="13" t="s">
        <v>3</v>
      </c>
      <c r="O263" s="13">
        <v>2</v>
      </c>
      <c r="P263" s="13">
        <f>ROUND(Source!EI253,O263)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x14ac:dyDescent="0.25">
      <c r="A264" s="13">
        <v>50</v>
      </c>
      <c r="B264" s="13">
        <v>0</v>
      </c>
      <c r="C264" s="13">
        <v>0</v>
      </c>
      <c r="D264" s="13">
        <v>1</v>
      </c>
      <c r="E264" s="13">
        <v>229</v>
      </c>
      <c r="F264" s="13">
        <f>ROUND(Source!AZ253,O264)</f>
        <v>0</v>
      </c>
      <c r="G264" s="13" t="s">
        <v>97</v>
      </c>
      <c r="H264" s="13" t="s">
        <v>98</v>
      </c>
      <c r="I264" s="13"/>
      <c r="J264" s="13"/>
      <c r="K264" s="13">
        <v>229</v>
      </c>
      <c r="L264" s="13">
        <v>10</v>
      </c>
      <c r="M264" s="13">
        <v>3</v>
      </c>
      <c r="N264" s="13" t="s">
        <v>3</v>
      </c>
      <c r="O264" s="13">
        <v>2</v>
      </c>
      <c r="P264" s="13">
        <f>ROUND(Source!ER253,O264)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x14ac:dyDescent="0.25">
      <c r="A265" s="13">
        <v>50</v>
      </c>
      <c r="B265" s="13">
        <v>0</v>
      </c>
      <c r="C265" s="13">
        <v>0</v>
      </c>
      <c r="D265" s="13">
        <v>1</v>
      </c>
      <c r="E265" s="13">
        <v>203</v>
      </c>
      <c r="F265" s="13">
        <f>ROUND(Source!Q253,O265)</f>
        <v>24.89</v>
      </c>
      <c r="G265" s="13" t="s">
        <v>99</v>
      </c>
      <c r="H265" s="13" t="s">
        <v>100</v>
      </c>
      <c r="I265" s="13"/>
      <c r="J265" s="13"/>
      <c r="K265" s="13">
        <v>203</v>
      </c>
      <c r="L265" s="13">
        <v>11</v>
      </c>
      <c r="M265" s="13">
        <v>3</v>
      </c>
      <c r="N265" s="13" t="s">
        <v>3</v>
      </c>
      <c r="O265" s="13">
        <v>2</v>
      </c>
      <c r="P265" s="13">
        <f>ROUND(Source!DI253,O265)</f>
        <v>346.81</v>
      </c>
      <c r="Q265" s="13"/>
      <c r="R265" s="13"/>
      <c r="S265" s="13"/>
      <c r="T265" s="13"/>
      <c r="U265" s="13"/>
      <c r="V265" s="13"/>
      <c r="W265" s="13">
        <v>24.89</v>
      </c>
      <c r="X265" s="13">
        <v>1</v>
      </c>
      <c r="Y265" s="13">
        <v>24.89</v>
      </c>
      <c r="Z265" s="13">
        <v>346.81</v>
      </c>
      <c r="AA265" s="13">
        <v>1</v>
      </c>
      <c r="AB265" s="13">
        <v>346.81</v>
      </c>
    </row>
    <row r="266" spans="1:28" x14ac:dyDescent="0.25">
      <c r="A266" s="13">
        <v>50</v>
      </c>
      <c r="B266" s="13">
        <v>0</v>
      </c>
      <c r="C266" s="13">
        <v>0</v>
      </c>
      <c r="D266" s="13">
        <v>1</v>
      </c>
      <c r="E266" s="13">
        <v>231</v>
      </c>
      <c r="F266" s="13">
        <f>ROUND(Source!BB253,O266)</f>
        <v>0</v>
      </c>
      <c r="G266" s="13" t="s">
        <v>101</v>
      </c>
      <c r="H266" s="13" t="s">
        <v>102</v>
      </c>
      <c r="I266" s="13"/>
      <c r="J266" s="13"/>
      <c r="K266" s="13">
        <v>231</v>
      </c>
      <c r="L266" s="13">
        <v>12</v>
      </c>
      <c r="M266" s="13">
        <v>3</v>
      </c>
      <c r="N266" s="13" t="s">
        <v>3</v>
      </c>
      <c r="O266" s="13">
        <v>2</v>
      </c>
      <c r="P266" s="13">
        <f>ROUND(Source!ET253,O266)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x14ac:dyDescent="0.25">
      <c r="A267" s="13">
        <v>50</v>
      </c>
      <c r="B267" s="13">
        <v>0</v>
      </c>
      <c r="C267" s="13">
        <v>0</v>
      </c>
      <c r="D267" s="13">
        <v>1</v>
      </c>
      <c r="E267" s="13">
        <v>204</v>
      </c>
      <c r="F267" s="13">
        <f>ROUND(Source!R253,O267)</f>
        <v>2.15</v>
      </c>
      <c r="G267" s="13" t="s">
        <v>103</v>
      </c>
      <c r="H267" s="13" t="s">
        <v>104</v>
      </c>
      <c r="I267" s="13"/>
      <c r="J267" s="13"/>
      <c r="K267" s="13">
        <v>204</v>
      </c>
      <c r="L267" s="13">
        <v>13</v>
      </c>
      <c r="M267" s="13">
        <v>3</v>
      </c>
      <c r="N267" s="13" t="s">
        <v>3</v>
      </c>
      <c r="O267" s="13">
        <v>2</v>
      </c>
      <c r="P267" s="13">
        <f>ROUND(Source!DJ253,O267)</f>
        <v>121.16</v>
      </c>
      <c r="Q267" s="13"/>
      <c r="R267" s="13"/>
      <c r="S267" s="13"/>
      <c r="T267" s="13"/>
      <c r="U267" s="13"/>
      <c r="V267" s="13"/>
      <c r="W267" s="13">
        <v>2.15</v>
      </c>
      <c r="X267" s="13">
        <v>1</v>
      </c>
      <c r="Y267" s="13">
        <v>2.15</v>
      </c>
      <c r="Z267" s="13">
        <v>121.16</v>
      </c>
      <c r="AA267" s="13">
        <v>1</v>
      </c>
      <c r="AB267" s="13">
        <v>121.16</v>
      </c>
    </row>
    <row r="268" spans="1:28" x14ac:dyDescent="0.25">
      <c r="A268" s="13">
        <v>50</v>
      </c>
      <c r="B268" s="13">
        <v>0</v>
      </c>
      <c r="C268" s="13">
        <v>0</v>
      </c>
      <c r="D268" s="13">
        <v>1</v>
      </c>
      <c r="E268" s="13">
        <v>205</v>
      </c>
      <c r="F268" s="13">
        <f>ROUND(Source!S253,O268)</f>
        <v>1576.5</v>
      </c>
      <c r="G268" s="13" t="s">
        <v>105</v>
      </c>
      <c r="H268" s="13" t="s">
        <v>106</v>
      </c>
      <c r="I268" s="13"/>
      <c r="J268" s="13"/>
      <c r="K268" s="13">
        <v>205</v>
      </c>
      <c r="L268" s="13">
        <v>14</v>
      </c>
      <c r="M268" s="13">
        <v>3</v>
      </c>
      <c r="N268" s="13" t="s">
        <v>3</v>
      </c>
      <c r="O268" s="13">
        <v>2</v>
      </c>
      <c r="P268" s="13">
        <f>ROUND(Source!DK253,O268)</f>
        <v>88835.77</v>
      </c>
      <c r="Q268" s="13"/>
      <c r="R268" s="13"/>
      <c r="S268" s="13"/>
      <c r="T268" s="13"/>
      <c r="U268" s="13"/>
      <c r="V268" s="13"/>
      <c r="W268" s="13">
        <v>1576.5</v>
      </c>
      <c r="X268" s="13">
        <v>1</v>
      </c>
      <c r="Y268" s="13">
        <v>1576.5</v>
      </c>
      <c r="Z268" s="13">
        <v>88835.77</v>
      </c>
      <c r="AA268" s="13">
        <v>1</v>
      </c>
      <c r="AB268" s="13">
        <v>88835.77</v>
      </c>
    </row>
    <row r="269" spans="1:28" x14ac:dyDescent="0.25">
      <c r="A269" s="13">
        <v>50</v>
      </c>
      <c r="B269" s="13">
        <v>0</v>
      </c>
      <c r="C269" s="13">
        <v>0</v>
      </c>
      <c r="D269" s="13">
        <v>1</v>
      </c>
      <c r="E269" s="13">
        <v>232</v>
      </c>
      <c r="F269" s="13">
        <f>ROUND(Source!BC253,O269)</f>
        <v>0</v>
      </c>
      <c r="G269" s="13" t="s">
        <v>107</v>
      </c>
      <c r="H269" s="13" t="s">
        <v>108</v>
      </c>
      <c r="I269" s="13"/>
      <c r="J269" s="13"/>
      <c r="K269" s="13">
        <v>232</v>
      </c>
      <c r="L269" s="13">
        <v>15</v>
      </c>
      <c r="M269" s="13">
        <v>3</v>
      </c>
      <c r="N269" s="13" t="s">
        <v>3</v>
      </c>
      <c r="O269" s="13">
        <v>2</v>
      </c>
      <c r="P269" s="13">
        <f>ROUND(Source!EU253,O269)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x14ac:dyDescent="0.25">
      <c r="A270" s="13">
        <v>50</v>
      </c>
      <c r="B270" s="13">
        <v>0</v>
      </c>
      <c r="C270" s="13">
        <v>0</v>
      </c>
      <c r="D270" s="13">
        <v>1</v>
      </c>
      <c r="E270" s="13">
        <v>214</v>
      </c>
      <c r="F270" s="13">
        <f>ROUND(Source!AS253,O270)</f>
        <v>75997.11</v>
      </c>
      <c r="G270" s="13" t="s">
        <v>109</v>
      </c>
      <c r="H270" s="13" t="s">
        <v>110</v>
      </c>
      <c r="I270" s="13"/>
      <c r="J270" s="13"/>
      <c r="K270" s="13">
        <v>214</v>
      </c>
      <c r="L270" s="13">
        <v>16</v>
      </c>
      <c r="M270" s="13">
        <v>3</v>
      </c>
      <c r="N270" s="13" t="s">
        <v>3</v>
      </c>
      <c r="O270" s="13">
        <v>2</v>
      </c>
      <c r="P270" s="13">
        <f>ROUND(Source!EK253,O270)</f>
        <v>342466.84</v>
      </c>
      <c r="Q270" s="13"/>
      <c r="R270" s="13"/>
      <c r="S270" s="13"/>
      <c r="T270" s="13"/>
      <c r="U270" s="13"/>
      <c r="V270" s="13"/>
      <c r="W270" s="13">
        <v>75997.11</v>
      </c>
      <c r="X270" s="13">
        <v>1</v>
      </c>
      <c r="Y270" s="13">
        <v>75997.11</v>
      </c>
      <c r="Z270" s="13">
        <v>342466.84</v>
      </c>
      <c r="AA270" s="13">
        <v>1</v>
      </c>
      <c r="AB270" s="13">
        <v>342466.84</v>
      </c>
    </row>
    <row r="271" spans="1:28" x14ac:dyDescent="0.25">
      <c r="A271" s="13">
        <v>50</v>
      </c>
      <c r="B271" s="13">
        <v>0</v>
      </c>
      <c r="C271" s="13">
        <v>0</v>
      </c>
      <c r="D271" s="13">
        <v>1</v>
      </c>
      <c r="E271" s="13">
        <v>215</v>
      </c>
      <c r="F271" s="13">
        <f>ROUND(Source!AT253,O271)</f>
        <v>0</v>
      </c>
      <c r="G271" s="13" t="s">
        <v>111</v>
      </c>
      <c r="H271" s="13" t="s">
        <v>112</v>
      </c>
      <c r="I271" s="13"/>
      <c r="J271" s="13"/>
      <c r="K271" s="13">
        <v>215</v>
      </c>
      <c r="L271" s="13">
        <v>17</v>
      </c>
      <c r="M271" s="13">
        <v>3</v>
      </c>
      <c r="N271" s="13" t="s">
        <v>3</v>
      </c>
      <c r="O271" s="13">
        <v>2</v>
      </c>
      <c r="P271" s="13">
        <f>ROUND(Source!EL253,O271)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x14ac:dyDescent="0.25">
      <c r="A272" s="13">
        <v>50</v>
      </c>
      <c r="B272" s="13">
        <v>0</v>
      </c>
      <c r="C272" s="13">
        <v>0</v>
      </c>
      <c r="D272" s="13">
        <v>1</v>
      </c>
      <c r="E272" s="13">
        <v>217</v>
      </c>
      <c r="F272" s="13">
        <f>ROUND(Source!AU253,O272)</f>
        <v>0</v>
      </c>
      <c r="G272" s="13" t="s">
        <v>113</v>
      </c>
      <c r="H272" s="13" t="s">
        <v>114</v>
      </c>
      <c r="I272" s="13"/>
      <c r="J272" s="13"/>
      <c r="K272" s="13">
        <v>217</v>
      </c>
      <c r="L272" s="13">
        <v>18</v>
      </c>
      <c r="M272" s="13">
        <v>3</v>
      </c>
      <c r="N272" s="13" t="s">
        <v>3</v>
      </c>
      <c r="O272" s="13">
        <v>2</v>
      </c>
      <c r="P272" s="13">
        <f>ROUND(Source!EM253,O272)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55" x14ac:dyDescent="0.25">
      <c r="A273" s="13">
        <v>50</v>
      </c>
      <c r="B273" s="13">
        <v>0</v>
      </c>
      <c r="C273" s="13">
        <v>0</v>
      </c>
      <c r="D273" s="13">
        <v>1</v>
      </c>
      <c r="E273" s="13">
        <v>230</v>
      </c>
      <c r="F273" s="13">
        <f>ROUND(Source!BA253,O273)</f>
        <v>0</v>
      </c>
      <c r="G273" s="13" t="s">
        <v>115</v>
      </c>
      <c r="H273" s="13" t="s">
        <v>116</v>
      </c>
      <c r="I273" s="13"/>
      <c r="J273" s="13"/>
      <c r="K273" s="13">
        <v>230</v>
      </c>
      <c r="L273" s="13">
        <v>19</v>
      </c>
      <c r="M273" s="13">
        <v>3</v>
      </c>
      <c r="N273" s="13" t="s">
        <v>3</v>
      </c>
      <c r="O273" s="13">
        <v>2</v>
      </c>
      <c r="P273" s="13">
        <f>ROUND(Source!ES253,O273)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55" x14ac:dyDescent="0.25">
      <c r="A274" s="13">
        <v>50</v>
      </c>
      <c r="B274" s="13">
        <v>0</v>
      </c>
      <c r="C274" s="13">
        <v>0</v>
      </c>
      <c r="D274" s="13">
        <v>1</v>
      </c>
      <c r="E274" s="13">
        <v>206</v>
      </c>
      <c r="F274" s="13">
        <f>ROUND(Source!T253,O274)</f>
        <v>0</v>
      </c>
      <c r="G274" s="13" t="s">
        <v>117</v>
      </c>
      <c r="H274" s="13" t="s">
        <v>118</v>
      </c>
      <c r="I274" s="13"/>
      <c r="J274" s="13"/>
      <c r="K274" s="13">
        <v>206</v>
      </c>
      <c r="L274" s="13">
        <v>20</v>
      </c>
      <c r="M274" s="13">
        <v>3</v>
      </c>
      <c r="N274" s="13" t="s">
        <v>3</v>
      </c>
      <c r="O274" s="13">
        <v>2</v>
      </c>
      <c r="P274" s="13">
        <f>ROUND(Source!DL253,O274)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55" x14ac:dyDescent="0.25">
      <c r="A275" s="13">
        <v>50</v>
      </c>
      <c r="B275" s="13">
        <v>0</v>
      </c>
      <c r="C275" s="13">
        <v>0</v>
      </c>
      <c r="D275" s="13">
        <v>1</v>
      </c>
      <c r="E275" s="13">
        <v>207</v>
      </c>
      <c r="F275" s="13">
        <f>Source!U253</f>
        <v>122.53502903399998</v>
      </c>
      <c r="G275" s="13" t="s">
        <v>119</v>
      </c>
      <c r="H275" s="13" t="s">
        <v>120</v>
      </c>
      <c r="I275" s="13"/>
      <c r="J275" s="13"/>
      <c r="K275" s="13">
        <v>207</v>
      </c>
      <c r="L275" s="13">
        <v>21</v>
      </c>
      <c r="M275" s="13">
        <v>3</v>
      </c>
      <c r="N275" s="13" t="s">
        <v>3</v>
      </c>
      <c r="O275" s="13">
        <v>-1</v>
      </c>
      <c r="P275" s="13">
        <f>Source!DM253</f>
        <v>122.53502903399998</v>
      </c>
      <c r="Q275" s="13"/>
      <c r="R275" s="13"/>
      <c r="S275" s="13"/>
      <c r="T275" s="13"/>
      <c r="U275" s="13"/>
      <c r="V275" s="13"/>
      <c r="W275" s="13">
        <v>122.535029034</v>
      </c>
      <c r="X275" s="13">
        <v>1</v>
      </c>
      <c r="Y275" s="13">
        <v>122.535029034</v>
      </c>
      <c r="Z275" s="13">
        <v>122.535029034</v>
      </c>
      <c r="AA275" s="13">
        <v>1</v>
      </c>
      <c r="AB275" s="13">
        <v>122.535029034</v>
      </c>
    </row>
    <row r="276" spans="1:255" x14ac:dyDescent="0.25">
      <c r="A276" s="13">
        <v>50</v>
      </c>
      <c r="B276" s="13">
        <v>0</v>
      </c>
      <c r="C276" s="13">
        <v>0</v>
      </c>
      <c r="D276" s="13">
        <v>1</v>
      </c>
      <c r="E276" s="13">
        <v>208</v>
      </c>
      <c r="F276" s="13">
        <f>Source!V253</f>
        <v>0</v>
      </c>
      <c r="G276" s="13" t="s">
        <v>121</v>
      </c>
      <c r="H276" s="13" t="s">
        <v>122</v>
      </c>
      <c r="I276" s="13"/>
      <c r="J276" s="13"/>
      <c r="K276" s="13">
        <v>208</v>
      </c>
      <c r="L276" s="13">
        <v>22</v>
      </c>
      <c r="M276" s="13">
        <v>3</v>
      </c>
      <c r="N276" s="13" t="s">
        <v>3</v>
      </c>
      <c r="O276" s="13">
        <v>-1</v>
      </c>
      <c r="P276" s="13">
        <f>Source!DN253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55" x14ac:dyDescent="0.25">
      <c r="A277" s="13">
        <v>50</v>
      </c>
      <c r="B277" s="13">
        <v>0</v>
      </c>
      <c r="C277" s="13">
        <v>0</v>
      </c>
      <c r="D277" s="13">
        <v>1</v>
      </c>
      <c r="E277" s="13">
        <v>209</v>
      </c>
      <c r="F277" s="13">
        <f>ROUND(Source!W253,O277)</f>
        <v>0</v>
      </c>
      <c r="G277" s="13" t="s">
        <v>123</v>
      </c>
      <c r="H277" s="13" t="s">
        <v>124</v>
      </c>
      <c r="I277" s="13"/>
      <c r="J277" s="13"/>
      <c r="K277" s="13">
        <v>209</v>
      </c>
      <c r="L277" s="13">
        <v>23</v>
      </c>
      <c r="M277" s="13">
        <v>3</v>
      </c>
      <c r="N277" s="13" t="s">
        <v>3</v>
      </c>
      <c r="O277" s="13">
        <v>2</v>
      </c>
      <c r="P277" s="13">
        <f>ROUND(Source!DO253,O277)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55" x14ac:dyDescent="0.25">
      <c r="A278" s="13">
        <v>50</v>
      </c>
      <c r="B278" s="13">
        <v>0</v>
      </c>
      <c r="C278" s="13">
        <v>0</v>
      </c>
      <c r="D278" s="13">
        <v>1</v>
      </c>
      <c r="E278" s="13">
        <v>233</v>
      </c>
      <c r="F278" s="13">
        <f>ROUND(Source!BD253,O278)</f>
        <v>0</v>
      </c>
      <c r="G278" s="13" t="s">
        <v>125</v>
      </c>
      <c r="H278" s="13" t="s">
        <v>126</v>
      </c>
      <c r="I278" s="13"/>
      <c r="J278" s="13"/>
      <c r="K278" s="13">
        <v>233</v>
      </c>
      <c r="L278" s="13">
        <v>24</v>
      </c>
      <c r="M278" s="13">
        <v>3</v>
      </c>
      <c r="N278" s="13" t="s">
        <v>3</v>
      </c>
      <c r="O278" s="13">
        <v>2</v>
      </c>
      <c r="P278" s="13">
        <f>ROUND(Source!EV253,O278)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55" x14ac:dyDescent="0.25">
      <c r="A279" s="13">
        <v>50</v>
      </c>
      <c r="B279" s="13">
        <v>0</v>
      </c>
      <c r="C279" s="13">
        <v>0</v>
      </c>
      <c r="D279" s="13">
        <v>1</v>
      </c>
      <c r="E279" s="13">
        <v>210</v>
      </c>
      <c r="F279" s="13">
        <f>ROUND(Source!X253,O279)</f>
        <v>1720.72</v>
      </c>
      <c r="G279" s="13" t="s">
        <v>127</v>
      </c>
      <c r="H279" s="13" t="s">
        <v>128</v>
      </c>
      <c r="I279" s="13"/>
      <c r="J279" s="13"/>
      <c r="K279" s="13">
        <v>210</v>
      </c>
      <c r="L279" s="13">
        <v>25</v>
      </c>
      <c r="M279" s="13">
        <v>3</v>
      </c>
      <c r="N279" s="13" t="s">
        <v>3</v>
      </c>
      <c r="O279" s="13">
        <v>2</v>
      </c>
      <c r="P279" s="13">
        <f>ROUND(Source!DP253,O279)</f>
        <v>96963.06</v>
      </c>
      <c r="Q279" s="13"/>
      <c r="R279" s="13"/>
      <c r="S279" s="13"/>
      <c r="T279" s="13"/>
      <c r="U279" s="13"/>
      <c r="V279" s="13"/>
      <c r="W279" s="13">
        <v>1720.72</v>
      </c>
      <c r="X279" s="13">
        <v>1</v>
      </c>
      <c r="Y279" s="13">
        <v>1720.72</v>
      </c>
      <c r="Z279" s="13">
        <v>96963.06</v>
      </c>
      <c r="AA279" s="13">
        <v>1</v>
      </c>
      <c r="AB279" s="13">
        <v>96963.06</v>
      </c>
    </row>
    <row r="280" spans="1:255" x14ac:dyDescent="0.25">
      <c r="A280" s="13">
        <v>50</v>
      </c>
      <c r="B280" s="13">
        <v>0</v>
      </c>
      <c r="C280" s="13">
        <v>0</v>
      </c>
      <c r="D280" s="13">
        <v>1</v>
      </c>
      <c r="E280" s="13">
        <v>211</v>
      </c>
      <c r="F280" s="13">
        <f>ROUND(Source!Y253,O280)</f>
        <v>962.97</v>
      </c>
      <c r="G280" s="13" t="s">
        <v>129</v>
      </c>
      <c r="H280" s="13" t="s">
        <v>130</v>
      </c>
      <c r="I280" s="13"/>
      <c r="J280" s="13"/>
      <c r="K280" s="13">
        <v>211</v>
      </c>
      <c r="L280" s="13">
        <v>26</v>
      </c>
      <c r="M280" s="13">
        <v>3</v>
      </c>
      <c r="N280" s="13" t="s">
        <v>3</v>
      </c>
      <c r="O280" s="13">
        <v>2</v>
      </c>
      <c r="P280" s="13">
        <f>ROUND(Source!DQ253,O280)</f>
        <v>54263.72</v>
      </c>
      <c r="Q280" s="13"/>
      <c r="R280" s="13"/>
      <c r="S280" s="13"/>
      <c r="T280" s="13"/>
      <c r="U280" s="13"/>
      <c r="V280" s="13"/>
      <c r="W280" s="13">
        <v>962.97</v>
      </c>
      <c r="X280" s="13">
        <v>1</v>
      </c>
      <c r="Y280" s="13">
        <v>962.97</v>
      </c>
      <c r="Z280" s="13">
        <v>54263.72</v>
      </c>
      <c r="AA280" s="13">
        <v>1</v>
      </c>
      <c r="AB280" s="13">
        <v>54263.72</v>
      </c>
    </row>
    <row r="281" spans="1:255" x14ac:dyDescent="0.25">
      <c r="A281" s="13">
        <v>50</v>
      </c>
      <c r="B281" s="13">
        <v>0</v>
      </c>
      <c r="C281" s="13">
        <v>0</v>
      </c>
      <c r="D281" s="13">
        <v>1</v>
      </c>
      <c r="E281" s="13">
        <v>224</v>
      </c>
      <c r="F281" s="13">
        <f>ROUND(Source!AR253,O281)</f>
        <v>75997.11</v>
      </c>
      <c r="G281" s="13" t="s">
        <v>131</v>
      </c>
      <c r="H281" s="13" t="s">
        <v>132</v>
      </c>
      <c r="I281" s="13"/>
      <c r="J281" s="13"/>
      <c r="K281" s="13">
        <v>224</v>
      </c>
      <c r="L281" s="13">
        <v>27</v>
      </c>
      <c r="M281" s="13">
        <v>3</v>
      </c>
      <c r="N281" s="13" t="s">
        <v>3</v>
      </c>
      <c r="O281" s="13">
        <v>2</v>
      </c>
      <c r="P281" s="13">
        <f>ROUND(Source!EJ253,O281)</f>
        <v>342466.84</v>
      </c>
      <c r="Q281" s="13"/>
      <c r="R281" s="13"/>
      <c r="S281" s="13"/>
      <c r="T281" s="13"/>
      <c r="U281" s="13"/>
      <c r="V281" s="13"/>
      <c r="W281" s="13">
        <v>75997.11</v>
      </c>
      <c r="X281" s="13">
        <v>1</v>
      </c>
      <c r="Y281" s="13">
        <v>75997.11</v>
      </c>
      <c r="Z281" s="13">
        <v>342466.84</v>
      </c>
      <c r="AA281" s="13">
        <v>1</v>
      </c>
      <c r="AB281" s="13">
        <v>342466.84</v>
      </c>
    </row>
    <row r="283" spans="1:255" x14ac:dyDescent="0.25">
      <c r="A283" s="10">
        <v>4</v>
      </c>
      <c r="B283" s="10">
        <v>1</v>
      </c>
      <c r="C283" s="10"/>
      <c r="D283" s="10">
        <f>ROW(A340)</f>
        <v>340</v>
      </c>
      <c r="E283" s="10"/>
      <c r="F283" s="10" t="s">
        <v>19</v>
      </c>
      <c r="G283" s="10" t="s">
        <v>257</v>
      </c>
      <c r="H283" s="10" t="s">
        <v>3</v>
      </c>
      <c r="I283" s="10">
        <v>0</v>
      </c>
      <c r="J283" s="10"/>
      <c r="K283" s="10">
        <v>0</v>
      </c>
      <c r="L283" s="10"/>
      <c r="M283" s="10" t="s">
        <v>3</v>
      </c>
      <c r="N283" s="10"/>
      <c r="O283" s="10"/>
      <c r="P283" s="10"/>
      <c r="Q283" s="10"/>
      <c r="R283" s="10"/>
      <c r="S283" s="10">
        <v>0</v>
      </c>
      <c r="T283" s="10">
        <v>0</v>
      </c>
      <c r="U283" s="10" t="s">
        <v>3</v>
      </c>
      <c r="V283" s="10">
        <v>2</v>
      </c>
      <c r="W283" s="10"/>
      <c r="X283" s="10"/>
      <c r="Y283" s="10"/>
      <c r="Z283" s="10"/>
      <c r="AA283" s="10"/>
      <c r="AB283" s="10" t="s">
        <v>3</v>
      </c>
      <c r="AC283" s="10" t="s">
        <v>3</v>
      </c>
      <c r="AD283" s="10" t="s">
        <v>3</v>
      </c>
      <c r="AE283" s="10" t="s">
        <v>3</v>
      </c>
      <c r="AF283" s="10" t="s">
        <v>3</v>
      </c>
      <c r="AG283" s="10" t="s">
        <v>3</v>
      </c>
      <c r="AH283" s="10"/>
      <c r="AI283" s="10"/>
      <c r="AJ283" s="10"/>
      <c r="AK283" s="10"/>
      <c r="AL283" s="10"/>
      <c r="AM283" s="10"/>
      <c r="AN283" s="10"/>
      <c r="AO283" s="10"/>
      <c r="AP283" s="10" t="s">
        <v>3</v>
      </c>
      <c r="AQ283" s="10" t="s">
        <v>3</v>
      </c>
      <c r="AR283" s="10" t="s">
        <v>3</v>
      </c>
      <c r="AS283" s="10"/>
      <c r="AT283" s="10"/>
      <c r="AU283" s="10"/>
      <c r="AV283" s="10"/>
      <c r="AW283" s="10"/>
      <c r="AX283" s="10"/>
      <c r="AY283" s="10"/>
      <c r="AZ283" s="10" t="s">
        <v>3</v>
      </c>
      <c r="BA283" s="10"/>
      <c r="BB283" s="10" t="s">
        <v>3</v>
      </c>
      <c r="BC283" s="10" t="s">
        <v>3</v>
      </c>
      <c r="BD283" s="10" t="s">
        <v>3</v>
      </c>
      <c r="BE283" s="10" t="s">
        <v>3</v>
      </c>
      <c r="BF283" s="10" t="s">
        <v>3</v>
      </c>
      <c r="BG283" s="10" t="s">
        <v>3</v>
      </c>
      <c r="BH283" s="10" t="s">
        <v>3</v>
      </c>
      <c r="BI283" s="10" t="s">
        <v>3</v>
      </c>
      <c r="BJ283" s="10" t="s">
        <v>3</v>
      </c>
      <c r="BK283" s="10" t="s">
        <v>3</v>
      </c>
      <c r="BL283" s="10" t="s">
        <v>3</v>
      </c>
      <c r="BM283" s="10" t="s">
        <v>3</v>
      </c>
      <c r="BN283" s="10" t="s">
        <v>3</v>
      </c>
      <c r="BO283" s="10" t="s">
        <v>3</v>
      </c>
      <c r="BP283" s="10" t="s">
        <v>3</v>
      </c>
      <c r="BQ283" s="10"/>
      <c r="BR283" s="10"/>
      <c r="BS283" s="10"/>
      <c r="BT283" s="10"/>
      <c r="BU283" s="10"/>
      <c r="BV283" s="10"/>
      <c r="BW283" s="10"/>
      <c r="BX283" s="10">
        <v>0</v>
      </c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>
        <v>0</v>
      </c>
    </row>
    <row r="285" spans="1:255" x14ac:dyDescent="0.25">
      <c r="A285" s="11">
        <v>52</v>
      </c>
      <c r="B285" s="11">
        <f t="shared" ref="B285:G285" si="250">B340</f>
        <v>1</v>
      </c>
      <c r="C285" s="11">
        <f t="shared" si="250"/>
        <v>4</v>
      </c>
      <c r="D285" s="11">
        <f t="shared" si="250"/>
        <v>283</v>
      </c>
      <c r="E285" s="11">
        <f t="shared" si="250"/>
        <v>0</v>
      </c>
      <c r="F285" s="11" t="str">
        <f t="shared" si="250"/>
        <v>Новый раздел</v>
      </c>
      <c r="G285" s="11" t="str">
        <f t="shared" si="250"/>
        <v>Канализация бытовая К 1 (надземная часть)</v>
      </c>
      <c r="H285" s="11"/>
      <c r="I285" s="11"/>
      <c r="J285" s="11"/>
      <c r="K285" s="11"/>
      <c r="L285" s="11"/>
      <c r="M285" s="11"/>
      <c r="N285" s="11"/>
      <c r="O285" s="11">
        <f t="shared" ref="O285:AT285" si="251">O340</f>
        <v>100682.29</v>
      </c>
      <c r="P285" s="11">
        <f t="shared" si="251"/>
        <v>97017.52</v>
      </c>
      <c r="Q285" s="11">
        <f t="shared" si="251"/>
        <v>81.05</v>
      </c>
      <c r="R285" s="11">
        <f t="shared" si="251"/>
        <v>11.27</v>
      </c>
      <c r="S285" s="11">
        <f t="shared" si="251"/>
        <v>3583.72</v>
      </c>
      <c r="T285" s="11">
        <f t="shared" si="251"/>
        <v>0</v>
      </c>
      <c r="U285" s="11">
        <f t="shared" si="251"/>
        <v>279.89285359199999</v>
      </c>
      <c r="V285" s="11">
        <f t="shared" si="251"/>
        <v>0</v>
      </c>
      <c r="W285" s="11">
        <f t="shared" si="251"/>
        <v>0</v>
      </c>
      <c r="X285" s="11">
        <f t="shared" si="251"/>
        <v>3918.54</v>
      </c>
      <c r="Y285" s="11">
        <f t="shared" si="251"/>
        <v>2192.94</v>
      </c>
      <c r="Z285" s="11">
        <f t="shared" si="251"/>
        <v>0</v>
      </c>
      <c r="AA285" s="11">
        <f t="shared" si="251"/>
        <v>0</v>
      </c>
      <c r="AB285" s="11">
        <f t="shared" si="251"/>
        <v>100682.29</v>
      </c>
      <c r="AC285" s="11">
        <f t="shared" si="251"/>
        <v>97017.52</v>
      </c>
      <c r="AD285" s="11">
        <f t="shared" si="251"/>
        <v>81.05</v>
      </c>
      <c r="AE285" s="11">
        <f t="shared" si="251"/>
        <v>11.27</v>
      </c>
      <c r="AF285" s="11">
        <f t="shared" si="251"/>
        <v>3583.72</v>
      </c>
      <c r="AG285" s="11">
        <f t="shared" si="251"/>
        <v>0</v>
      </c>
      <c r="AH285" s="11">
        <f t="shared" si="251"/>
        <v>279.89285359199999</v>
      </c>
      <c r="AI285" s="11">
        <f t="shared" si="251"/>
        <v>0</v>
      </c>
      <c r="AJ285" s="11">
        <f t="shared" si="251"/>
        <v>0</v>
      </c>
      <c r="AK285" s="11">
        <f t="shared" si="251"/>
        <v>3918.54</v>
      </c>
      <c r="AL285" s="11">
        <f t="shared" si="251"/>
        <v>2192.94</v>
      </c>
      <c r="AM285" s="11">
        <f t="shared" si="251"/>
        <v>0</v>
      </c>
      <c r="AN285" s="11">
        <f t="shared" si="251"/>
        <v>0</v>
      </c>
      <c r="AO285" s="11">
        <f t="shared" si="251"/>
        <v>0</v>
      </c>
      <c r="AP285" s="11">
        <f t="shared" si="251"/>
        <v>0</v>
      </c>
      <c r="AQ285" s="11">
        <f t="shared" si="251"/>
        <v>0</v>
      </c>
      <c r="AR285" s="11">
        <f t="shared" si="251"/>
        <v>106793.77</v>
      </c>
      <c r="AS285" s="11">
        <f t="shared" si="251"/>
        <v>106793.77</v>
      </c>
      <c r="AT285" s="11">
        <f t="shared" si="251"/>
        <v>0</v>
      </c>
      <c r="AU285" s="11">
        <f t="shared" ref="AU285:BZ285" si="252">AU340</f>
        <v>0</v>
      </c>
      <c r="AV285" s="11">
        <f t="shared" si="252"/>
        <v>97017.52</v>
      </c>
      <c r="AW285" s="11">
        <f t="shared" si="252"/>
        <v>97017.52</v>
      </c>
      <c r="AX285" s="11">
        <f t="shared" si="252"/>
        <v>0</v>
      </c>
      <c r="AY285" s="11">
        <f t="shared" si="252"/>
        <v>97017.52</v>
      </c>
      <c r="AZ285" s="11">
        <f t="shared" si="252"/>
        <v>0</v>
      </c>
      <c r="BA285" s="11">
        <f t="shared" si="252"/>
        <v>0</v>
      </c>
      <c r="BB285" s="11">
        <f t="shared" si="252"/>
        <v>0</v>
      </c>
      <c r="BC285" s="11">
        <f t="shared" si="252"/>
        <v>0</v>
      </c>
      <c r="BD285" s="11">
        <f t="shared" si="252"/>
        <v>0</v>
      </c>
      <c r="BE285" s="11">
        <f t="shared" si="252"/>
        <v>0</v>
      </c>
      <c r="BF285" s="11">
        <f t="shared" si="252"/>
        <v>0</v>
      </c>
      <c r="BG285" s="11">
        <f t="shared" si="252"/>
        <v>0</v>
      </c>
      <c r="BH285" s="11">
        <f t="shared" si="252"/>
        <v>0</v>
      </c>
      <c r="BI285" s="11">
        <f t="shared" si="252"/>
        <v>0</v>
      </c>
      <c r="BJ285" s="11">
        <f t="shared" si="252"/>
        <v>0</v>
      </c>
      <c r="BK285" s="11">
        <f t="shared" si="252"/>
        <v>0</v>
      </c>
      <c r="BL285" s="11">
        <f t="shared" si="252"/>
        <v>0</v>
      </c>
      <c r="BM285" s="11">
        <f t="shared" si="252"/>
        <v>0</v>
      </c>
      <c r="BN285" s="11">
        <f t="shared" si="252"/>
        <v>0</v>
      </c>
      <c r="BO285" s="11">
        <f t="shared" si="252"/>
        <v>0</v>
      </c>
      <c r="BP285" s="11">
        <f t="shared" si="252"/>
        <v>0</v>
      </c>
      <c r="BQ285" s="11">
        <f t="shared" si="252"/>
        <v>0</v>
      </c>
      <c r="BR285" s="11">
        <f t="shared" si="252"/>
        <v>0</v>
      </c>
      <c r="BS285" s="11">
        <f t="shared" si="252"/>
        <v>0</v>
      </c>
      <c r="BT285" s="11">
        <f t="shared" si="252"/>
        <v>0</v>
      </c>
      <c r="BU285" s="11">
        <f t="shared" si="252"/>
        <v>0</v>
      </c>
      <c r="BV285" s="11">
        <f t="shared" si="252"/>
        <v>0</v>
      </c>
      <c r="BW285" s="11">
        <f t="shared" si="252"/>
        <v>0</v>
      </c>
      <c r="BX285" s="11">
        <f t="shared" si="252"/>
        <v>0</v>
      </c>
      <c r="BY285" s="11">
        <f t="shared" si="252"/>
        <v>0</v>
      </c>
      <c r="BZ285" s="11">
        <f t="shared" si="252"/>
        <v>0</v>
      </c>
      <c r="CA285" s="11">
        <f t="shared" ref="CA285:DF285" si="253">CA340</f>
        <v>106793.77</v>
      </c>
      <c r="CB285" s="11">
        <f t="shared" si="253"/>
        <v>106793.77</v>
      </c>
      <c r="CC285" s="11">
        <f t="shared" si="253"/>
        <v>0</v>
      </c>
      <c r="CD285" s="11">
        <f t="shared" si="253"/>
        <v>0</v>
      </c>
      <c r="CE285" s="11">
        <f t="shared" si="253"/>
        <v>97017.52</v>
      </c>
      <c r="CF285" s="11">
        <f t="shared" si="253"/>
        <v>97017.52</v>
      </c>
      <c r="CG285" s="11">
        <f t="shared" si="253"/>
        <v>0</v>
      </c>
      <c r="CH285" s="11">
        <f t="shared" si="253"/>
        <v>97017.52</v>
      </c>
      <c r="CI285" s="11">
        <f t="shared" si="253"/>
        <v>0</v>
      </c>
      <c r="CJ285" s="11">
        <f t="shared" si="253"/>
        <v>0</v>
      </c>
      <c r="CK285" s="11">
        <f t="shared" si="253"/>
        <v>0</v>
      </c>
      <c r="CL285" s="11">
        <f t="shared" si="253"/>
        <v>0</v>
      </c>
      <c r="CM285" s="11">
        <f t="shared" si="253"/>
        <v>0</v>
      </c>
      <c r="CN285" s="11">
        <f t="shared" si="253"/>
        <v>0</v>
      </c>
      <c r="CO285" s="11">
        <f t="shared" si="253"/>
        <v>0</v>
      </c>
      <c r="CP285" s="11">
        <f t="shared" si="253"/>
        <v>0</v>
      </c>
      <c r="CQ285" s="11">
        <f t="shared" si="253"/>
        <v>0</v>
      </c>
      <c r="CR285" s="11">
        <f t="shared" si="253"/>
        <v>0</v>
      </c>
      <c r="CS285" s="11">
        <f t="shared" si="253"/>
        <v>0</v>
      </c>
      <c r="CT285" s="11">
        <f t="shared" si="253"/>
        <v>0</v>
      </c>
      <c r="CU285" s="11">
        <f t="shared" si="253"/>
        <v>0</v>
      </c>
      <c r="CV285" s="11">
        <f t="shared" si="253"/>
        <v>0</v>
      </c>
      <c r="CW285" s="11">
        <f t="shared" si="253"/>
        <v>0</v>
      </c>
      <c r="CX285" s="11">
        <f t="shared" si="253"/>
        <v>0</v>
      </c>
      <c r="CY285" s="11">
        <f t="shared" si="253"/>
        <v>0</v>
      </c>
      <c r="CZ285" s="11">
        <f t="shared" si="253"/>
        <v>0</v>
      </c>
      <c r="DA285" s="11">
        <f t="shared" si="253"/>
        <v>0</v>
      </c>
      <c r="DB285" s="11">
        <f t="shared" si="253"/>
        <v>0</v>
      </c>
      <c r="DC285" s="11">
        <f t="shared" si="253"/>
        <v>0</v>
      </c>
      <c r="DD285" s="11">
        <f t="shared" si="253"/>
        <v>0</v>
      </c>
      <c r="DE285" s="11">
        <f t="shared" si="253"/>
        <v>0</v>
      </c>
      <c r="DF285" s="11">
        <f t="shared" si="253"/>
        <v>0</v>
      </c>
      <c r="DG285" s="12">
        <f t="shared" ref="DG285:EL285" si="254">DG340</f>
        <v>433625.59</v>
      </c>
      <c r="DH285" s="12">
        <f t="shared" si="254"/>
        <v>230347.58</v>
      </c>
      <c r="DI285" s="12">
        <f t="shared" si="254"/>
        <v>1335.39</v>
      </c>
      <c r="DJ285" s="12">
        <f t="shared" si="254"/>
        <v>635.05999999999995</v>
      </c>
      <c r="DK285" s="12">
        <f t="shared" si="254"/>
        <v>201942.62</v>
      </c>
      <c r="DL285" s="12">
        <f t="shared" si="254"/>
        <v>0</v>
      </c>
      <c r="DM285" s="12">
        <f t="shared" si="254"/>
        <v>279.89285359199999</v>
      </c>
      <c r="DN285" s="12">
        <f t="shared" si="254"/>
        <v>0</v>
      </c>
      <c r="DO285" s="12">
        <f t="shared" si="254"/>
        <v>0</v>
      </c>
      <c r="DP285" s="12">
        <f t="shared" si="254"/>
        <v>220809.68</v>
      </c>
      <c r="DQ285" s="12">
        <f t="shared" si="254"/>
        <v>123572.39</v>
      </c>
      <c r="DR285" s="12">
        <f t="shared" si="254"/>
        <v>0</v>
      </c>
      <c r="DS285" s="12">
        <f t="shared" si="254"/>
        <v>0</v>
      </c>
      <c r="DT285" s="12">
        <f t="shared" si="254"/>
        <v>433625.59</v>
      </c>
      <c r="DU285" s="12">
        <f t="shared" si="254"/>
        <v>230347.58</v>
      </c>
      <c r="DV285" s="12">
        <f t="shared" si="254"/>
        <v>1335.39</v>
      </c>
      <c r="DW285" s="12">
        <f t="shared" si="254"/>
        <v>635.05999999999995</v>
      </c>
      <c r="DX285" s="12">
        <f t="shared" si="254"/>
        <v>201942.62</v>
      </c>
      <c r="DY285" s="12">
        <f t="shared" si="254"/>
        <v>0</v>
      </c>
      <c r="DZ285" s="12">
        <f t="shared" si="254"/>
        <v>279.89285359199999</v>
      </c>
      <c r="EA285" s="12">
        <f t="shared" si="254"/>
        <v>0</v>
      </c>
      <c r="EB285" s="12">
        <f t="shared" si="254"/>
        <v>0</v>
      </c>
      <c r="EC285" s="12">
        <f t="shared" si="254"/>
        <v>220809.68</v>
      </c>
      <c r="ED285" s="12">
        <f t="shared" si="254"/>
        <v>123572.39</v>
      </c>
      <c r="EE285" s="12">
        <f t="shared" si="254"/>
        <v>0</v>
      </c>
      <c r="EF285" s="12">
        <f t="shared" si="254"/>
        <v>0</v>
      </c>
      <c r="EG285" s="12">
        <f t="shared" si="254"/>
        <v>0</v>
      </c>
      <c r="EH285" s="12">
        <f t="shared" si="254"/>
        <v>0</v>
      </c>
      <c r="EI285" s="12">
        <f t="shared" si="254"/>
        <v>0</v>
      </c>
      <c r="EJ285" s="12">
        <f t="shared" si="254"/>
        <v>778007.66</v>
      </c>
      <c r="EK285" s="12">
        <f t="shared" si="254"/>
        <v>778007.66</v>
      </c>
      <c r="EL285" s="12">
        <f t="shared" si="254"/>
        <v>0</v>
      </c>
      <c r="EM285" s="12">
        <f t="shared" ref="EM285:FR285" si="255">EM340</f>
        <v>0</v>
      </c>
      <c r="EN285" s="12">
        <f t="shared" si="255"/>
        <v>230347.58</v>
      </c>
      <c r="EO285" s="12">
        <f t="shared" si="255"/>
        <v>230347.58</v>
      </c>
      <c r="EP285" s="12">
        <f t="shared" si="255"/>
        <v>0</v>
      </c>
      <c r="EQ285" s="12">
        <f t="shared" si="255"/>
        <v>230347.58</v>
      </c>
      <c r="ER285" s="12">
        <f t="shared" si="255"/>
        <v>0</v>
      </c>
      <c r="ES285" s="12">
        <f t="shared" si="255"/>
        <v>0</v>
      </c>
      <c r="ET285" s="12">
        <f t="shared" si="255"/>
        <v>0</v>
      </c>
      <c r="EU285" s="12">
        <f t="shared" si="255"/>
        <v>0</v>
      </c>
      <c r="EV285" s="12">
        <f t="shared" si="255"/>
        <v>0</v>
      </c>
      <c r="EW285" s="12">
        <f t="shared" si="255"/>
        <v>0</v>
      </c>
      <c r="EX285" s="12">
        <f t="shared" si="255"/>
        <v>0</v>
      </c>
      <c r="EY285" s="12">
        <f t="shared" si="255"/>
        <v>0</v>
      </c>
      <c r="EZ285" s="12">
        <f t="shared" si="255"/>
        <v>0</v>
      </c>
      <c r="FA285" s="12">
        <f t="shared" si="255"/>
        <v>0</v>
      </c>
      <c r="FB285" s="12">
        <f t="shared" si="255"/>
        <v>0</v>
      </c>
      <c r="FC285" s="12">
        <f t="shared" si="255"/>
        <v>0</v>
      </c>
      <c r="FD285" s="12">
        <f t="shared" si="255"/>
        <v>0</v>
      </c>
      <c r="FE285" s="12">
        <f t="shared" si="255"/>
        <v>0</v>
      </c>
      <c r="FF285" s="12">
        <f t="shared" si="255"/>
        <v>0</v>
      </c>
      <c r="FG285" s="12">
        <f t="shared" si="255"/>
        <v>0</v>
      </c>
      <c r="FH285" s="12">
        <f t="shared" si="255"/>
        <v>0</v>
      </c>
      <c r="FI285" s="12">
        <f t="shared" si="255"/>
        <v>0</v>
      </c>
      <c r="FJ285" s="12">
        <f t="shared" si="255"/>
        <v>0</v>
      </c>
      <c r="FK285" s="12">
        <f t="shared" si="255"/>
        <v>0</v>
      </c>
      <c r="FL285" s="12">
        <f t="shared" si="255"/>
        <v>0</v>
      </c>
      <c r="FM285" s="12">
        <f t="shared" si="255"/>
        <v>0</v>
      </c>
      <c r="FN285" s="12">
        <f t="shared" si="255"/>
        <v>0</v>
      </c>
      <c r="FO285" s="12">
        <f t="shared" si="255"/>
        <v>0</v>
      </c>
      <c r="FP285" s="12">
        <f t="shared" si="255"/>
        <v>0</v>
      </c>
      <c r="FQ285" s="12">
        <f t="shared" si="255"/>
        <v>0</v>
      </c>
      <c r="FR285" s="12">
        <f t="shared" si="255"/>
        <v>0</v>
      </c>
      <c r="FS285" s="12">
        <f t="shared" ref="FS285:GX285" si="256">FS340</f>
        <v>778007.66</v>
      </c>
      <c r="FT285" s="12">
        <f t="shared" si="256"/>
        <v>778007.66</v>
      </c>
      <c r="FU285" s="12">
        <f t="shared" si="256"/>
        <v>0</v>
      </c>
      <c r="FV285" s="12">
        <f t="shared" si="256"/>
        <v>0</v>
      </c>
      <c r="FW285" s="12">
        <f t="shared" si="256"/>
        <v>230347.58</v>
      </c>
      <c r="FX285" s="12">
        <f t="shared" si="256"/>
        <v>230347.58</v>
      </c>
      <c r="FY285" s="12">
        <f t="shared" si="256"/>
        <v>0</v>
      </c>
      <c r="FZ285" s="12">
        <f t="shared" si="256"/>
        <v>230347.58</v>
      </c>
      <c r="GA285" s="12">
        <f t="shared" si="256"/>
        <v>0</v>
      </c>
      <c r="GB285" s="12">
        <f t="shared" si="256"/>
        <v>0</v>
      </c>
      <c r="GC285" s="12">
        <f t="shared" si="256"/>
        <v>0</v>
      </c>
      <c r="GD285" s="12">
        <f t="shared" si="256"/>
        <v>0</v>
      </c>
      <c r="GE285" s="12">
        <f t="shared" si="256"/>
        <v>0</v>
      </c>
      <c r="GF285" s="12">
        <f t="shared" si="256"/>
        <v>0</v>
      </c>
      <c r="GG285" s="12">
        <f t="shared" si="256"/>
        <v>0</v>
      </c>
      <c r="GH285" s="12">
        <f t="shared" si="256"/>
        <v>0</v>
      </c>
      <c r="GI285" s="12">
        <f t="shared" si="256"/>
        <v>0</v>
      </c>
      <c r="GJ285" s="12">
        <f t="shared" si="256"/>
        <v>0</v>
      </c>
      <c r="GK285" s="12">
        <f t="shared" si="256"/>
        <v>0</v>
      </c>
      <c r="GL285" s="12">
        <f t="shared" si="256"/>
        <v>0</v>
      </c>
      <c r="GM285" s="12">
        <f t="shared" si="256"/>
        <v>0</v>
      </c>
      <c r="GN285" s="12">
        <f t="shared" si="256"/>
        <v>0</v>
      </c>
      <c r="GO285" s="12">
        <f t="shared" si="256"/>
        <v>0</v>
      </c>
      <c r="GP285" s="12">
        <f t="shared" si="256"/>
        <v>0</v>
      </c>
      <c r="GQ285" s="12">
        <f t="shared" si="256"/>
        <v>0</v>
      </c>
      <c r="GR285" s="12">
        <f t="shared" si="256"/>
        <v>0</v>
      </c>
      <c r="GS285" s="12">
        <f t="shared" si="256"/>
        <v>0</v>
      </c>
      <c r="GT285" s="12">
        <f t="shared" si="256"/>
        <v>0</v>
      </c>
      <c r="GU285" s="12">
        <f t="shared" si="256"/>
        <v>0</v>
      </c>
      <c r="GV285" s="12">
        <f t="shared" si="256"/>
        <v>0</v>
      </c>
      <c r="GW285" s="12">
        <f t="shared" si="256"/>
        <v>0</v>
      </c>
      <c r="GX285" s="12">
        <f t="shared" si="256"/>
        <v>0</v>
      </c>
    </row>
    <row r="287" spans="1:255" x14ac:dyDescent="0.25">
      <c r="A287" s="2">
        <v>17</v>
      </c>
      <c r="B287" s="2">
        <v>1</v>
      </c>
      <c r="C287" s="2">
        <f>ROW(SmtRes!A282)</f>
        <v>282</v>
      </c>
      <c r="D287" s="2">
        <f>ROW(EtalonRes!A302)</f>
        <v>302</v>
      </c>
      <c r="E287" s="2" t="s">
        <v>258</v>
      </c>
      <c r="F287" s="2" t="s">
        <v>148</v>
      </c>
      <c r="G287" s="2" t="s">
        <v>149</v>
      </c>
      <c r="H287" s="2" t="s">
        <v>24</v>
      </c>
      <c r="I287" s="2">
        <f>ROUND((10)/100,9)</f>
        <v>0.1</v>
      </c>
      <c r="J287" s="2">
        <v>0</v>
      </c>
      <c r="K287" s="2">
        <f>ROUND((10)/100,9)</f>
        <v>0.1</v>
      </c>
      <c r="L287" s="2"/>
      <c r="M287" s="2"/>
      <c r="N287" s="2"/>
      <c r="O287" s="2">
        <f t="shared" ref="O287:O318" si="257">ROUND(CP287,2)</f>
        <v>274.67</v>
      </c>
      <c r="P287" s="2">
        <f t="shared" ref="P287:P318" si="258">ROUND((ROUND((AC287*AW287*I287),2)*BC287),2)</f>
        <v>0.33</v>
      </c>
      <c r="Q287" s="2">
        <f>(ROUND((ROUND(((((ET287*1.25)*1.2))*AV287*I287),2)*BB287),2)+ROUND((ROUND(((AE287-(((EU287*1.25)*1.2)))*AV287*I287),2)*BS287),2))</f>
        <v>3.46</v>
      </c>
      <c r="R287" s="2">
        <f>(ROUND((ROUND(((((EU287*1.25)*1.2))*AV287*I287),2)*BS287),2)+ROUND((ROUND(((AE287-(((EU287*1.25)*1.2)))*AV287*I287),2)*BS287),2))</f>
        <v>0.28000000000000003</v>
      </c>
      <c r="S287" s="2">
        <f t="shared" ref="S287:S318" si="259">ROUND((ROUND((AF287*AV287*I287),2)*BA287),2)</f>
        <v>270.88</v>
      </c>
      <c r="T287" s="2">
        <f t="shared" ref="T287:T318" si="260">ROUND(CU287*I287,2)</f>
        <v>0</v>
      </c>
      <c r="U287" s="2">
        <f t="shared" ref="U287:U318" si="261">CV287*I287</f>
        <v>20.954578260000002</v>
      </c>
      <c r="V287" s="2">
        <f t="shared" ref="V287:V318" si="262">CW287*I287</f>
        <v>0</v>
      </c>
      <c r="W287" s="2">
        <f t="shared" ref="W287:W318" si="263">ROUND(CX287*I287,2)</f>
        <v>0</v>
      </c>
      <c r="X287" s="2">
        <f>(ROUND((((S287+ROUND((ROUND(((((EU287*1.25)*1.2))*AV287*I287),2)*BS287),2))*AT287)/100),2)+ROUND(((ROUND((ROUND(((AE287-(((EU287*1.25)*1.2)))*AV287*I287),2)*BS287),2)*AT287)/100),2))</f>
        <v>295.56</v>
      </c>
      <c r="Y287" s="2">
        <f>(ROUND((((S287+ROUND((ROUND(((((EU287*1.25)*1.2))*AV287*I287),2)*BS287),2))*AU287)/100),2)+ROUND(((ROUND((ROUND(((AE287-(((EU287*1.25)*1.2)))*AV287*I287),2)*BS287),2)*AU287)/100),2))</f>
        <v>165.41</v>
      </c>
      <c r="Z287" s="2"/>
      <c r="AA287" s="2">
        <v>86549534</v>
      </c>
      <c r="AB287" s="2">
        <f t="shared" ref="AB287:AB318" si="264">ROUND((AC287+AD287+AF287),6)</f>
        <v>2574.402</v>
      </c>
      <c r="AC287" s="2">
        <f>ROUND((((ES287*1)*1)),6)</f>
        <v>3.3</v>
      </c>
      <c r="AD287" s="2">
        <f>ROUND((((((ET287*1.25)*1.2))-(((EU287*1.25)*1.2)))+AE287),6)</f>
        <v>32.384999999999998</v>
      </c>
      <c r="AE287" s="2">
        <f>ROUND((((EU287*1.25)*1.2)),6)</f>
        <v>2.6549999999999998</v>
      </c>
      <c r="AF287" s="2">
        <f>ROUND((((EV287*1.15)*1.2)),6)</f>
        <v>2538.7170000000001</v>
      </c>
      <c r="AG287" s="2">
        <f t="shared" ref="AG287:AG318" si="265">ROUND((AP287),6)</f>
        <v>0</v>
      </c>
      <c r="AH287" s="2">
        <f>(((EW287*1.15)*1.2))</f>
        <v>196.3878</v>
      </c>
      <c r="AI287" s="2">
        <f>(((EX287*1.25)*1.2))</f>
        <v>0</v>
      </c>
      <c r="AJ287" s="2">
        <f t="shared" ref="AJ287:AJ318" si="266">(AS287)</f>
        <v>0</v>
      </c>
      <c r="AK287" s="2">
        <v>1864.54</v>
      </c>
      <c r="AL287" s="2">
        <v>3.3</v>
      </c>
      <c r="AM287" s="2">
        <v>21.59</v>
      </c>
      <c r="AN287" s="2">
        <v>1.77</v>
      </c>
      <c r="AO287" s="2">
        <v>1839.65</v>
      </c>
      <c r="AP287" s="2">
        <v>0</v>
      </c>
      <c r="AQ287" s="2">
        <v>142.31</v>
      </c>
      <c r="AR287" s="2">
        <v>0</v>
      </c>
      <c r="AS287" s="2">
        <v>0</v>
      </c>
      <c r="AT287" s="2">
        <v>109</v>
      </c>
      <c r="AU287" s="2">
        <v>61</v>
      </c>
      <c r="AV287" s="2">
        <v>1.0669999999999999</v>
      </c>
      <c r="AW287" s="2">
        <v>1</v>
      </c>
      <c r="AX287" s="2"/>
      <c r="AY287" s="2"/>
      <c r="AZ287" s="2">
        <v>1</v>
      </c>
      <c r="BA287" s="2">
        <v>1</v>
      </c>
      <c r="BB287" s="2">
        <v>1</v>
      </c>
      <c r="BC287" s="2">
        <v>1</v>
      </c>
      <c r="BD287" s="2" t="s">
        <v>3</v>
      </c>
      <c r="BE287" s="2" t="s">
        <v>3</v>
      </c>
      <c r="BF287" s="2" t="s">
        <v>3</v>
      </c>
      <c r="BG287" s="2" t="s">
        <v>3</v>
      </c>
      <c r="BH287" s="2">
        <v>0</v>
      </c>
      <c r="BI287" s="2">
        <v>1</v>
      </c>
      <c r="BJ287" s="2" t="s">
        <v>150</v>
      </c>
      <c r="BK287" s="2"/>
      <c r="BL287" s="2"/>
      <c r="BM287" s="2">
        <v>21</v>
      </c>
      <c r="BN287" s="2">
        <v>0</v>
      </c>
      <c r="BO287" s="2" t="s">
        <v>148</v>
      </c>
      <c r="BP287" s="2">
        <v>1</v>
      </c>
      <c r="BQ287" s="2">
        <v>30</v>
      </c>
      <c r="BR287" s="2">
        <v>0</v>
      </c>
      <c r="BS287" s="2">
        <v>1</v>
      </c>
      <c r="BT287" s="2">
        <v>1</v>
      </c>
      <c r="BU287" s="2">
        <v>1</v>
      </c>
      <c r="BV287" s="2">
        <v>1</v>
      </c>
      <c r="BW287" s="2">
        <v>1</v>
      </c>
      <c r="BX287" s="2">
        <v>1</v>
      </c>
      <c r="BY287" s="2" t="s">
        <v>3</v>
      </c>
      <c r="BZ287" s="2">
        <v>109</v>
      </c>
      <c r="CA287" s="2">
        <v>61</v>
      </c>
      <c r="CB287" s="2" t="s">
        <v>3</v>
      </c>
      <c r="CC287" s="2"/>
      <c r="CD287" s="2"/>
      <c r="CE287" s="2">
        <v>1566</v>
      </c>
      <c r="CF287" s="2">
        <v>0</v>
      </c>
      <c r="CG287" s="2">
        <v>0</v>
      </c>
      <c r="CH287" s="2"/>
      <c r="CI287" s="2"/>
      <c r="CJ287" s="2"/>
      <c r="CK287" s="2"/>
      <c r="CL287" s="2"/>
      <c r="CM287" s="2">
        <v>0</v>
      </c>
      <c r="CN287" s="2" t="s">
        <v>857</v>
      </c>
      <c r="CO287" s="2">
        <v>0</v>
      </c>
      <c r="CP287" s="2">
        <f t="shared" ref="CP287:CP318" si="267">(P287+Q287+S287)</f>
        <v>274.67</v>
      </c>
      <c r="CQ287" s="2">
        <f t="shared" ref="CQ287:CQ318" si="268">ROUND((ROUND((AC287*AW287*1),2)*BC287),2)</f>
        <v>3.3</v>
      </c>
      <c r="CR287" s="2">
        <f>(ROUND((ROUND(((((ET287*1.25)*1.2))*AV287*1),2)*BB287),2)+ROUND((ROUND(((AE287-(((EU287*1.25)*1.2)))*AV287*1),2)*BS287),2))</f>
        <v>34.549999999999997</v>
      </c>
      <c r="CS287" s="2">
        <f>(ROUND((ROUND(((((EU287*1.25)*1.2))*AV287*1),2)*BS287),2)+ROUND((ROUND(((AE287-(((EU287*1.25)*1.2)))*AV287*1),2)*BS287),2))</f>
        <v>2.83</v>
      </c>
      <c r="CT287" s="2">
        <f t="shared" ref="CT287:CT318" si="269">ROUND((ROUND((AF287*AV287*1),2)*BA287),2)</f>
        <v>2708.81</v>
      </c>
      <c r="CU287" s="2">
        <f t="shared" ref="CU287:CU318" si="270">AG287</f>
        <v>0</v>
      </c>
      <c r="CV287" s="2">
        <f t="shared" ref="CV287:CV318" si="271">(AH287*AV287)</f>
        <v>209.5457826</v>
      </c>
      <c r="CW287" s="2">
        <f t="shared" ref="CW287:CW318" si="272">AI287</f>
        <v>0</v>
      </c>
      <c r="CX287" s="2">
        <f t="shared" ref="CX287:CX318" si="273">AJ287</f>
        <v>0</v>
      </c>
      <c r="CY287" s="2">
        <f>(ROUND((((S287+ROUND((ROUND(((((EU287*1.25)*1.2))*AV287*1),2)*BS287),2))*AT287)/100),2)+ROUND(((ROUND((ROUND(((AE287-(((EU287*1.25)*1.2)))*AV287*1),2)*BS287),2)*AT287)/100),2))</f>
        <v>298.33999999999997</v>
      </c>
      <c r="CZ287" s="2">
        <f>(ROUND((((S287+ROUND((ROUND(((((EU287*1.25)*1.2))*AV287*1),2)*BS287),2))*AU287)/100),2)+ROUND(((ROUND((ROUND(((AE287-(((EU287*1.25)*1.2)))*AV287*1),2)*BS287),2)*AU287)/100),2))</f>
        <v>166.96</v>
      </c>
      <c r="DA287" s="2"/>
      <c r="DB287" s="2">
        <v>81</v>
      </c>
      <c r="DC287" s="2" t="s">
        <v>3</v>
      </c>
      <c r="DD287" s="2" t="s">
        <v>36</v>
      </c>
      <c r="DE287" s="2" t="s">
        <v>138</v>
      </c>
      <c r="DF287" s="2" t="s">
        <v>138</v>
      </c>
      <c r="DG287" s="2" t="s">
        <v>139</v>
      </c>
      <c r="DH287" s="2" t="s">
        <v>3</v>
      </c>
      <c r="DI287" s="2" t="s">
        <v>139</v>
      </c>
      <c r="DJ287" s="2" t="s">
        <v>138</v>
      </c>
      <c r="DK287" s="2" t="s">
        <v>3</v>
      </c>
      <c r="DL287" s="2" t="s">
        <v>3</v>
      </c>
      <c r="DM287" s="2" t="s">
        <v>3</v>
      </c>
      <c r="DN287" s="2">
        <v>0</v>
      </c>
      <c r="DO287" s="2">
        <v>0</v>
      </c>
      <c r="DP287" s="2">
        <v>1</v>
      </c>
      <c r="DQ287" s="2">
        <v>1</v>
      </c>
      <c r="DR287" s="2"/>
      <c r="DS287" s="2"/>
      <c r="DT287" s="2"/>
      <c r="DU287" s="2">
        <v>1003</v>
      </c>
      <c r="DV287" s="2" t="s">
        <v>24</v>
      </c>
      <c r="DW287" s="2" t="s">
        <v>24</v>
      </c>
      <c r="DX287" s="2">
        <v>100</v>
      </c>
      <c r="DY287" s="2"/>
      <c r="DZ287" s="2" t="s">
        <v>3</v>
      </c>
      <c r="EA287" s="2" t="s">
        <v>3</v>
      </c>
      <c r="EB287" s="2" t="s">
        <v>3</v>
      </c>
      <c r="EC287" s="2" t="s">
        <v>3</v>
      </c>
      <c r="ED287" s="2"/>
      <c r="EE287" s="2">
        <v>85635393</v>
      </c>
      <c r="EF287" s="2">
        <v>30</v>
      </c>
      <c r="EG287" s="2" t="s">
        <v>46</v>
      </c>
      <c r="EH287" s="2">
        <v>0</v>
      </c>
      <c r="EI287" s="2" t="s">
        <v>3</v>
      </c>
      <c r="EJ287" s="2">
        <v>1</v>
      </c>
      <c r="EK287" s="2">
        <v>21</v>
      </c>
      <c r="EL287" s="2" t="s">
        <v>47</v>
      </c>
      <c r="EM287" s="2" t="s">
        <v>48</v>
      </c>
      <c r="EN287" s="2"/>
      <c r="EO287" s="2" t="s">
        <v>140</v>
      </c>
      <c r="EP287" s="2"/>
      <c r="EQ287" s="2">
        <v>131072</v>
      </c>
      <c r="ER287" s="2">
        <v>1864.54</v>
      </c>
      <c r="ES287" s="2">
        <v>3.3</v>
      </c>
      <c r="ET287" s="2">
        <v>21.59</v>
      </c>
      <c r="EU287" s="2">
        <v>1.77</v>
      </c>
      <c r="EV287" s="2">
        <v>1839.65</v>
      </c>
      <c r="EW287" s="2">
        <v>142.31</v>
      </c>
      <c r="EX287" s="2">
        <v>0</v>
      </c>
      <c r="EY287" s="2">
        <v>0</v>
      </c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>
        <v>0</v>
      </c>
      <c r="FR287" s="2">
        <v>0</v>
      </c>
      <c r="FS287" s="2">
        <v>0</v>
      </c>
      <c r="FT287" s="2"/>
      <c r="FU287" s="2"/>
      <c r="FV287" s="2"/>
      <c r="FW287" s="2"/>
      <c r="FX287" s="2">
        <v>109</v>
      </c>
      <c r="FY287" s="2">
        <v>61</v>
      </c>
      <c r="FZ287" s="2"/>
      <c r="GA287" s="2" t="s">
        <v>3</v>
      </c>
      <c r="GB287" s="2"/>
      <c r="GC287" s="2"/>
      <c r="GD287" s="2">
        <v>1</v>
      </c>
      <c r="GE287" s="2"/>
      <c r="GF287" s="2">
        <v>-932052613</v>
      </c>
      <c r="GG287" s="2">
        <v>2</v>
      </c>
      <c r="GH287" s="2">
        <v>1</v>
      </c>
      <c r="GI287" s="2">
        <v>2</v>
      </c>
      <c r="GJ287" s="2">
        <v>0</v>
      </c>
      <c r="GK287" s="2">
        <v>0</v>
      </c>
      <c r="GL287" s="2">
        <f t="shared" ref="GL287:GL318" si="274">ROUND(IF(AND(BH287=3,BI287=3,FS287&lt;&gt;0),P287,0),2)</f>
        <v>0</v>
      </c>
      <c r="GM287" s="2">
        <f t="shared" ref="GM287:GM318" si="275">ROUND(O287+X287+Y287,2)+GX287</f>
        <v>735.64</v>
      </c>
      <c r="GN287" s="2">
        <f t="shared" ref="GN287:GN318" si="276">IF(OR(BI287=0,BI287=1),GM287-GX287,0)</f>
        <v>735.64</v>
      </c>
      <c r="GO287" s="2">
        <f t="shared" ref="GO287:GO318" si="277">IF(BI287=2,GM287-GX287,0)</f>
        <v>0</v>
      </c>
      <c r="GP287" s="2">
        <f t="shared" ref="GP287:GP318" si="278">IF(BI287=4,GM287-GX287,0)</f>
        <v>0</v>
      </c>
      <c r="GQ287" s="2"/>
      <c r="GR287" s="2">
        <v>0</v>
      </c>
      <c r="GS287" s="2">
        <v>3</v>
      </c>
      <c r="GT287" s="2">
        <v>0</v>
      </c>
      <c r="GU287" s="2" t="s">
        <v>3</v>
      </c>
      <c r="GV287" s="2">
        <f t="shared" ref="GV287:GV318" si="279">ROUND((GT287),6)</f>
        <v>0</v>
      </c>
      <c r="GW287" s="2">
        <v>1</v>
      </c>
      <c r="GX287" s="2">
        <f t="shared" ref="GX287:GX318" si="280">ROUND(HC287*I287,2)</f>
        <v>0</v>
      </c>
      <c r="GY287" s="2"/>
      <c r="GZ287" s="2"/>
      <c r="HA287" s="2">
        <v>0</v>
      </c>
      <c r="HB287" s="2">
        <v>0</v>
      </c>
      <c r="HC287" s="2">
        <f t="shared" ref="HC287:HC318" si="281">GV287*GW287</f>
        <v>0</v>
      </c>
      <c r="HD287" s="2"/>
      <c r="HE287" s="2" t="s">
        <v>3</v>
      </c>
      <c r="HF287" s="2" t="s">
        <v>3</v>
      </c>
      <c r="HG287" s="2"/>
      <c r="HH287" s="2"/>
      <c r="HI287" s="2"/>
      <c r="HJ287" s="2"/>
      <c r="HK287" s="2"/>
      <c r="HL287" s="2"/>
      <c r="HM287" s="2" t="s">
        <v>3</v>
      </c>
      <c r="HN287" s="2" t="s">
        <v>3</v>
      </c>
      <c r="HO287" s="2" t="s">
        <v>3</v>
      </c>
      <c r="HP287" s="2" t="s">
        <v>3</v>
      </c>
      <c r="HQ287" s="2" t="s">
        <v>3</v>
      </c>
      <c r="HR287" s="2"/>
      <c r="HS287" s="2">
        <v>0</v>
      </c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>
        <v>0</v>
      </c>
      <c r="IL287" s="2"/>
      <c r="IM287" s="2"/>
      <c r="IN287" s="2"/>
      <c r="IO287" s="2"/>
      <c r="IP287" s="2"/>
      <c r="IQ287" s="2"/>
      <c r="IR287" s="2"/>
      <c r="IS287" s="2"/>
      <c r="IT287" s="2"/>
      <c r="IU287" s="2"/>
    </row>
    <row r="288" spans="1:255" x14ac:dyDescent="0.25">
      <c r="A288" s="3">
        <v>17</v>
      </c>
      <c r="B288" s="3">
        <v>1</v>
      </c>
      <c r="C288" s="3">
        <f>ROW(SmtRes!A290)</f>
        <v>290</v>
      </c>
      <c r="D288" s="3">
        <f>ROW(EtalonRes!A310)</f>
        <v>310</v>
      </c>
      <c r="E288" s="3" t="s">
        <v>258</v>
      </c>
      <c r="F288" s="3" t="s">
        <v>148</v>
      </c>
      <c r="G288" s="3" t="s">
        <v>149</v>
      </c>
      <c r="H288" s="3" t="s">
        <v>24</v>
      </c>
      <c r="I288" s="3">
        <f>ROUND((10)/100,9)</f>
        <v>0.1</v>
      </c>
      <c r="J288" s="3">
        <v>0</v>
      </c>
      <c r="K288" s="3">
        <f>ROUND((10)/100,9)</f>
        <v>0.1</v>
      </c>
      <c r="O288" s="3">
        <f t="shared" si="257"/>
        <v>15314.43</v>
      </c>
      <c r="P288" s="3">
        <f t="shared" si="258"/>
        <v>2.94</v>
      </c>
      <c r="Q288" s="3">
        <f>(ROUND((ROUND(((((ET288*1.25)*1.2))*AV288*I288),2)*BB288),2)+ROUND((ROUND(((AE288-(((EU288*1.25)*1.2)))*AV288*I288),2)*BS288),2))</f>
        <v>47.4</v>
      </c>
      <c r="R288" s="3">
        <f>(ROUND((ROUND(((((EU288*1.25)*1.2))*AV288*I288),2)*BS288),2)+ROUND((ROUND(((AE288-(((EU288*1.25)*1.2)))*AV288*I288),2)*BS288),2))</f>
        <v>15.78</v>
      </c>
      <c r="S288" s="3">
        <f t="shared" si="259"/>
        <v>15264.09</v>
      </c>
      <c r="T288" s="3">
        <f t="shared" si="260"/>
        <v>0</v>
      </c>
      <c r="U288" s="3">
        <f t="shared" si="261"/>
        <v>20.954578260000002</v>
      </c>
      <c r="V288" s="3">
        <f t="shared" si="262"/>
        <v>0</v>
      </c>
      <c r="W288" s="3">
        <f t="shared" si="263"/>
        <v>0</v>
      </c>
      <c r="X288" s="3">
        <f>(ROUND((((S288+ROUND((ROUND(((((EU288*1.25)*1.2))*AV288*I288),2)*BS288),2))*AT288)/100),2)+ROUND(((ROUND((ROUND(((AE288-(((EU288*1.25)*1.2)))*AV288*I288),2)*BS288),2)*AT288)/100),2))</f>
        <v>16655.060000000001</v>
      </c>
      <c r="Y288" s="3">
        <f>(ROUND((((S288+ROUND((ROUND(((((EU288*1.25)*1.2))*AV288*I288),2)*BS288),2))*AU288)/100),2)+ROUND(((ROUND((ROUND(((AE288-(((EU288*1.25)*1.2)))*AV288*I288),2)*BS288),2)*AU288)/100),2))</f>
        <v>9320.7199999999993</v>
      </c>
      <c r="AA288" s="3">
        <v>86549536</v>
      </c>
      <c r="AB288" s="3">
        <f t="shared" si="264"/>
        <v>2574.402</v>
      </c>
      <c r="AC288" s="3">
        <f>ROUND((((ES288*1)*1)),6)</f>
        <v>3.3</v>
      </c>
      <c r="AD288" s="3">
        <f>ROUND((((((ET288*1.25)*1.2))-(((EU288*1.25)*1.2)))+AE288),6)</f>
        <v>32.384999999999998</v>
      </c>
      <c r="AE288" s="3">
        <f>ROUND((((EU288*1.25)*1.2)),6)</f>
        <v>2.6549999999999998</v>
      </c>
      <c r="AF288" s="3">
        <f>ROUND((((EV288*1.15)*1.2)),6)</f>
        <v>2538.7170000000001</v>
      </c>
      <c r="AG288" s="3">
        <f t="shared" si="265"/>
        <v>0</v>
      </c>
      <c r="AH288" s="3">
        <f>(((EW288*1.15)*1.2))</f>
        <v>196.3878</v>
      </c>
      <c r="AI288" s="3">
        <f>(((EX288*1.25)*1.2))</f>
        <v>0</v>
      </c>
      <c r="AJ288" s="3">
        <f t="shared" si="266"/>
        <v>0</v>
      </c>
      <c r="AK288" s="3">
        <v>1864.54</v>
      </c>
      <c r="AL288" s="3">
        <v>3.3</v>
      </c>
      <c r="AM288" s="3">
        <v>21.59</v>
      </c>
      <c r="AN288" s="3">
        <v>1.77</v>
      </c>
      <c r="AO288" s="3">
        <v>1839.65</v>
      </c>
      <c r="AP288" s="3">
        <v>0</v>
      </c>
      <c r="AQ288" s="3">
        <v>142.31</v>
      </c>
      <c r="AR288" s="3">
        <v>0</v>
      </c>
      <c r="AS288" s="3">
        <v>0</v>
      </c>
      <c r="AT288" s="3">
        <v>109</v>
      </c>
      <c r="AU288" s="3">
        <v>61</v>
      </c>
      <c r="AV288" s="3">
        <v>1.0669999999999999</v>
      </c>
      <c r="AW288" s="3">
        <v>1</v>
      </c>
      <c r="AZ288" s="3">
        <v>1</v>
      </c>
      <c r="BA288" s="3">
        <v>56.35</v>
      </c>
      <c r="BB288" s="3">
        <v>13.7</v>
      </c>
      <c r="BC288" s="3">
        <v>8.91</v>
      </c>
      <c r="BD288" s="3" t="s">
        <v>3</v>
      </c>
      <c r="BE288" s="3" t="s">
        <v>3</v>
      </c>
      <c r="BF288" s="3" t="s">
        <v>3</v>
      </c>
      <c r="BG288" s="3" t="s">
        <v>3</v>
      </c>
      <c r="BH288" s="3">
        <v>0</v>
      </c>
      <c r="BI288" s="3">
        <v>1</v>
      </c>
      <c r="BJ288" s="3" t="s">
        <v>150</v>
      </c>
      <c r="BM288" s="3">
        <v>21</v>
      </c>
      <c r="BN288" s="3">
        <v>0</v>
      </c>
      <c r="BO288" s="3" t="s">
        <v>148</v>
      </c>
      <c r="BP288" s="3">
        <v>1</v>
      </c>
      <c r="BQ288" s="3">
        <v>30</v>
      </c>
      <c r="BR288" s="3">
        <v>0</v>
      </c>
      <c r="BS288" s="3">
        <v>56.35</v>
      </c>
      <c r="BT288" s="3">
        <v>1</v>
      </c>
      <c r="BU288" s="3">
        <v>1</v>
      </c>
      <c r="BV288" s="3">
        <v>1</v>
      </c>
      <c r="BW288" s="3">
        <v>1</v>
      </c>
      <c r="BX288" s="3">
        <v>1</v>
      </c>
      <c r="BY288" s="3" t="s">
        <v>3</v>
      </c>
      <c r="BZ288" s="3">
        <v>109</v>
      </c>
      <c r="CA288" s="3">
        <v>61</v>
      </c>
      <c r="CB288" s="3" t="s">
        <v>3</v>
      </c>
      <c r="CE288" s="3">
        <v>1566</v>
      </c>
      <c r="CF288" s="3">
        <v>0</v>
      </c>
      <c r="CG288" s="3">
        <v>0</v>
      </c>
      <c r="CM288" s="3">
        <v>0</v>
      </c>
      <c r="CN288" s="3" t="s">
        <v>857</v>
      </c>
      <c r="CO288" s="3">
        <v>0</v>
      </c>
      <c r="CP288" s="3">
        <f t="shared" si="267"/>
        <v>15314.43</v>
      </c>
      <c r="CQ288" s="3">
        <f t="shared" si="268"/>
        <v>29.4</v>
      </c>
      <c r="CR288" s="3">
        <f>(ROUND((ROUND(((((ET288*1.25)*1.2))*AV288*1),2)*BB288),2)+ROUND((ROUND(((AE288-(((EU288*1.25)*1.2)))*AV288*1),2)*BS288),2))</f>
        <v>473.34</v>
      </c>
      <c r="CS288" s="3">
        <f>(ROUND((ROUND(((((EU288*1.25)*1.2))*AV288*1),2)*BS288),2)+ROUND((ROUND(((AE288-(((EU288*1.25)*1.2)))*AV288*1),2)*BS288),2))</f>
        <v>159.47</v>
      </c>
      <c r="CT288" s="3">
        <f t="shared" si="269"/>
        <v>152641.44</v>
      </c>
      <c r="CU288" s="3">
        <f t="shared" si="270"/>
        <v>0</v>
      </c>
      <c r="CV288" s="3">
        <f t="shared" si="271"/>
        <v>209.5457826</v>
      </c>
      <c r="CW288" s="3">
        <f t="shared" si="272"/>
        <v>0</v>
      </c>
      <c r="CX288" s="3">
        <f t="shared" si="273"/>
        <v>0</v>
      </c>
      <c r="CY288" s="3">
        <f>(ROUND((((S288+ROUND((ROUND(((((EU288*1.25)*1.2))*AV288*1),2)*BS288),2))*AT288)/100),2)+ROUND(((ROUND((ROUND(((AE288-(((EU288*1.25)*1.2)))*AV288*1),2)*BS288),2)*AT288)/100),2))</f>
        <v>16811.68</v>
      </c>
      <c r="CZ288" s="3">
        <f>(ROUND((((S288+ROUND((ROUND(((((EU288*1.25)*1.2))*AV288*1),2)*BS288),2))*AU288)/100),2)+ROUND(((ROUND((ROUND(((AE288-(((EU288*1.25)*1.2)))*AV288*1),2)*BS288),2)*AU288)/100),2))</f>
        <v>9408.3700000000008</v>
      </c>
      <c r="DB288" s="3">
        <v>83</v>
      </c>
      <c r="DC288" s="3" t="s">
        <v>3</v>
      </c>
      <c r="DD288" s="3" t="s">
        <v>36</v>
      </c>
      <c r="DE288" s="3" t="s">
        <v>138</v>
      </c>
      <c r="DF288" s="3" t="s">
        <v>138</v>
      </c>
      <c r="DG288" s="3" t="s">
        <v>139</v>
      </c>
      <c r="DH288" s="3" t="s">
        <v>3</v>
      </c>
      <c r="DI288" s="3" t="s">
        <v>139</v>
      </c>
      <c r="DJ288" s="3" t="s">
        <v>138</v>
      </c>
      <c r="DK288" s="3" t="s">
        <v>3</v>
      </c>
      <c r="DL288" s="3" t="s">
        <v>3</v>
      </c>
      <c r="DM288" s="3" t="s">
        <v>3</v>
      </c>
      <c r="DN288" s="3">
        <v>0</v>
      </c>
      <c r="DO288" s="3">
        <v>0</v>
      </c>
      <c r="DP288" s="3">
        <v>1</v>
      </c>
      <c r="DQ288" s="3">
        <v>1</v>
      </c>
      <c r="DU288" s="3">
        <v>1003</v>
      </c>
      <c r="DV288" s="3" t="s">
        <v>24</v>
      </c>
      <c r="DW288" s="3" t="s">
        <v>24</v>
      </c>
      <c r="DX288" s="3">
        <v>100</v>
      </c>
      <c r="DZ288" s="3" t="s">
        <v>3</v>
      </c>
      <c r="EA288" s="3" t="s">
        <v>3</v>
      </c>
      <c r="EB288" s="3" t="s">
        <v>3</v>
      </c>
      <c r="EC288" s="3" t="s">
        <v>3</v>
      </c>
      <c r="EE288" s="3">
        <v>85635393</v>
      </c>
      <c r="EF288" s="3">
        <v>30</v>
      </c>
      <c r="EG288" s="3" t="s">
        <v>46</v>
      </c>
      <c r="EH288" s="3">
        <v>0</v>
      </c>
      <c r="EI288" s="3" t="s">
        <v>3</v>
      </c>
      <c r="EJ288" s="3">
        <v>1</v>
      </c>
      <c r="EK288" s="3">
        <v>21</v>
      </c>
      <c r="EL288" s="3" t="s">
        <v>47</v>
      </c>
      <c r="EM288" s="3" t="s">
        <v>48</v>
      </c>
      <c r="EO288" s="3" t="s">
        <v>140</v>
      </c>
      <c r="EQ288" s="3">
        <v>131072</v>
      </c>
      <c r="ER288" s="3">
        <v>1864.54</v>
      </c>
      <c r="ES288" s="3">
        <v>3.3</v>
      </c>
      <c r="ET288" s="3">
        <v>21.59</v>
      </c>
      <c r="EU288" s="3">
        <v>1.77</v>
      </c>
      <c r="EV288" s="3">
        <v>1839.65</v>
      </c>
      <c r="EW288" s="3">
        <v>142.31</v>
      </c>
      <c r="EX288" s="3">
        <v>0</v>
      </c>
      <c r="EY288" s="3">
        <v>0</v>
      </c>
      <c r="FQ288" s="3">
        <v>0</v>
      </c>
      <c r="FR288" s="3">
        <v>0</v>
      </c>
      <c r="FS288" s="3">
        <v>0</v>
      </c>
      <c r="FX288" s="3">
        <v>109</v>
      </c>
      <c r="FY288" s="3">
        <v>61</v>
      </c>
      <c r="GA288" s="3" t="s">
        <v>3</v>
      </c>
      <c r="GD288" s="3">
        <v>1</v>
      </c>
      <c r="GF288" s="3">
        <v>-932052613</v>
      </c>
      <c r="GG288" s="3">
        <v>2</v>
      </c>
      <c r="GH288" s="3">
        <v>1</v>
      </c>
      <c r="GI288" s="3">
        <v>2</v>
      </c>
      <c r="GJ288" s="3">
        <v>0</v>
      </c>
      <c r="GK288" s="3">
        <v>0</v>
      </c>
      <c r="GL288" s="3">
        <f t="shared" si="274"/>
        <v>0</v>
      </c>
      <c r="GM288" s="3">
        <f t="shared" si="275"/>
        <v>41290.21</v>
      </c>
      <c r="GN288" s="3">
        <f t="shared" si="276"/>
        <v>41290.21</v>
      </c>
      <c r="GO288" s="3">
        <f t="shared" si="277"/>
        <v>0</v>
      </c>
      <c r="GP288" s="3">
        <f t="shared" si="278"/>
        <v>0</v>
      </c>
      <c r="GR288" s="3">
        <v>0</v>
      </c>
      <c r="GS288" s="3">
        <v>3</v>
      </c>
      <c r="GT288" s="3">
        <v>0</v>
      </c>
      <c r="GU288" s="3" t="s">
        <v>3</v>
      </c>
      <c r="GV288" s="3">
        <f t="shared" si="279"/>
        <v>0</v>
      </c>
      <c r="GW288" s="3">
        <v>1</v>
      </c>
      <c r="GX288" s="3">
        <f t="shared" si="280"/>
        <v>0</v>
      </c>
      <c r="HA288" s="3">
        <v>0</v>
      </c>
      <c r="HB288" s="3">
        <v>0</v>
      </c>
      <c r="HC288" s="3">
        <f t="shared" si="281"/>
        <v>0</v>
      </c>
      <c r="HE288" s="3" t="s">
        <v>3</v>
      </c>
      <c r="HF288" s="3" t="s">
        <v>3</v>
      </c>
      <c r="HM288" s="3" t="s">
        <v>3</v>
      </c>
      <c r="HN288" s="3" t="s">
        <v>3</v>
      </c>
      <c r="HO288" s="3" t="s">
        <v>3</v>
      </c>
      <c r="HP288" s="3" t="s">
        <v>3</v>
      </c>
      <c r="HQ288" s="3" t="s">
        <v>3</v>
      </c>
      <c r="HS288" s="3">
        <v>0</v>
      </c>
      <c r="IK288" s="3">
        <v>0</v>
      </c>
    </row>
    <row r="289" spans="1:255" x14ac:dyDescent="0.25">
      <c r="A289" s="2">
        <v>18</v>
      </c>
      <c r="B289" s="2">
        <v>1</v>
      </c>
      <c r="C289" s="2">
        <v>282</v>
      </c>
      <c r="D289" s="2"/>
      <c r="E289" s="2" t="s">
        <v>259</v>
      </c>
      <c r="F289" s="2" t="s">
        <v>152</v>
      </c>
      <c r="G289" s="2" t="s">
        <v>153</v>
      </c>
      <c r="H289" s="2" t="s">
        <v>144</v>
      </c>
      <c r="I289" s="2">
        <f>I287*J289</f>
        <v>10</v>
      </c>
      <c r="J289" s="2">
        <v>100</v>
      </c>
      <c r="K289" s="2">
        <v>100</v>
      </c>
      <c r="L289" s="2"/>
      <c r="M289" s="2"/>
      <c r="N289" s="2"/>
      <c r="O289" s="2">
        <f t="shared" si="257"/>
        <v>13288.6</v>
      </c>
      <c r="P289" s="2">
        <f t="shared" si="258"/>
        <v>13288.6</v>
      </c>
      <c r="Q289" s="2">
        <f>(ROUND((ROUND(((ET289)*AV289*I289),2)*BB289),2)+ROUND((ROUND(((AE289-(EU289))*AV289*I289),2)*BS289),2))</f>
        <v>0</v>
      </c>
      <c r="R289" s="2">
        <f>(ROUND((ROUND(((EU289)*AV289*I289),2)*BS289),2)+ROUND((ROUND(((AE289-(EU289))*AV289*I289),2)*BS289),2))</f>
        <v>0</v>
      </c>
      <c r="S289" s="2">
        <f t="shared" si="259"/>
        <v>0</v>
      </c>
      <c r="T289" s="2">
        <f t="shared" si="260"/>
        <v>0</v>
      </c>
      <c r="U289" s="2">
        <f t="shared" si="261"/>
        <v>0</v>
      </c>
      <c r="V289" s="2">
        <f t="shared" si="262"/>
        <v>0</v>
      </c>
      <c r="W289" s="2">
        <f t="shared" si="263"/>
        <v>0</v>
      </c>
      <c r="X289" s="2">
        <f>(ROUND((((S289+ROUND((ROUND(((EU289)*AV289*I289),2)*BS289),2))*AT289)/100),2)+ROUND(((ROUND((ROUND(((AE289-(EU289))*AV289*I289),2)*BS289),2)*AT289)/100),2))</f>
        <v>0</v>
      </c>
      <c r="Y289" s="2">
        <f>(ROUND((((S289+ROUND((ROUND(((EU289)*AV289*I289),2)*BS289),2))*AU289)/100),2)+ROUND(((ROUND((ROUND(((AE289-(EU289))*AV289*I289),2)*BS289),2)*AU289)/100),2))</f>
        <v>0</v>
      </c>
      <c r="Z289" s="2"/>
      <c r="AA289" s="2">
        <v>86549534</v>
      </c>
      <c r="AB289" s="2">
        <f t="shared" si="264"/>
        <v>1328.86</v>
      </c>
      <c r="AC289" s="2">
        <f>ROUND((ES289),6)</f>
        <v>1328.86</v>
      </c>
      <c r="AD289" s="2">
        <f>ROUND((((ET289)-(EU289))+AE289),6)</f>
        <v>0</v>
      </c>
      <c r="AE289" s="2">
        <f>ROUND((EU289),6)</f>
        <v>0</v>
      </c>
      <c r="AF289" s="2">
        <f>ROUND((EV289),6)</f>
        <v>0</v>
      </c>
      <c r="AG289" s="2">
        <f t="shared" si="265"/>
        <v>0</v>
      </c>
      <c r="AH289" s="2">
        <f>(EW289)</f>
        <v>0</v>
      </c>
      <c r="AI289" s="2">
        <f>(EX289)</f>
        <v>0</v>
      </c>
      <c r="AJ289" s="2">
        <f t="shared" si="266"/>
        <v>0</v>
      </c>
      <c r="AK289" s="2">
        <v>1328.86</v>
      </c>
      <c r="AL289" s="2">
        <v>1328.86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109</v>
      </c>
      <c r="AU289" s="2">
        <v>61</v>
      </c>
      <c r="AV289" s="2">
        <v>1</v>
      </c>
      <c r="AW289" s="2">
        <v>1</v>
      </c>
      <c r="AX289" s="2"/>
      <c r="AY289" s="2"/>
      <c r="AZ289" s="2">
        <v>1</v>
      </c>
      <c r="BA289" s="2">
        <v>1</v>
      </c>
      <c r="BB289" s="2">
        <v>1</v>
      </c>
      <c r="BC289" s="2">
        <v>1</v>
      </c>
      <c r="BD289" s="2" t="s">
        <v>3</v>
      </c>
      <c r="BE289" s="2" t="s">
        <v>3</v>
      </c>
      <c r="BF289" s="2" t="s">
        <v>3</v>
      </c>
      <c r="BG289" s="2" t="s">
        <v>3</v>
      </c>
      <c r="BH289" s="2">
        <v>3</v>
      </c>
      <c r="BI289" s="2">
        <v>1</v>
      </c>
      <c r="BJ289" s="2" t="s">
        <v>154</v>
      </c>
      <c r="BK289" s="2"/>
      <c r="BL289" s="2"/>
      <c r="BM289" s="2">
        <v>21</v>
      </c>
      <c r="BN289" s="2">
        <v>0</v>
      </c>
      <c r="BO289" s="2" t="s">
        <v>3</v>
      </c>
      <c r="BP289" s="2">
        <v>0</v>
      </c>
      <c r="BQ289" s="2">
        <v>30</v>
      </c>
      <c r="BR289" s="2">
        <v>0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 t="s">
        <v>3</v>
      </c>
      <c r="BZ289" s="2">
        <v>109</v>
      </c>
      <c r="CA289" s="2">
        <v>61</v>
      </c>
      <c r="CB289" s="2" t="s">
        <v>3</v>
      </c>
      <c r="CC289" s="2"/>
      <c r="CD289" s="2"/>
      <c r="CE289" s="2">
        <v>1566</v>
      </c>
      <c r="CF289" s="2">
        <v>0</v>
      </c>
      <c r="CG289" s="2">
        <v>0</v>
      </c>
      <c r="CH289" s="2"/>
      <c r="CI289" s="2"/>
      <c r="CJ289" s="2"/>
      <c r="CK289" s="2"/>
      <c r="CL289" s="2"/>
      <c r="CM289" s="2">
        <v>0</v>
      </c>
      <c r="CN289" s="2" t="s">
        <v>858</v>
      </c>
      <c r="CO289" s="2">
        <v>0</v>
      </c>
      <c r="CP289" s="2">
        <f t="shared" si="267"/>
        <v>13288.6</v>
      </c>
      <c r="CQ289" s="2">
        <f t="shared" si="268"/>
        <v>1328.86</v>
      </c>
      <c r="CR289" s="2">
        <f>(ROUND((ROUND(((ET289)*AV289*1),2)*BB289),2)+ROUND((ROUND(((AE289-(EU289))*AV289*1),2)*BS289),2))</f>
        <v>0</v>
      </c>
      <c r="CS289" s="2">
        <f>(ROUND((ROUND(((EU289)*AV289*1),2)*BS289),2)+ROUND((ROUND(((AE289-(EU289))*AV289*1),2)*BS289),2))</f>
        <v>0</v>
      </c>
      <c r="CT289" s="2">
        <f t="shared" si="269"/>
        <v>0</v>
      </c>
      <c r="CU289" s="2">
        <f t="shared" si="270"/>
        <v>0</v>
      </c>
      <c r="CV289" s="2">
        <f t="shared" si="271"/>
        <v>0</v>
      </c>
      <c r="CW289" s="2">
        <f t="shared" si="272"/>
        <v>0</v>
      </c>
      <c r="CX289" s="2">
        <f t="shared" si="273"/>
        <v>0</v>
      </c>
      <c r="CY289" s="2">
        <f>(ROUND((((S289+ROUND((ROUND(((EU289)*AV289*1),2)*BS289),2))*AT289)/100),2)+ROUND(((ROUND((ROUND(((AE289-(EU289))*AV289*1),2)*BS289),2)*AT289)/100),2))</f>
        <v>0</v>
      </c>
      <c r="CZ289" s="2">
        <f>(ROUND((((S289+ROUND((ROUND(((EU289)*AV289*1),2)*BS289),2))*AU289)/100),2)+ROUND(((ROUND((ROUND(((AE289-(EU289))*AV289*1),2)*BS289),2)*AU289)/100),2))</f>
        <v>0</v>
      </c>
      <c r="DA289" s="2"/>
      <c r="DB289" s="2"/>
      <c r="DC289" s="2" t="s">
        <v>3</v>
      </c>
      <c r="DD289" s="2" t="s">
        <v>3</v>
      </c>
      <c r="DE289" s="2" t="s">
        <v>3</v>
      </c>
      <c r="DF289" s="2" t="s">
        <v>3</v>
      </c>
      <c r="DG289" s="2" t="s">
        <v>3</v>
      </c>
      <c r="DH289" s="2" t="s">
        <v>3</v>
      </c>
      <c r="DI289" s="2" t="s">
        <v>3</v>
      </c>
      <c r="DJ289" s="2" t="s">
        <v>3</v>
      </c>
      <c r="DK289" s="2" t="s">
        <v>3</v>
      </c>
      <c r="DL289" s="2" t="s">
        <v>3</v>
      </c>
      <c r="DM289" s="2" t="s">
        <v>3</v>
      </c>
      <c r="DN289" s="2">
        <v>0</v>
      </c>
      <c r="DO289" s="2">
        <v>0</v>
      </c>
      <c r="DP289" s="2">
        <v>1</v>
      </c>
      <c r="DQ289" s="2">
        <v>1</v>
      </c>
      <c r="DR289" s="2"/>
      <c r="DS289" s="2"/>
      <c r="DT289" s="2"/>
      <c r="DU289" s="2">
        <v>1003</v>
      </c>
      <c r="DV289" s="2" t="s">
        <v>144</v>
      </c>
      <c r="DW289" s="2" t="s">
        <v>144</v>
      </c>
      <c r="DX289" s="2">
        <v>1</v>
      </c>
      <c r="DY289" s="2"/>
      <c r="DZ289" s="2" t="s">
        <v>3</v>
      </c>
      <c r="EA289" s="2" t="s">
        <v>3</v>
      </c>
      <c r="EB289" s="2" t="s">
        <v>3</v>
      </c>
      <c r="EC289" s="2" t="s">
        <v>3</v>
      </c>
      <c r="ED289" s="2"/>
      <c r="EE289" s="2">
        <v>85635393</v>
      </c>
      <c r="EF289" s="2">
        <v>30</v>
      </c>
      <c r="EG289" s="2" t="s">
        <v>46</v>
      </c>
      <c r="EH289" s="2">
        <v>0</v>
      </c>
      <c r="EI289" s="2" t="s">
        <v>3</v>
      </c>
      <c r="EJ289" s="2">
        <v>1</v>
      </c>
      <c r="EK289" s="2">
        <v>21</v>
      </c>
      <c r="EL289" s="2" t="s">
        <v>47</v>
      </c>
      <c r="EM289" s="2" t="s">
        <v>48</v>
      </c>
      <c r="EN289" s="2"/>
      <c r="EO289" s="2" t="s">
        <v>146</v>
      </c>
      <c r="EP289" s="2"/>
      <c r="EQ289" s="2">
        <v>0</v>
      </c>
      <c r="ER289" s="2">
        <v>1328.86</v>
      </c>
      <c r="ES289" s="2">
        <v>1328.86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>
        <v>0</v>
      </c>
      <c r="FR289" s="2">
        <v>0</v>
      </c>
      <c r="FS289" s="2">
        <v>0</v>
      </c>
      <c r="FT289" s="2"/>
      <c r="FU289" s="2"/>
      <c r="FV289" s="2"/>
      <c r="FW289" s="2"/>
      <c r="FX289" s="2">
        <v>109</v>
      </c>
      <c r="FY289" s="2">
        <v>61</v>
      </c>
      <c r="FZ289" s="2"/>
      <c r="GA289" s="2" t="s">
        <v>3</v>
      </c>
      <c r="GB289" s="2"/>
      <c r="GC289" s="2"/>
      <c r="GD289" s="2">
        <v>1</v>
      </c>
      <c r="GE289" s="2"/>
      <c r="GF289" s="2">
        <v>-1161643105</v>
      </c>
      <c r="GG289" s="2">
        <v>2</v>
      </c>
      <c r="GH289" s="2">
        <v>1</v>
      </c>
      <c r="GI289" s="2">
        <v>-2</v>
      </c>
      <c r="GJ289" s="2">
        <v>0</v>
      </c>
      <c r="GK289" s="2">
        <v>0</v>
      </c>
      <c r="GL289" s="2">
        <f t="shared" si="274"/>
        <v>0</v>
      </c>
      <c r="GM289" s="2">
        <f t="shared" si="275"/>
        <v>13288.6</v>
      </c>
      <c r="GN289" s="2">
        <f t="shared" si="276"/>
        <v>13288.6</v>
      </c>
      <c r="GO289" s="2">
        <f t="shared" si="277"/>
        <v>0</v>
      </c>
      <c r="GP289" s="2">
        <f t="shared" si="278"/>
        <v>0</v>
      </c>
      <c r="GQ289" s="2"/>
      <c r="GR289" s="2">
        <v>0</v>
      </c>
      <c r="GS289" s="2">
        <v>3</v>
      </c>
      <c r="GT289" s="2">
        <v>0</v>
      </c>
      <c r="GU289" s="2" t="s">
        <v>3</v>
      </c>
      <c r="GV289" s="2">
        <f t="shared" si="279"/>
        <v>0</v>
      </c>
      <c r="GW289" s="2">
        <v>1</v>
      </c>
      <c r="GX289" s="2">
        <f t="shared" si="280"/>
        <v>0</v>
      </c>
      <c r="GY289" s="2"/>
      <c r="GZ289" s="2"/>
      <c r="HA289" s="2">
        <v>0</v>
      </c>
      <c r="HB289" s="2">
        <v>0</v>
      </c>
      <c r="HC289" s="2">
        <f t="shared" si="281"/>
        <v>0</v>
      </c>
      <c r="HD289" s="2"/>
      <c r="HE289" s="2" t="s">
        <v>3</v>
      </c>
      <c r="HF289" s="2" t="s">
        <v>3</v>
      </c>
      <c r="HG289" s="2"/>
      <c r="HH289" s="2"/>
      <c r="HI289" s="2"/>
      <c r="HJ289" s="2"/>
      <c r="HK289" s="2"/>
      <c r="HL289" s="2"/>
      <c r="HM289" s="2" t="s">
        <v>36</v>
      </c>
      <c r="HN289" s="2" t="s">
        <v>3</v>
      </c>
      <c r="HO289" s="2" t="s">
        <v>3</v>
      </c>
      <c r="HP289" s="2" t="s">
        <v>3</v>
      </c>
      <c r="HQ289" s="2" t="s">
        <v>3</v>
      </c>
      <c r="HR289" s="2"/>
      <c r="HS289" s="2">
        <v>0</v>
      </c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>
        <v>0</v>
      </c>
      <c r="IL289" s="2"/>
      <c r="IM289" s="2"/>
      <c r="IN289" s="2"/>
      <c r="IO289" s="2"/>
      <c r="IP289" s="2"/>
      <c r="IQ289" s="2"/>
      <c r="IR289" s="2"/>
      <c r="IS289" s="2"/>
      <c r="IT289" s="2"/>
      <c r="IU289" s="2"/>
    </row>
    <row r="290" spans="1:255" x14ac:dyDescent="0.25">
      <c r="A290" s="3">
        <v>18</v>
      </c>
      <c r="B290" s="3">
        <v>1</v>
      </c>
      <c r="C290" s="3">
        <v>290</v>
      </c>
      <c r="E290" s="3" t="s">
        <v>259</v>
      </c>
      <c r="F290" s="3" t="s">
        <v>152</v>
      </c>
      <c r="G290" s="3" t="s">
        <v>153</v>
      </c>
      <c r="H290" s="3" t="s">
        <v>144</v>
      </c>
      <c r="I290" s="3">
        <f>I288*J290</f>
        <v>10</v>
      </c>
      <c r="J290" s="3">
        <v>100</v>
      </c>
      <c r="K290" s="3">
        <v>100</v>
      </c>
      <c r="O290" s="3">
        <f t="shared" si="257"/>
        <v>10763.77</v>
      </c>
      <c r="P290" s="3">
        <f t="shared" si="258"/>
        <v>10763.77</v>
      </c>
      <c r="Q290" s="3">
        <f>(ROUND((ROUND(((ET290)*AV290*I290),2)*BB290),2)+ROUND((ROUND(((AE290-(EU290))*AV290*I290),2)*BS290),2))</f>
        <v>0</v>
      </c>
      <c r="R290" s="3">
        <f>(ROUND((ROUND(((EU290)*AV290*I290),2)*BS290),2)+ROUND((ROUND(((AE290-(EU290))*AV290*I290),2)*BS290),2))</f>
        <v>0</v>
      </c>
      <c r="S290" s="3">
        <f t="shared" si="259"/>
        <v>0</v>
      </c>
      <c r="T290" s="3">
        <f t="shared" si="260"/>
        <v>0</v>
      </c>
      <c r="U290" s="3">
        <f t="shared" si="261"/>
        <v>0</v>
      </c>
      <c r="V290" s="3">
        <f t="shared" si="262"/>
        <v>0</v>
      </c>
      <c r="W290" s="3">
        <f t="shared" si="263"/>
        <v>0</v>
      </c>
      <c r="X290" s="3">
        <f>(ROUND((((S290+ROUND((ROUND(((EU290)*AV290*I290),2)*BS290),2))*AT290)/100),2)+ROUND(((ROUND((ROUND(((AE290-(EU290))*AV290*I290),2)*BS290),2)*AT290)/100),2))</f>
        <v>0</v>
      </c>
      <c r="Y290" s="3">
        <f>(ROUND((((S290+ROUND((ROUND(((EU290)*AV290*I290),2)*BS290),2))*AU290)/100),2)+ROUND(((ROUND((ROUND(((AE290-(EU290))*AV290*I290),2)*BS290),2)*AU290)/100),2))</f>
        <v>0</v>
      </c>
      <c r="AA290" s="3">
        <v>86549536</v>
      </c>
      <c r="AB290" s="3">
        <f t="shared" si="264"/>
        <v>1328.86</v>
      </c>
      <c r="AC290" s="3">
        <f>ROUND((ES290),6)</f>
        <v>1328.86</v>
      </c>
      <c r="AD290" s="3">
        <f>ROUND((((ET290)-(EU290))+AE290),6)</f>
        <v>0</v>
      </c>
      <c r="AE290" s="3">
        <f>ROUND((EU290),6)</f>
        <v>0</v>
      </c>
      <c r="AF290" s="3">
        <f>ROUND((EV290),6)</f>
        <v>0</v>
      </c>
      <c r="AG290" s="3">
        <f t="shared" si="265"/>
        <v>0</v>
      </c>
      <c r="AH290" s="3">
        <f>(EW290)</f>
        <v>0</v>
      </c>
      <c r="AI290" s="3">
        <f>(EX290)</f>
        <v>0</v>
      </c>
      <c r="AJ290" s="3">
        <f t="shared" si="266"/>
        <v>0</v>
      </c>
      <c r="AK290" s="3">
        <v>1328.86</v>
      </c>
      <c r="AL290" s="3">
        <v>1328.86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109</v>
      </c>
      <c r="AU290" s="3">
        <v>61</v>
      </c>
      <c r="AV290" s="3">
        <v>1</v>
      </c>
      <c r="AW290" s="3">
        <v>1</v>
      </c>
      <c r="AZ290" s="3">
        <v>1</v>
      </c>
      <c r="BA290" s="3">
        <v>1</v>
      </c>
      <c r="BB290" s="3">
        <v>1</v>
      </c>
      <c r="BC290" s="3">
        <v>0.81</v>
      </c>
      <c r="BD290" s="3" t="s">
        <v>3</v>
      </c>
      <c r="BE290" s="3" t="s">
        <v>3</v>
      </c>
      <c r="BF290" s="3" t="s">
        <v>3</v>
      </c>
      <c r="BG290" s="3" t="s">
        <v>3</v>
      </c>
      <c r="BH290" s="3">
        <v>3</v>
      </c>
      <c r="BI290" s="3">
        <v>1</v>
      </c>
      <c r="BJ290" s="3" t="s">
        <v>154</v>
      </c>
      <c r="BM290" s="3">
        <v>21</v>
      </c>
      <c r="BN290" s="3">
        <v>0</v>
      </c>
      <c r="BO290" s="3" t="s">
        <v>152</v>
      </c>
      <c r="BP290" s="3">
        <v>1</v>
      </c>
      <c r="BQ290" s="3">
        <v>30</v>
      </c>
      <c r="BR290" s="3">
        <v>0</v>
      </c>
      <c r="BS290" s="3">
        <v>1</v>
      </c>
      <c r="BT290" s="3">
        <v>1</v>
      </c>
      <c r="BU290" s="3">
        <v>1</v>
      </c>
      <c r="BV290" s="3">
        <v>1</v>
      </c>
      <c r="BW290" s="3">
        <v>1</v>
      </c>
      <c r="BX290" s="3">
        <v>1</v>
      </c>
      <c r="BY290" s="3" t="s">
        <v>3</v>
      </c>
      <c r="BZ290" s="3">
        <v>109</v>
      </c>
      <c r="CA290" s="3">
        <v>61</v>
      </c>
      <c r="CB290" s="3" t="s">
        <v>3</v>
      </c>
      <c r="CE290" s="3">
        <v>1566</v>
      </c>
      <c r="CF290" s="3">
        <v>0</v>
      </c>
      <c r="CG290" s="3">
        <v>0</v>
      </c>
      <c r="CM290" s="3">
        <v>0</v>
      </c>
      <c r="CN290" s="3" t="s">
        <v>858</v>
      </c>
      <c r="CO290" s="3">
        <v>0</v>
      </c>
      <c r="CP290" s="3">
        <f t="shared" si="267"/>
        <v>10763.77</v>
      </c>
      <c r="CQ290" s="3">
        <f t="shared" si="268"/>
        <v>1076.3800000000001</v>
      </c>
      <c r="CR290" s="3">
        <f>(ROUND((ROUND(((ET290)*AV290*1),2)*BB290),2)+ROUND((ROUND(((AE290-(EU290))*AV290*1),2)*BS290),2))</f>
        <v>0</v>
      </c>
      <c r="CS290" s="3">
        <f>(ROUND((ROUND(((EU290)*AV290*1),2)*BS290),2)+ROUND((ROUND(((AE290-(EU290))*AV290*1),2)*BS290),2))</f>
        <v>0</v>
      </c>
      <c r="CT290" s="3">
        <f t="shared" si="269"/>
        <v>0</v>
      </c>
      <c r="CU290" s="3">
        <f t="shared" si="270"/>
        <v>0</v>
      </c>
      <c r="CV290" s="3">
        <f t="shared" si="271"/>
        <v>0</v>
      </c>
      <c r="CW290" s="3">
        <f t="shared" si="272"/>
        <v>0</v>
      </c>
      <c r="CX290" s="3">
        <f t="shared" si="273"/>
        <v>0</v>
      </c>
      <c r="CY290" s="3">
        <f>(ROUND((((S290+ROUND((ROUND(((EU290)*AV290*1),2)*BS290),2))*AT290)/100),2)+ROUND(((ROUND((ROUND(((AE290-(EU290))*AV290*1),2)*BS290),2)*AT290)/100),2))</f>
        <v>0</v>
      </c>
      <c r="CZ290" s="3">
        <f>(ROUND((((S290+ROUND((ROUND(((EU290)*AV290*1),2)*BS290),2))*AU290)/100),2)+ROUND(((ROUND((ROUND(((AE290-(EU290))*AV290*1),2)*BS290),2)*AU290)/100),2))</f>
        <v>0</v>
      </c>
      <c r="DC290" s="3" t="s">
        <v>3</v>
      </c>
      <c r="DD290" s="3" t="s">
        <v>3</v>
      </c>
      <c r="DE290" s="3" t="s">
        <v>3</v>
      </c>
      <c r="DF290" s="3" t="s">
        <v>3</v>
      </c>
      <c r="DG290" s="3" t="s">
        <v>3</v>
      </c>
      <c r="DH290" s="3" t="s">
        <v>3</v>
      </c>
      <c r="DI290" s="3" t="s">
        <v>3</v>
      </c>
      <c r="DJ290" s="3" t="s">
        <v>3</v>
      </c>
      <c r="DK290" s="3" t="s">
        <v>3</v>
      </c>
      <c r="DL290" s="3" t="s">
        <v>3</v>
      </c>
      <c r="DM290" s="3" t="s">
        <v>3</v>
      </c>
      <c r="DN290" s="3">
        <v>0</v>
      </c>
      <c r="DO290" s="3">
        <v>0</v>
      </c>
      <c r="DP290" s="3">
        <v>1</v>
      </c>
      <c r="DQ290" s="3">
        <v>1</v>
      </c>
      <c r="DU290" s="3">
        <v>1003</v>
      </c>
      <c r="DV290" s="3" t="s">
        <v>144</v>
      </c>
      <c r="DW290" s="3" t="s">
        <v>144</v>
      </c>
      <c r="DX290" s="3">
        <v>1</v>
      </c>
      <c r="DZ290" s="3" t="s">
        <v>3</v>
      </c>
      <c r="EA290" s="3" t="s">
        <v>3</v>
      </c>
      <c r="EB290" s="3" t="s">
        <v>3</v>
      </c>
      <c r="EC290" s="3" t="s">
        <v>3</v>
      </c>
      <c r="EE290" s="3">
        <v>85635393</v>
      </c>
      <c r="EF290" s="3">
        <v>30</v>
      </c>
      <c r="EG290" s="3" t="s">
        <v>46</v>
      </c>
      <c r="EH290" s="3">
        <v>0</v>
      </c>
      <c r="EI290" s="3" t="s">
        <v>3</v>
      </c>
      <c r="EJ290" s="3">
        <v>1</v>
      </c>
      <c r="EK290" s="3">
        <v>21</v>
      </c>
      <c r="EL290" s="3" t="s">
        <v>47</v>
      </c>
      <c r="EM290" s="3" t="s">
        <v>48</v>
      </c>
      <c r="EO290" s="3" t="s">
        <v>146</v>
      </c>
      <c r="EQ290" s="3">
        <v>0</v>
      </c>
      <c r="ER290" s="3">
        <v>1328.86</v>
      </c>
      <c r="ES290" s="3">
        <v>1328.86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FQ290" s="3">
        <v>0</v>
      </c>
      <c r="FR290" s="3">
        <v>0</v>
      </c>
      <c r="FS290" s="3">
        <v>0</v>
      </c>
      <c r="FX290" s="3">
        <v>109</v>
      </c>
      <c r="FY290" s="3">
        <v>61</v>
      </c>
      <c r="GA290" s="3" t="s">
        <v>3</v>
      </c>
      <c r="GD290" s="3">
        <v>1</v>
      </c>
      <c r="GF290" s="3">
        <v>-1161643105</v>
      </c>
      <c r="GG290" s="3">
        <v>2</v>
      </c>
      <c r="GH290" s="3">
        <v>1</v>
      </c>
      <c r="GI290" s="3">
        <v>2</v>
      </c>
      <c r="GJ290" s="3">
        <v>0</v>
      </c>
      <c r="GK290" s="3">
        <v>0</v>
      </c>
      <c r="GL290" s="3">
        <f t="shared" si="274"/>
        <v>0</v>
      </c>
      <c r="GM290" s="3">
        <f t="shared" si="275"/>
        <v>10763.77</v>
      </c>
      <c r="GN290" s="3">
        <f t="shared" si="276"/>
        <v>10763.77</v>
      </c>
      <c r="GO290" s="3">
        <f t="shared" si="277"/>
        <v>0</v>
      </c>
      <c r="GP290" s="3">
        <f t="shared" si="278"/>
        <v>0</v>
      </c>
      <c r="GR290" s="3">
        <v>0</v>
      </c>
      <c r="GS290" s="3">
        <v>3</v>
      </c>
      <c r="GT290" s="3">
        <v>0</v>
      </c>
      <c r="GU290" s="3" t="s">
        <v>3</v>
      </c>
      <c r="GV290" s="3">
        <f t="shared" si="279"/>
        <v>0</v>
      </c>
      <c r="GW290" s="3">
        <v>1</v>
      </c>
      <c r="GX290" s="3">
        <f t="shared" si="280"/>
        <v>0</v>
      </c>
      <c r="HA290" s="3">
        <v>0</v>
      </c>
      <c r="HB290" s="3">
        <v>0</v>
      </c>
      <c r="HC290" s="3">
        <f t="shared" si="281"/>
        <v>0</v>
      </c>
      <c r="HE290" s="3" t="s">
        <v>3</v>
      </c>
      <c r="HF290" s="3" t="s">
        <v>3</v>
      </c>
      <c r="HM290" s="3" t="s">
        <v>36</v>
      </c>
      <c r="HN290" s="3" t="s">
        <v>3</v>
      </c>
      <c r="HO290" s="3" t="s">
        <v>3</v>
      </c>
      <c r="HP290" s="3" t="s">
        <v>3</v>
      </c>
      <c r="HQ290" s="3" t="s">
        <v>3</v>
      </c>
      <c r="HS290" s="3">
        <v>0</v>
      </c>
      <c r="IK290" s="3">
        <v>0</v>
      </c>
    </row>
    <row r="291" spans="1:255" x14ac:dyDescent="0.25">
      <c r="A291" s="2">
        <v>17</v>
      </c>
      <c r="B291" s="2">
        <v>1</v>
      </c>
      <c r="C291" s="2">
        <f>ROW(SmtRes!A307)</f>
        <v>307</v>
      </c>
      <c r="D291" s="2">
        <f>ROW(EtalonRes!A319)</f>
        <v>319</v>
      </c>
      <c r="E291" s="2" t="s">
        <v>260</v>
      </c>
      <c r="F291" s="2" t="s">
        <v>51</v>
      </c>
      <c r="G291" s="2" t="s">
        <v>261</v>
      </c>
      <c r="H291" s="2" t="s">
        <v>24</v>
      </c>
      <c r="I291" s="2">
        <f>ROUND((180)/100,9)</f>
        <v>1.8</v>
      </c>
      <c r="J291" s="2">
        <v>0</v>
      </c>
      <c r="K291" s="2">
        <f>ROUND((180)/100,9)</f>
        <v>1.8</v>
      </c>
      <c r="L291" s="2"/>
      <c r="M291" s="2"/>
      <c r="N291" s="2"/>
      <c r="O291" s="2">
        <f t="shared" si="257"/>
        <v>2375.1</v>
      </c>
      <c r="P291" s="2">
        <f t="shared" si="258"/>
        <v>417.08</v>
      </c>
      <c r="Q291" s="2">
        <f>(ROUND((ROUND(((((ET291*1.25)*1.2))*AV291*I291),2)*BB291),2)+ROUND((ROUND(((AE291-(((EU291*1.25)*1.2)))*AV291*I291),2)*BS291),2))</f>
        <v>58.19</v>
      </c>
      <c r="R291" s="2">
        <f>(ROUND((ROUND(((((EU291*1.25)*1.2))*AV291*I291),2)*BS291),2)+ROUND((ROUND(((AE291-(((EU291*1.25)*1.2)))*AV291*I291),2)*BS291),2))</f>
        <v>8.24</v>
      </c>
      <c r="S291" s="2">
        <f t="shared" si="259"/>
        <v>1899.83</v>
      </c>
      <c r="T291" s="2">
        <f t="shared" si="260"/>
        <v>0</v>
      </c>
      <c r="U291" s="2">
        <f t="shared" si="261"/>
        <v>148.42396799999997</v>
      </c>
      <c r="V291" s="2">
        <f t="shared" si="262"/>
        <v>0</v>
      </c>
      <c r="W291" s="2">
        <f t="shared" si="263"/>
        <v>0</v>
      </c>
      <c r="X291" s="2">
        <f>(ROUND((((S291+ROUND((ROUND(((((EU291*1.25)*1.2))*AV291*I291),2)*BS291),2))*AT291)/100),2)+ROUND(((ROUND((ROUND(((AE291-(((EU291*1.25)*1.2)))*AV291*I291),2)*BS291),2)*AT291)/100),2))</f>
        <v>2079.8000000000002</v>
      </c>
      <c r="Y291" s="2">
        <f>(ROUND((((S291+ROUND((ROUND(((((EU291*1.25)*1.2))*AV291*I291),2)*BS291),2))*AU291)/100),2)+ROUND(((ROUND((ROUND(((AE291-(((EU291*1.25)*1.2)))*AV291*I291),2)*BS291),2)*AU291)/100),2))</f>
        <v>1163.92</v>
      </c>
      <c r="Z291" s="2"/>
      <c r="AA291" s="2">
        <v>86549534</v>
      </c>
      <c r="AB291" s="2">
        <f t="shared" si="264"/>
        <v>1251.194</v>
      </c>
      <c r="AC291" s="2">
        <f>ROUND((((ES291*1)*1)),6)</f>
        <v>231.71</v>
      </c>
      <c r="AD291" s="2">
        <f>ROUND((((((ET291*1.25)*1.2))-(((EU291*1.25)*1.2)))+AE291),6)</f>
        <v>30.3</v>
      </c>
      <c r="AE291" s="2">
        <f>ROUND((((EU291*1.25)*1.2)),6)</f>
        <v>4.29</v>
      </c>
      <c r="AF291" s="2">
        <f>ROUND((((EV291*1.15)*1.2)),6)</f>
        <v>989.18399999999997</v>
      </c>
      <c r="AG291" s="2">
        <f t="shared" si="265"/>
        <v>0</v>
      </c>
      <c r="AH291" s="2">
        <f>(((EW291*1.15)*1.2))</f>
        <v>77.279999999999987</v>
      </c>
      <c r="AI291" s="2">
        <f>(((EX291*1.25)*1.2))</f>
        <v>0</v>
      </c>
      <c r="AJ291" s="2">
        <f t="shared" si="266"/>
        <v>0</v>
      </c>
      <c r="AK291" s="2">
        <v>968.71</v>
      </c>
      <c r="AL291" s="2">
        <v>231.71</v>
      </c>
      <c r="AM291" s="2">
        <v>20.2</v>
      </c>
      <c r="AN291" s="2">
        <v>2.86</v>
      </c>
      <c r="AO291" s="2">
        <v>716.8</v>
      </c>
      <c r="AP291" s="2">
        <v>0</v>
      </c>
      <c r="AQ291" s="2">
        <v>56</v>
      </c>
      <c r="AR291" s="2">
        <v>0</v>
      </c>
      <c r="AS291" s="2">
        <v>0</v>
      </c>
      <c r="AT291" s="2">
        <v>109</v>
      </c>
      <c r="AU291" s="2">
        <v>61</v>
      </c>
      <c r="AV291" s="2">
        <v>1.0669999999999999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0</v>
      </c>
      <c r="BI291" s="2">
        <v>1</v>
      </c>
      <c r="BJ291" s="2" t="s">
        <v>53</v>
      </c>
      <c r="BK291" s="2"/>
      <c r="BL291" s="2"/>
      <c r="BM291" s="2">
        <v>21</v>
      </c>
      <c r="BN291" s="2">
        <v>0</v>
      </c>
      <c r="BO291" s="2" t="s">
        <v>51</v>
      </c>
      <c r="BP291" s="2">
        <v>1</v>
      </c>
      <c r="BQ291" s="2">
        <v>30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109</v>
      </c>
      <c r="CA291" s="2">
        <v>61</v>
      </c>
      <c r="CB291" s="2" t="s">
        <v>3</v>
      </c>
      <c r="CC291" s="2"/>
      <c r="CD291" s="2"/>
      <c r="CE291" s="2">
        <v>1566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857</v>
      </c>
      <c r="CO291" s="2">
        <v>0</v>
      </c>
      <c r="CP291" s="2">
        <f t="shared" si="267"/>
        <v>2375.1</v>
      </c>
      <c r="CQ291" s="2">
        <f t="shared" si="268"/>
        <v>231.71</v>
      </c>
      <c r="CR291" s="2">
        <f>(ROUND((ROUND(((((ET291*1.25)*1.2))*AV291*1),2)*BB291),2)+ROUND((ROUND(((AE291-(((EU291*1.25)*1.2)))*AV291*1),2)*BS291),2))</f>
        <v>32.33</v>
      </c>
      <c r="CS291" s="2">
        <f>(ROUND((ROUND(((((EU291*1.25)*1.2))*AV291*1),2)*BS291),2)+ROUND((ROUND(((AE291-(((EU291*1.25)*1.2)))*AV291*1),2)*BS291),2))</f>
        <v>4.58</v>
      </c>
      <c r="CT291" s="2">
        <f t="shared" si="269"/>
        <v>1055.46</v>
      </c>
      <c r="CU291" s="2">
        <f t="shared" si="270"/>
        <v>0</v>
      </c>
      <c r="CV291" s="2">
        <f t="shared" si="271"/>
        <v>82.457759999999979</v>
      </c>
      <c r="CW291" s="2">
        <f t="shared" si="272"/>
        <v>0</v>
      </c>
      <c r="CX291" s="2">
        <f t="shared" si="273"/>
        <v>0</v>
      </c>
      <c r="CY291" s="2">
        <f>(ROUND((((S291+ROUND((ROUND(((((EU291*1.25)*1.2))*AV291*1),2)*BS291),2))*AT291)/100),2)+ROUND(((ROUND((ROUND(((AE291-(((EU291*1.25)*1.2)))*AV291*1),2)*BS291),2)*AT291)/100),2))</f>
        <v>2075.81</v>
      </c>
      <c r="CZ291" s="2">
        <f>(ROUND((((S291+ROUND((ROUND(((((EU291*1.25)*1.2))*AV291*1),2)*BS291),2))*AU291)/100),2)+ROUND(((ROUND((ROUND(((AE291-(((EU291*1.25)*1.2)))*AV291*1),2)*BS291),2)*AU291)/100),2))</f>
        <v>1161.69</v>
      </c>
      <c r="DA291" s="2"/>
      <c r="DB291" s="2">
        <v>85</v>
      </c>
      <c r="DC291" s="2" t="s">
        <v>3</v>
      </c>
      <c r="DD291" s="2" t="s">
        <v>36</v>
      </c>
      <c r="DE291" s="2" t="s">
        <v>138</v>
      </c>
      <c r="DF291" s="2" t="s">
        <v>138</v>
      </c>
      <c r="DG291" s="2" t="s">
        <v>139</v>
      </c>
      <c r="DH291" s="2" t="s">
        <v>3</v>
      </c>
      <c r="DI291" s="2" t="s">
        <v>139</v>
      </c>
      <c r="DJ291" s="2" t="s">
        <v>138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1003</v>
      </c>
      <c r="DV291" s="2" t="s">
        <v>24</v>
      </c>
      <c r="DW291" s="2" t="s">
        <v>24</v>
      </c>
      <c r="DX291" s="2">
        <v>100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85635393</v>
      </c>
      <c r="EF291" s="2">
        <v>30</v>
      </c>
      <c r="EG291" s="2" t="s">
        <v>46</v>
      </c>
      <c r="EH291" s="2">
        <v>0</v>
      </c>
      <c r="EI291" s="2" t="s">
        <v>3</v>
      </c>
      <c r="EJ291" s="2">
        <v>1</v>
      </c>
      <c r="EK291" s="2">
        <v>21</v>
      </c>
      <c r="EL291" s="2" t="s">
        <v>47</v>
      </c>
      <c r="EM291" s="2" t="s">
        <v>48</v>
      </c>
      <c r="EN291" s="2"/>
      <c r="EO291" s="2" t="s">
        <v>140</v>
      </c>
      <c r="EP291" s="2"/>
      <c r="EQ291" s="2">
        <v>131072</v>
      </c>
      <c r="ER291" s="2">
        <v>968.71</v>
      </c>
      <c r="ES291" s="2">
        <v>231.71</v>
      </c>
      <c r="ET291" s="2">
        <v>20.2</v>
      </c>
      <c r="EU291" s="2">
        <v>2.86</v>
      </c>
      <c r="EV291" s="2">
        <v>716.8</v>
      </c>
      <c r="EW291" s="2">
        <v>56</v>
      </c>
      <c r="EX291" s="2">
        <v>0</v>
      </c>
      <c r="EY291" s="2">
        <v>0</v>
      </c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109</v>
      </c>
      <c r="FY291" s="2">
        <v>61</v>
      </c>
      <c r="FZ291" s="2"/>
      <c r="GA291" s="2" t="s">
        <v>3</v>
      </c>
      <c r="GB291" s="2"/>
      <c r="GC291" s="2"/>
      <c r="GD291" s="2">
        <v>1</v>
      </c>
      <c r="GE291" s="2"/>
      <c r="GF291" s="2">
        <v>998884067</v>
      </c>
      <c r="GG291" s="2">
        <v>2</v>
      </c>
      <c r="GH291" s="2">
        <v>1</v>
      </c>
      <c r="GI291" s="2">
        <v>2</v>
      </c>
      <c r="GJ291" s="2">
        <v>0</v>
      </c>
      <c r="GK291" s="2">
        <v>0</v>
      </c>
      <c r="GL291" s="2">
        <f t="shared" si="274"/>
        <v>0</v>
      </c>
      <c r="GM291" s="2">
        <f t="shared" si="275"/>
        <v>5618.82</v>
      </c>
      <c r="GN291" s="2">
        <f t="shared" si="276"/>
        <v>5618.82</v>
      </c>
      <c r="GO291" s="2">
        <f t="shared" si="277"/>
        <v>0</v>
      </c>
      <c r="GP291" s="2">
        <f t="shared" si="278"/>
        <v>0</v>
      </c>
      <c r="GQ291" s="2"/>
      <c r="GR291" s="2">
        <v>0</v>
      </c>
      <c r="GS291" s="2">
        <v>3</v>
      </c>
      <c r="GT291" s="2">
        <v>0</v>
      </c>
      <c r="GU291" s="2" t="s">
        <v>3</v>
      </c>
      <c r="GV291" s="2">
        <f t="shared" si="279"/>
        <v>0</v>
      </c>
      <c r="GW291" s="2">
        <v>1</v>
      </c>
      <c r="GX291" s="2">
        <f t="shared" si="280"/>
        <v>0</v>
      </c>
      <c r="GY291" s="2"/>
      <c r="GZ291" s="2"/>
      <c r="HA291" s="2">
        <v>0</v>
      </c>
      <c r="HB291" s="2">
        <v>0</v>
      </c>
      <c r="HC291" s="2">
        <f t="shared" si="281"/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5">
      <c r="A292" s="3">
        <v>17</v>
      </c>
      <c r="B292" s="3">
        <v>1</v>
      </c>
      <c r="C292" s="3">
        <f>ROW(SmtRes!A324)</f>
        <v>324</v>
      </c>
      <c r="D292" s="3">
        <f>ROW(EtalonRes!A328)</f>
        <v>328</v>
      </c>
      <c r="E292" s="3" t="s">
        <v>260</v>
      </c>
      <c r="F292" s="3" t="s">
        <v>51</v>
      </c>
      <c r="G292" s="3" t="s">
        <v>261</v>
      </c>
      <c r="H292" s="3" t="s">
        <v>24</v>
      </c>
      <c r="I292" s="3">
        <f>ROUND((180)/100,9)</f>
        <v>1.8</v>
      </c>
      <c r="J292" s="3">
        <v>0</v>
      </c>
      <c r="K292" s="3">
        <f>ROUND((180)/100,9)</f>
        <v>1.8</v>
      </c>
      <c r="O292" s="3">
        <f t="shared" si="257"/>
        <v>113385.02</v>
      </c>
      <c r="P292" s="3">
        <f t="shared" si="258"/>
        <v>5363.65</v>
      </c>
      <c r="Q292" s="3">
        <f>(ROUND((ROUND(((((ET292*1.25)*1.2))*AV292*I292),2)*BB292),2)+ROUND((ROUND(((AE292-(((EU292*1.25)*1.2)))*AV292*I292),2)*BS292),2))</f>
        <v>965.95</v>
      </c>
      <c r="R292" s="3">
        <f>(ROUND((ROUND(((((EU292*1.25)*1.2))*AV292*I292),2)*BS292),2)+ROUND((ROUND(((AE292-(((EU292*1.25)*1.2)))*AV292*I292),2)*BS292),2))</f>
        <v>464.32</v>
      </c>
      <c r="S292" s="3">
        <f t="shared" si="259"/>
        <v>107055.42</v>
      </c>
      <c r="T292" s="3">
        <f t="shared" si="260"/>
        <v>0</v>
      </c>
      <c r="U292" s="3">
        <f t="shared" si="261"/>
        <v>148.42396799999997</v>
      </c>
      <c r="V292" s="3">
        <f t="shared" si="262"/>
        <v>0</v>
      </c>
      <c r="W292" s="3">
        <f t="shared" si="263"/>
        <v>0</v>
      </c>
      <c r="X292" s="3">
        <f>(ROUND((((S292+ROUND((ROUND(((((EU292*1.25)*1.2))*AV292*I292),2)*BS292),2))*AT292)/100),2)+ROUND(((ROUND((ROUND(((AE292-(((EU292*1.25)*1.2)))*AV292*I292),2)*BS292),2)*AT292)/100),2))</f>
        <v>117196.52</v>
      </c>
      <c r="Y292" s="3">
        <f>(ROUND((((S292+ROUND((ROUND(((((EU292*1.25)*1.2))*AV292*I292),2)*BS292),2))*AU292)/100),2)+ROUND(((ROUND((ROUND(((AE292-(((EU292*1.25)*1.2)))*AV292*I292),2)*BS292),2)*AU292)/100),2))</f>
        <v>65587.039999999994</v>
      </c>
      <c r="AA292" s="3">
        <v>86549536</v>
      </c>
      <c r="AB292" s="3">
        <f t="shared" si="264"/>
        <v>1251.194</v>
      </c>
      <c r="AC292" s="3">
        <f>ROUND((((ES292*1)*1)),6)</f>
        <v>231.71</v>
      </c>
      <c r="AD292" s="3">
        <f>ROUND((((((ET292*1.25)*1.2))-(((EU292*1.25)*1.2)))+AE292),6)</f>
        <v>30.3</v>
      </c>
      <c r="AE292" s="3">
        <f>ROUND((((EU292*1.25)*1.2)),6)</f>
        <v>4.29</v>
      </c>
      <c r="AF292" s="3">
        <f>ROUND((((EV292*1.15)*1.2)),6)</f>
        <v>989.18399999999997</v>
      </c>
      <c r="AG292" s="3">
        <f t="shared" si="265"/>
        <v>0</v>
      </c>
      <c r="AH292" s="3">
        <f>(((EW292*1.15)*1.2))</f>
        <v>77.279999999999987</v>
      </c>
      <c r="AI292" s="3">
        <f>(((EX292*1.25)*1.2))</f>
        <v>0</v>
      </c>
      <c r="AJ292" s="3">
        <f t="shared" si="266"/>
        <v>0</v>
      </c>
      <c r="AK292" s="3">
        <v>968.71</v>
      </c>
      <c r="AL292" s="3">
        <v>231.71</v>
      </c>
      <c r="AM292" s="3">
        <v>20.2</v>
      </c>
      <c r="AN292" s="3">
        <v>2.86</v>
      </c>
      <c r="AO292" s="3">
        <v>716.8</v>
      </c>
      <c r="AP292" s="3">
        <v>0</v>
      </c>
      <c r="AQ292" s="3">
        <v>56</v>
      </c>
      <c r="AR292" s="3">
        <v>0</v>
      </c>
      <c r="AS292" s="3">
        <v>0</v>
      </c>
      <c r="AT292" s="3">
        <v>109</v>
      </c>
      <c r="AU292" s="3">
        <v>61</v>
      </c>
      <c r="AV292" s="3">
        <v>1.0669999999999999</v>
      </c>
      <c r="AW292" s="3">
        <v>1</v>
      </c>
      <c r="AZ292" s="3">
        <v>1</v>
      </c>
      <c r="BA292" s="3">
        <v>56.35</v>
      </c>
      <c r="BB292" s="3">
        <v>16.600000000000001</v>
      </c>
      <c r="BC292" s="3">
        <v>12.86</v>
      </c>
      <c r="BD292" s="3" t="s">
        <v>3</v>
      </c>
      <c r="BE292" s="3" t="s">
        <v>3</v>
      </c>
      <c r="BF292" s="3" t="s">
        <v>3</v>
      </c>
      <c r="BG292" s="3" t="s">
        <v>3</v>
      </c>
      <c r="BH292" s="3">
        <v>0</v>
      </c>
      <c r="BI292" s="3">
        <v>1</v>
      </c>
      <c r="BJ292" s="3" t="s">
        <v>53</v>
      </c>
      <c r="BM292" s="3">
        <v>21</v>
      </c>
      <c r="BN292" s="3">
        <v>0</v>
      </c>
      <c r="BO292" s="3" t="s">
        <v>51</v>
      </c>
      <c r="BP292" s="3">
        <v>1</v>
      </c>
      <c r="BQ292" s="3">
        <v>30</v>
      </c>
      <c r="BR292" s="3">
        <v>0</v>
      </c>
      <c r="BS292" s="3">
        <v>56.35</v>
      </c>
      <c r="BT292" s="3">
        <v>1</v>
      </c>
      <c r="BU292" s="3">
        <v>1</v>
      </c>
      <c r="BV292" s="3">
        <v>1</v>
      </c>
      <c r="BW292" s="3">
        <v>1</v>
      </c>
      <c r="BX292" s="3">
        <v>1</v>
      </c>
      <c r="BY292" s="3" t="s">
        <v>3</v>
      </c>
      <c r="BZ292" s="3">
        <v>109</v>
      </c>
      <c r="CA292" s="3">
        <v>61</v>
      </c>
      <c r="CB292" s="3" t="s">
        <v>3</v>
      </c>
      <c r="CE292" s="3">
        <v>1566</v>
      </c>
      <c r="CF292" s="3">
        <v>0</v>
      </c>
      <c r="CG292" s="3">
        <v>0</v>
      </c>
      <c r="CM292" s="3">
        <v>0</v>
      </c>
      <c r="CN292" s="3" t="s">
        <v>857</v>
      </c>
      <c r="CO292" s="3">
        <v>0</v>
      </c>
      <c r="CP292" s="3">
        <f t="shared" si="267"/>
        <v>113385.02</v>
      </c>
      <c r="CQ292" s="3">
        <f t="shared" si="268"/>
        <v>2979.79</v>
      </c>
      <c r="CR292" s="3">
        <f>(ROUND((ROUND(((((ET292*1.25)*1.2))*AV292*1),2)*BB292),2)+ROUND((ROUND(((AE292-(((EU292*1.25)*1.2)))*AV292*1),2)*BS292),2))</f>
        <v>536.67999999999995</v>
      </c>
      <c r="CS292" s="3">
        <f>(ROUND((ROUND(((((EU292*1.25)*1.2))*AV292*1),2)*BS292),2)+ROUND((ROUND(((AE292-(((EU292*1.25)*1.2)))*AV292*1),2)*BS292),2))</f>
        <v>258.08</v>
      </c>
      <c r="CT292" s="3">
        <f t="shared" si="269"/>
        <v>59475.17</v>
      </c>
      <c r="CU292" s="3">
        <f t="shared" si="270"/>
        <v>0</v>
      </c>
      <c r="CV292" s="3">
        <f t="shared" si="271"/>
        <v>82.457759999999979</v>
      </c>
      <c r="CW292" s="3">
        <f t="shared" si="272"/>
        <v>0</v>
      </c>
      <c r="CX292" s="3">
        <f t="shared" si="273"/>
        <v>0</v>
      </c>
      <c r="CY292" s="3">
        <f>(ROUND((((S292+ROUND((ROUND(((((EU292*1.25)*1.2))*AV292*1),2)*BS292),2))*AT292)/100),2)+ROUND(((ROUND((ROUND(((AE292-(((EU292*1.25)*1.2)))*AV292*1),2)*BS292),2)*AT292)/100),2))</f>
        <v>116971.72</v>
      </c>
      <c r="CZ292" s="3">
        <f>(ROUND((((S292+ROUND((ROUND(((((EU292*1.25)*1.2))*AV292*1),2)*BS292),2))*AU292)/100),2)+ROUND(((ROUND((ROUND(((AE292-(((EU292*1.25)*1.2)))*AV292*1),2)*BS292),2)*AU292)/100),2))</f>
        <v>65461.24</v>
      </c>
      <c r="DB292" s="3">
        <v>87</v>
      </c>
      <c r="DC292" s="3" t="s">
        <v>3</v>
      </c>
      <c r="DD292" s="3" t="s">
        <v>36</v>
      </c>
      <c r="DE292" s="3" t="s">
        <v>138</v>
      </c>
      <c r="DF292" s="3" t="s">
        <v>138</v>
      </c>
      <c r="DG292" s="3" t="s">
        <v>139</v>
      </c>
      <c r="DH292" s="3" t="s">
        <v>3</v>
      </c>
      <c r="DI292" s="3" t="s">
        <v>139</v>
      </c>
      <c r="DJ292" s="3" t="s">
        <v>138</v>
      </c>
      <c r="DK292" s="3" t="s">
        <v>3</v>
      </c>
      <c r="DL292" s="3" t="s">
        <v>3</v>
      </c>
      <c r="DM292" s="3" t="s">
        <v>3</v>
      </c>
      <c r="DN292" s="3">
        <v>0</v>
      </c>
      <c r="DO292" s="3">
        <v>0</v>
      </c>
      <c r="DP292" s="3">
        <v>1</v>
      </c>
      <c r="DQ292" s="3">
        <v>1</v>
      </c>
      <c r="DU292" s="3">
        <v>1003</v>
      </c>
      <c r="DV292" s="3" t="s">
        <v>24</v>
      </c>
      <c r="DW292" s="3" t="s">
        <v>24</v>
      </c>
      <c r="DX292" s="3">
        <v>100</v>
      </c>
      <c r="DZ292" s="3" t="s">
        <v>3</v>
      </c>
      <c r="EA292" s="3" t="s">
        <v>3</v>
      </c>
      <c r="EB292" s="3" t="s">
        <v>3</v>
      </c>
      <c r="EC292" s="3" t="s">
        <v>3</v>
      </c>
      <c r="EE292" s="3">
        <v>85635393</v>
      </c>
      <c r="EF292" s="3">
        <v>30</v>
      </c>
      <c r="EG292" s="3" t="s">
        <v>46</v>
      </c>
      <c r="EH292" s="3">
        <v>0</v>
      </c>
      <c r="EI292" s="3" t="s">
        <v>3</v>
      </c>
      <c r="EJ292" s="3">
        <v>1</v>
      </c>
      <c r="EK292" s="3">
        <v>21</v>
      </c>
      <c r="EL292" s="3" t="s">
        <v>47</v>
      </c>
      <c r="EM292" s="3" t="s">
        <v>48</v>
      </c>
      <c r="EO292" s="3" t="s">
        <v>140</v>
      </c>
      <c r="EQ292" s="3">
        <v>131072</v>
      </c>
      <c r="ER292" s="3">
        <v>968.71</v>
      </c>
      <c r="ES292" s="3">
        <v>231.71</v>
      </c>
      <c r="ET292" s="3">
        <v>20.2</v>
      </c>
      <c r="EU292" s="3">
        <v>2.86</v>
      </c>
      <c r="EV292" s="3">
        <v>716.8</v>
      </c>
      <c r="EW292" s="3">
        <v>56</v>
      </c>
      <c r="EX292" s="3">
        <v>0</v>
      </c>
      <c r="EY292" s="3">
        <v>0</v>
      </c>
      <c r="FQ292" s="3">
        <v>0</v>
      </c>
      <c r="FR292" s="3">
        <v>0</v>
      </c>
      <c r="FS292" s="3">
        <v>0</v>
      </c>
      <c r="FX292" s="3">
        <v>109</v>
      </c>
      <c r="FY292" s="3">
        <v>61</v>
      </c>
      <c r="GA292" s="3" t="s">
        <v>3</v>
      </c>
      <c r="GD292" s="3">
        <v>1</v>
      </c>
      <c r="GF292" s="3">
        <v>998884067</v>
      </c>
      <c r="GG292" s="3">
        <v>2</v>
      </c>
      <c r="GH292" s="3">
        <v>1</v>
      </c>
      <c r="GI292" s="3">
        <v>2</v>
      </c>
      <c r="GJ292" s="3">
        <v>0</v>
      </c>
      <c r="GK292" s="3">
        <v>0</v>
      </c>
      <c r="GL292" s="3">
        <f t="shared" si="274"/>
        <v>0</v>
      </c>
      <c r="GM292" s="3">
        <f t="shared" si="275"/>
        <v>296168.58</v>
      </c>
      <c r="GN292" s="3">
        <f t="shared" si="276"/>
        <v>296168.58</v>
      </c>
      <c r="GO292" s="3">
        <f t="shared" si="277"/>
        <v>0</v>
      </c>
      <c r="GP292" s="3">
        <f t="shared" si="278"/>
        <v>0</v>
      </c>
      <c r="GR292" s="3">
        <v>0</v>
      </c>
      <c r="GS292" s="3">
        <v>3</v>
      </c>
      <c r="GT292" s="3">
        <v>0</v>
      </c>
      <c r="GU292" s="3" t="s">
        <v>3</v>
      </c>
      <c r="GV292" s="3">
        <f t="shared" si="279"/>
        <v>0</v>
      </c>
      <c r="GW292" s="3">
        <v>1</v>
      </c>
      <c r="GX292" s="3">
        <f t="shared" si="280"/>
        <v>0</v>
      </c>
      <c r="HA292" s="3">
        <v>0</v>
      </c>
      <c r="HB292" s="3">
        <v>0</v>
      </c>
      <c r="HC292" s="3">
        <f t="shared" si="281"/>
        <v>0</v>
      </c>
      <c r="HE292" s="3" t="s">
        <v>3</v>
      </c>
      <c r="HF292" s="3" t="s">
        <v>3</v>
      </c>
      <c r="HM292" s="3" t="s">
        <v>3</v>
      </c>
      <c r="HN292" s="3" t="s">
        <v>3</v>
      </c>
      <c r="HO292" s="3" t="s">
        <v>3</v>
      </c>
      <c r="HP292" s="3" t="s">
        <v>3</v>
      </c>
      <c r="HQ292" s="3" t="s">
        <v>3</v>
      </c>
      <c r="HS292" s="3">
        <v>0</v>
      </c>
      <c r="IK292" s="3">
        <v>0</v>
      </c>
    </row>
    <row r="293" spans="1:255" x14ac:dyDescent="0.25">
      <c r="A293" s="2">
        <v>18</v>
      </c>
      <c r="B293" s="2">
        <v>1</v>
      </c>
      <c r="C293" s="2">
        <v>297</v>
      </c>
      <c r="D293" s="2"/>
      <c r="E293" s="2" t="s">
        <v>262</v>
      </c>
      <c r="F293" s="2" t="s">
        <v>263</v>
      </c>
      <c r="G293" s="2" t="s">
        <v>264</v>
      </c>
      <c r="H293" s="2" t="s">
        <v>163</v>
      </c>
      <c r="I293" s="2">
        <f>I291*J293</f>
        <v>90</v>
      </c>
      <c r="J293" s="2">
        <v>50</v>
      </c>
      <c r="K293" s="2">
        <v>50</v>
      </c>
      <c r="L293" s="2"/>
      <c r="M293" s="2"/>
      <c r="N293" s="2"/>
      <c r="O293" s="2">
        <f t="shared" si="257"/>
        <v>4885.2</v>
      </c>
      <c r="P293" s="2">
        <f t="shared" si="258"/>
        <v>4885.2</v>
      </c>
      <c r="Q293" s="2">
        <f t="shared" ref="Q293:Q314" si="282">(ROUND((ROUND(((ET293)*AV293*I293),2)*BB293),2)+ROUND((ROUND(((AE293-(EU293))*AV293*I293),2)*BS293),2))</f>
        <v>0</v>
      </c>
      <c r="R293" s="2">
        <f t="shared" ref="R293:R314" si="283">(ROUND((ROUND(((EU293)*AV293*I293),2)*BS293),2)+ROUND((ROUND(((AE293-(EU293))*AV293*I293),2)*BS293),2))</f>
        <v>0</v>
      </c>
      <c r="S293" s="2">
        <f t="shared" si="259"/>
        <v>0</v>
      </c>
      <c r="T293" s="2">
        <f t="shared" si="260"/>
        <v>0</v>
      </c>
      <c r="U293" s="2">
        <f t="shared" si="261"/>
        <v>0</v>
      </c>
      <c r="V293" s="2">
        <f t="shared" si="262"/>
        <v>0</v>
      </c>
      <c r="W293" s="2">
        <f t="shared" si="263"/>
        <v>0</v>
      </c>
      <c r="X293" s="2">
        <f t="shared" ref="X293:X314" si="284">(ROUND((((S293+ROUND((ROUND(((EU293)*AV293*I293),2)*BS293),2))*AT293)/100),2)+ROUND(((ROUND((ROUND(((AE293-(EU293))*AV293*I293),2)*BS293),2)*AT293)/100),2))</f>
        <v>0</v>
      </c>
      <c r="Y293" s="2">
        <f t="shared" ref="Y293:Y314" si="285">(ROUND((((S293+ROUND((ROUND(((EU293)*AV293*I293),2)*BS293),2))*AU293)/100),2)+ROUND(((ROUND((ROUND(((AE293-(EU293))*AV293*I293),2)*BS293),2)*AU293)/100),2))</f>
        <v>0</v>
      </c>
      <c r="Z293" s="2"/>
      <c r="AA293" s="2">
        <v>86549534</v>
      </c>
      <c r="AB293" s="2">
        <f t="shared" si="264"/>
        <v>54.28</v>
      </c>
      <c r="AC293" s="2">
        <f t="shared" ref="AC293:AC314" si="286">ROUND((ES293),6)</f>
        <v>54.28</v>
      </c>
      <c r="AD293" s="2">
        <f t="shared" ref="AD293:AD314" si="287">ROUND((((ET293)-(EU293))+AE293),6)</f>
        <v>0</v>
      </c>
      <c r="AE293" s="2">
        <f t="shared" ref="AE293:AE314" si="288">ROUND((EU293),6)</f>
        <v>0</v>
      </c>
      <c r="AF293" s="2">
        <f t="shared" ref="AF293:AF314" si="289">ROUND((EV293),6)</f>
        <v>0</v>
      </c>
      <c r="AG293" s="2">
        <f t="shared" si="265"/>
        <v>0</v>
      </c>
      <c r="AH293" s="2">
        <f t="shared" ref="AH293:AH314" si="290">(EW293)</f>
        <v>0</v>
      </c>
      <c r="AI293" s="2">
        <f t="shared" ref="AI293:AI314" si="291">(EX293)</f>
        <v>0</v>
      </c>
      <c r="AJ293" s="2">
        <f t="shared" si="266"/>
        <v>0</v>
      </c>
      <c r="AK293" s="2">
        <v>54.28</v>
      </c>
      <c r="AL293" s="2">
        <v>54.28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109</v>
      </c>
      <c r="AU293" s="2">
        <v>61</v>
      </c>
      <c r="AV293" s="2">
        <v>1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3</v>
      </c>
      <c r="BI293" s="2">
        <v>1</v>
      </c>
      <c r="BJ293" s="2" t="s">
        <v>265</v>
      </c>
      <c r="BK293" s="2"/>
      <c r="BL293" s="2"/>
      <c r="BM293" s="2">
        <v>21</v>
      </c>
      <c r="BN293" s="2">
        <v>0</v>
      </c>
      <c r="BO293" s="2" t="s">
        <v>3</v>
      </c>
      <c r="BP293" s="2">
        <v>0</v>
      </c>
      <c r="BQ293" s="2">
        <v>30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109</v>
      </c>
      <c r="CA293" s="2">
        <v>61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858</v>
      </c>
      <c r="CO293" s="2">
        <v>0</v>
      </c>
      <c r="CP293" s="2">
        <f t="shared" si="267"/>
        <v>4885.2</v>
      </c>
      <c r="CQ293" s="2">
        <f t="shared" si="268"/>
        <v>54.28</v>
      </c>
      <c r="CR293" s="2">
        <f t="shared" ref="CR293:CR314" si="292">(ROUND((ROUND(((ET293)*AV293*1),2)*BB293),2)+ROUND((ROUND(((AE293-(EU293))*AV293*1),2)*BS293),2))</f>
        <v>0</v>
      </c>
      <c r="CS293" s="2">
        <f t="shared" ref="CS293:CS314" si="293">(ROUND((ROUND(((EU293)*AV293*1),2)*BS293),2)+ROUND((ROUND(((AE293-(EU293))*AV293*1),2)*BS293),2))</f>
        <v>0</v>
      </c>
      <c r="CT293" s="2">
        <f t="shared" si="269"/>
        <v>0</v>
      </c>
      <c r="CU293" s="2">
        <f t="shared" si="270"/>
        <v>0</v>
      </c>
      <c r="CV293" s="2">
        <f t="shared" si="271"/>
        <v>0</v>
      </c>
      <c r="CW293" s="2">
        <f t="shared" si="272"/>
        <v>0</v>
      </c>
      <c r="CX293" s="2">
        <f t="shared" si="273"/>
        <v>0</v>
      </c>
      <c r="CY293" s="2">
        <f t="shared" ref="CY293:CY314" si="294">(ROUND((((S293+ROUND((ROUND(((EU293)*AV293*1),2)*BS293),2))*AT293)/100),2)+ROUND(((ROUND((ROUND(((AE293-(EU293))*AV293*1),2)*BS293),2)*AT293)/100),2))</f>
        <v>0</v>
      </c>
      <c r="CZ293" s="2">
        <f t="shared" ref="CZ293:CZ314" si="295">(ROUND((((S293+ROUND((ROUND(((EU293)*AV293*1),2)*BS293),2))*AU293)/100),2)+ROUND(((ROUND((ROUND(((AE293-(EU293))*AV293*1),2)*BS293),2)*AU293)/100),2))</f>
        <v>0</v>
      </c>
      <c r="DA293" s="2"/>
      <c r="DB293" s="2"/>
      <c r="DC293" s="2" t="s">
        <v>3</v>
      </c>
      <c r="DD293" s="2" t="s">
        <v>3</v>
      </c>
      <c r="DE293" s="2" t="s">
        <v>3</v>
      </c>
      <c r="DF293" s="2" t="s">
        <v>3</v>
      </c>
      <c r="DG293" s="2" t="s">
        <v>3</v>
      </c>
      <c r="DH293" s="2" t="s">
        <v>3</v>
      </c>
      <c r="DI293" s="2" t="s">
        <v>3</v>
      </c>
      <c r="DJ293" s="2" t="s">
        <v>3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1010</v>
      </c>
      <c r="DV293" s="2" t="s">
        <v>163</v>
      </c>
      <c r="DW293" s="2" t="s">
        <v>163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85635393</v>
      </c>
      <c r="EF293" s="2">
        <v>30</v>
      </c>
      <c r="EG293" s="2" t="s">
        <v>46</v>
      </c>
      <c r="EH293" s="2">
        <v>0</v>
      </c>
      <c r="EI293" s="2" t="s">
        <v>3</v>
      </c>
      <c r="EJ293" s="2">
        <v>1</v>
      </c>
      <c r="EK293" s="2">
        <v>21</v>
      </c>
      <c r="EL293" s="2" t="s">
        <v>47</v>
      </c>
      <c r="EM293" s="2" t="s">
        <v>48</v>
      </c>
      <c r="EN293" s="2"/>
      <c r="EO293" s="2" t="s">
        <v>146</v>
      </c>
      <c r="EP293" s="2"/>
      <c r="EQ293" s="2">
        <v>0</v>
      </c>
      <c r="ER293" s="2">
        <v>54.28</v>
      </c>
      <c r="ES293" s="2">
        <v>54.28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109</v>
      </c>
      <c r="FY293" s="2">
        <v>61</v>
      </c>
      <c r="FZ293" s="2"/>
      <c r="GA293" s="2" t="s">
        <v>3</v>
      </c>
      <c r="GB293" s="2"/>
      <c r="GC293" s="2"/>
      <c r="GD293" s="2">
        <v>1</v>
      </c>
      <c r="GE293" s="2"/>
      <c r="GF293" s="2">
        <v>305866094</v>
      </c>
      <c r="GG293" s="2">
        <v>2</v>
      </c>
      <c r="GH293" s="2">
        <v>1</v>
      </c>
      <c r="GI293" s="2">
        <v>-2</v>
      </c>
      <c r="GJ293" s="2">
        <v>0</v>
      </c>
      <c r="GK293" s="2">
        <v>0</v>
      </c>
      <c r="GL293" s="2">
        <f t="shared" si="274"/>
        <v>0</v>
      </c>
      <c r="GM293" s="2">
        <f t="shared" si="275"/>
        <v>4885.2</v>
      </c>
      <c r="GN293" s="2">
        <f t="shared" si="276"/>
        <v>4885.2</v>
      </c>
      <c r="GO293" s="2">
        <f t="shared" si="277"/>
        <v>0</v>
      </c>
      <c r="GP293" s="2">
        <f t="shared" si="278"/>
        <v>0</v>
      </c>
      <c r="GQ293" s="2"/>
      <c r="GR293" s="2">
        <v>0</v>
      </c>
      <c r="GS293" s="2">
        <v>3</v>
      </c>
      <c r="GT293" s="2">
        <v>0</v>
      </c>
      <c r="GU293" s="2" t="s">
        <v>3</v>
      </c>
      <c r="GV293" s="2">
        <f t="shared" si="279"/>
        <v>0</v>
      </c>
      <c r="GW293" s="2">
        <v>1</v>
      </c>
      <c r="GX293" s="2">
        <f t="shared" si="280"/>
        <v>0</v>
      </c>
      <c r="GY293" s="2"/>
      <c r="GZ293" s="2"/>
      <c r="HA293" s="2">
        <v>0</v>
      </c>
      <c r="HB293" s="2">
        <v>0</v>
      </c>
      <c r="HC293" s="2">
        <f t="shared" si="281"/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36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5">
      <c r="A294" s="3">
        <v>18</v>
      </c>
      <c r="B294" s="3">
        <v>1</v>
      </c>
      <c r="C294" s="3">
        <v>314</v>
      </c>
      <c r="E294" s="3" t="s">
        <v>262</v>
      </c>
      <c r="F294" s="3" t="s">
        <v>263</v>
      </c>
      <c r="G294" s="3" t="s">
        <v>264</v>
      </c>
      <c r="H294" s="3" t="s">
        <v>163</v>
      </c>
      <c r="I294" s="3">
        <f>I292*J294</f>
        <v>90</v>
      </c>
      <c r="J294" s="3">
        <v>50</v>
      </c>
      <c r="K294" s="3">
        <v>50</v>
      </c>
      <c r="O294" s="3">
        <f t="shared" si="257"/>
        <v>4054.72</v>
      </c>
      <c r="P294" s="3">
        <f t="shared" si="258"/>
        <v>4054.72</v>
      </c>
      <c r="Q294" s="3">
        <f t="shared" si="282"/>
        <v>0</v>
      </c>
      <c r="R294" s="3">
        <f t="shared" si="283"/>
        <v>0</v>
      </c>
      <c r="S294" s="3">
        <f t="shared" si="259"/>
        <v>0</v>
      </c>
      <c r="T294" s="3">
        <f t="shared" si="260"/>
        <v>0</v>
      </c>
      <c r="U294" s="3">
        <f t="shared" si="261"/>
        <v>0</v>
      </c>
      <c r="V294" s="3">
        <f t="shared" si="262"/>
        <v>0</v>
      </c>
      <c r="W294" s="3">
        <f t="shared" si="263"/>
        <v>0</v>
      </c>
      <c r="X294" s="3">
        <f t="shared" si="284"/>
        <v>0</v>
      </c>
      <c r="Y294" s="3">
        <f t="shared" si="285"/>
        <v>0</v>
      </c>
      <c r="AA294" s="3">
        <v>86549536</v>
      </c>
      <c r="AB294" s="3">
        <f t="shared" si="264"/>
        <v>54.28</v>
      </c>
      <c r="AC294" s="3">
        <f t="shared" si="286"/>
        <v>54.28</v>
      </c>
      <c r="AD294" s="3">
        <f t="shared" si="287"/>
        <v>0</v>
      </c>
      <c r="AE294" s="3">
        <f t="shared" si="288"/>
        <v>0</v>
      </c>
      <c r="AF294" s="3">
        <f t="shared" si="289"/>
        <v>0</v>
      </c>
      <c r="AG294" s="3">
        <f t="shared" si="265"/>
        <v>0</v>
      </c>
      <c r="AH294" s="3">
        <f t="shared" si="290"/>
        <v>0</v>
      </c>
      <c r="AI294" s="3">
        <f t="shared" si="291"/>
        <v>0</v>
      </c>
      <c r="AJ294" s="3">
        <f t="shared" si="266"/>
        <v>0</v>
      </c>
      <c r="AK294" s="3">
        <v>54.28</v>
      </c>
      <c r="AL294" s="3">
        <v>54.28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109</v>
      </c>
      <c r="AU294" s="3">
        <v>61</v>
      </c>
      <c r="AV294" s="3">
        <v>1</v>
      </c>
      <c r="AW294" s="3">
        <v>1</v>
      </c>
      <c r="AZ294" s="3">
        <v>1</v>
      </c>
      <c r="BA294" s="3">
        <v>1</v>
      </c>
      <c r="BB294" s="3">
        <v>1</v>
      </c>
      <c r="BC294" s="3">
        <v>0.83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3</v>
      </c>
      <c r="BI294" s="3">
        <v>1</v>
      </c>
      <c r="BJ294" s="3" t="s">
        <v>265</v>
      </c>
      <c r="BM294" s="3">
        <v>21</v>
      </c>
      <c r="BN294" s="3">
        <v>0</v>
      </c>
      <c r="BO294" s="3" t="s">
        <v>263</v>
      </c>
      <c r="BP294" s="3">
        <v>1</v>
      </c>
      <c r="BQ294" s="3">
        <v>30</v>
      </c>
      <c r="BR294" s="3">
        <v>0</v>
      </c>
      <c r="BS294" s="3">
        <v>1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109</v>
      </c>
      <c r="CA294" s="3">
        <v>61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858</v>
      </c>
      <c r="CO294" s="3">
        <v>0</v>
      </c>
      <c r="CP294" s="3">
        <f t="shared" si="267"/>
        <v>4054.72</v>
      </c>
      <c r="CQ294" s="3">
        <f t="shared" si="268"/>
        <v>45.05</v>
      </c>
      <c r="CR294" s="3">
        <f t="shared" si="292"/>
        <v>0</v>
      </c>
      <c r="CS294" s="3">
        <f t="shared" si="293"/>
        <v>0</v>
      </c>
      <c r="CT294" s="3">
        <f t="shared" si="269"/>
        <v>0</v>
      </c>
      <c r="CU294" s="3">
        <f t="shared" si="270"/>
        <v>0</v>
      </c>
      <c r="CV294" s="3">
        <f t="shared" si="271"/>
        <v>0</v>
      </c>
      <c r="CW294" s="3">
        <f t="shared" si="272"/>
        <v>0</v>
      </c>
      <c r="CX294" s="3">
        <f t="shared" si="273"/>
        <v>0</v>
      </c>
      <c r="CY294" s="3">
        <f t="shared" si="294"/>
        <v>0</v>
      </c>
      <c r="CZ294" s="3">
        <f t="shared" si="295"/>
        <v>0</v>
      </c>
      <c r="DC294" s="3" t="s">
        <v>3</v>
      </c>
      <c r="DD294" s="3" t="s">
        <v>3</v>
      </c>
      <c r="DE294" s="3" t="s">
        <v>3</v>
      </c>
      <c r="DF294" s="3" t="s">
        <v>3</v>
      </c>
      <c r="DG294" s="3" t="s">
        <v>3</v>
      </c>
      <c r="DH294" s="3" t="s">
        <v>3</v>
      </c>
      <c r="DI294" s="3" t="s">
        <v>3</v>
      </c>
      <c r="DJ294" s="3" t="s">
        <v>3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1010</v>
      </c>
      <c r="DV294" s="3" t="s">
        <v>163</v>
      </c>
      <c r="DW294" s="3" t="s">
        <v>163</v>
      </c>
      <c r="DX294" s="3">
        <v>1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85635393</v>
      </c>
      <c r="EF294" s="3">
        <v>30</v>
      </c>
      <c r="EG294" s="3" t="s">
        <v>46</v>
      </c>
      <c r="EH294" s="3">
        <v>0</v>
      </c>
      <c r="EI294" s="3" t="s">
        <v>3</v>
      </c>
      <c r="EJ294" s="3">
        <v>1</v>
      </c>
      <c r="EK294" s="3">
        <v>21</v>
      </c>
      <c r="EL294" s="3" t="s">
        <v>47</v>
      </c>
      <c r="EM294" s="3" t="s">
        <v>48</v>
      </c>
      <c r="EO294" s="3" t="s">
        <v>146</v>
      </c>
      <c r="EQ294" s="3">
        <v>0</v>
      </c>
      <c r="ER294" s="3">
        <v>54.28</v>
      </c>
      <c r="ES294" s="3">
        <v>54.28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FQ294" s="3">
        <v>0</v>
      </c>
      <c r="FR294" s="3">
        <v>0</v>
      </c>
      <c r="FS294" s="3">
        <v>0</v>
      </c>
      <c r="FX294" s="3">
        <v>109</v>
      </c>
      <c r="FY294" s="3">
        <v>61</v>
      </c>
      <c r="GA294" s="3" t="s">
        <v>3</v>
      </c>
      <c r="GD294" s="3">
        <v>1</v>
      </c>
      <c r="GF294" s="3">
        <v>305866094</v>
      </c>
      <c r="GG294" s="3">
        <v>2</v>
      </c>
      <c r="GH294" s="3">
        <v>1</v>
      </c>
      <c r="GI294" s="3">
        <v>2</v>
      </c>
      <c r="GJ294" s="3">
        <v>0</v>
      </c>
      <c r="GK294" s="3">
        <v>0</v>
      </c>
      <c r="GL294" s="3">
        <f t="shared" si="274"/>
        <v>0</v>
      </c>
      <c r="GM294" s="3">
        <f t="shared" si="275"/>
        <v>4054.72</v>
      </c>
      <c r="GN294" s="3">
        <f t="shared" si="276"/>
        <v>4054.72</v>
      </c>
      <c r="GO294" s="3">
        <f t="shared" si="277"/>
        <v>0</v>
      </c>
      <c r="GP294" s="3">
        <f t="shared" si="278"/>
        <v>0</v>
      </c>
      <c r="GR294" s="3">
        <v>0</v>
      </c>
      <c r="GS294" s="3">
        <v>3</v>
      </c>
      <c r="GT294" s="3">
        <v>0</v>
      </c>
      <c r="GU294" s="3" t="s">
        <v>3</v>
      </c>
      <c r="GV294" s="3">
        <f t="shared" si="279"/>
        <v>0</v>
      </c>
      <c r="GW294" s="3">
        <v>1</v>
      </c>
      <c r="GX294" s="3">
        <f t="shared" si="280"/>
        <v>0</v>
      </c>
      <c r="HA294" s="3">
        <v>0</v>
      </c>
      <c r="HB294" s="3">
        <v>0</v>
      </c>
      <c r="HC294" s="3">
        <f t="shared" si="281"/>
        <v>0</v>
      </c>
      <c r="HE294" s="3" t="s">
        <v>3</v>
      </c>
      <c r="HF294" s="3" t="s">
        <v>3</v>
      </c>
      <c r="HM294" s="3" t="s">
        <v>36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5">
      <c r="A295" s="2">
        <v>18</v>
      </c>
      <c r="B295" s="2">
        <v>1</v>
      </c>
      <c r="C295" s="2">
        <v>296</v>
      </c>
      <c r="D295" s="2"/>
      <c r="E295" s="2" t="s">
        <v>266</v>
      </c>
      <c r="F295" s="2" t="s">
        <v>267</v>
      </c>
      <c r="G295" s="2" t="s">
        <v>268</v>
      </c>
      <c r="H295" s="2" t="s">
        <v>144</v>
      </c>
      <c r="I295" s="2">
        <f>I291*J295</f>
        <v>179.64</v>
      </c>
      <c r="J295" s="2">
        <v>99.799999999999983</v>
      </c>
      <c r="K295" s="2">
        <v>99.8</v>
      </c>
      <c r="L295" s="2"/>
      <c r="M295" s="2"/>
      <c r="N295" s="2"/>
      <c r="O295" s="2">
        <f t="shared" si="257"/>
        <v>32195.08</v>
      </c>
      <c r="P295" s="2">
        <f t="shared" si="258"/>
        <v>32195.08</v>
      </c>
      <c r="Q295" s="2">
        <f t="shared" si="282"/>
        <v>0</v>
      </c>
      <c r="R295" s="2">
        <f t="shared" si="283"/>
        <v>0</v>
      </c>
      <c r="S295" s="2">
        <f t="shared" si="259"/>
        <v>0</v>
      </c>
      <c r="T295" s="2">
        <f t="shared" si="260"/>
        <v>0</v>
      </c>
      <c r="U295" s="2">
        <f t="shared" si="261"/>
        <v>0</v>
      </c>
      <c r="V295" s="2">
        <f t="shared" si="262"/>
        <v>0</v>
      </c>
      <c r="W295" s="2">
        <f t="shared" si="263"/>
        <v>0</v>
      </c>
      <c r="X295" s="2">
        <f t="shared" si="284"/>
        <v>0</v>
      </c>
      <c r="Y295" s="2">
        <f t="shared" si="285"/>
        <v>0</v>
      </c>
      <c r="Z295" s="2"/>
      <c r="AA295" s="2">
        <v>86549534</v>
      </c>
      <c r="AB295" s="2">
        <f t="shared" si="264"/>
        <v>179.22</v>
      </c>
      <c r="AC295" s="2">
        <f t="shared" si="286"/>
        <v>179.22</v>
      </c>
      <c r="AD295" s="2">
        <f t="shared" si="287"/>
        <v>0</v>
      </c>
      <c r="AE295" s="2">
        <f t="shared" si="288"/>
        <v>0</v>
      </c>
      <c r="AF295" s="2">
        <f t="shared" si="289"/>
        <v>0</v>
      </c>
      <c r="AG295" s="2">
        <f t="shared" si="265"/>
        <v>0</v>
      </c>
      <c r="AH295" s="2">
        <f t="shared" si="290"/>
        <v>0</v>
      </c>
      <c r="AI295" s="2">
        <f t="shared" si="291"/>
        <v>0</v>
      </c>
      <c r="AJ295" s="2">
        <f t="shared" si="266"/>
        <v>0</v>
      </c>
      <c r="AK295" s="2">
        <v>179.22</v>
      </c>
      <c r="AL295" s="2">
        <v>179.22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109</v>
      </c>
      <c r="AU295" s="2">
        <v>61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1</v>
      </c>
      <c r="BJ295" s="2" t="s">
        <v>269</v>
      </c>
      <c r="BK295" s="2"/>
      <c r="BL295" s="2"/>
      <c r="BM295" s="2">
        <v>21</v>
      </c>
      <c r="BN295" s="2">
        <v>0</v>
      </c>
      <c r="BO295" s="2" t="s">
        <v>3</v>
      </c>
      <c r="BP295" s="2">
        <v>0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109</v>
      </c>
      <c r="CA295" s="2">
        <v>61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858</v>
      </c>
      <c r="CO295" s="2">
        <v>0</v>
      </c>
      <c r="CP295" s="2">
        <f t="shared" si="267"/>
        <v>32195.08</v>
      </c>
      <c r="CQ295" s="2">
        <f t="shared" si="268"/>
        <v>179.22</v>
      </c>
      <c r="CR295" s="2">
        <f t="shared" si="292"/>
        <v>0</v>
      </c>
      <c r="CS295" s="2">
        <f t="shared" si="293"/>
        <v>0</v>
      </c>
      <c r="CT295" s="2">
        <f t="shared" si="269"/>
        <v>0</v>
      </c>
      <c r="CU295" s="2">
        <f t="shared" si="270"/>
        <v>0</v>
      </c>
      <c r="CV295" s="2">
        <f t="shared" si="271"/>
        <v>0</v>
      </c>
      <c r="CW295" s="2">
        <f t="shared" si="272"/>
        <v>0</v>
      </c>
      <c r="CX295" s="2">
        <f t="shared" si="273"/>
        <v>0</v>
      </c>
      <c r="CY295" s="2">
        <f t="shared" si="294"/>
        <v>0</v>
      </c>
      <c r="CZ295" s="2">
        <f t="shared" si="295"/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1003</v>
      </c>
      <c r="DV295" s="2" t="s">
        <v>144</v>
      </c>
      <c r="DW295" s="2" t="s">
        <v>144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85635393</v>
      </c>
      <c r="EF295" s="2">
        <v>30</v>
      </c>
      <c r="EG295" s="2" t="s">
        <v>46</v>
      </c>
      <c r="EH295" s="2">
        <v>0</v>
      </c>
      <c r="EI295" s="2" t="s">
        <v>3</v>
      </c>
      <c r="EJ295" s="2">
        <v>1</v>
      </c>
      <c r="EK295" s="2">
        <v>21</v>
      </c>
      <c r="EL295" s="2" t="s">
        <v>47</v>
      </c>
      <c r="EM295" s="2" t="s">
        <v>48</v>
      </c>
      <c r="EN295" s="2"/>
      <c r="EO295" s="2" t="s">
        <v>146</v>
      </c>
      <c r="EP295" s="2"/>
      <c r="EQ295" s="2">
        <v>0</v>
      </c>
      <c r="ER295" s="2">
        <v>179.22</v>
      </c>
      <c r="ES295" s="2">
        <v>179.22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109</v>
      </c>
      <c r="FY295" s="2">
        <v>61</v>
      </c>
      <c r="FZ295" s="2"/>
      <c r="GA295" s="2" t="s">
        <v>3</v>
      </c>
      <c r="GB295" s="2"/>
      <c r="GC295" s="2"/>
      <c r="GD295" s="2">
        <v>1</v>
      </c>
      <c r="GE295" s="2"/>
      <c r="GF295" s="2">
        <v>-498402387</v>
      </c>
      <c r="GG295" s="2">
        <v>2</v>
      </c>
      <c r="GH295" s="2">
        <v>1</v>
      </c>
      <c r="GI295" s="2">
        <v>-2</v>
      </c>
      <c r="GJ295" s="2">
        <v>0</v>
      </c>
      <c r="GK295" s="2">
        <v>0</v>
      </c>
      <c r="GL295" s="2">
        <f t="shared" si="274"/>
        <v>0</v>
      </c>
      <c r="GM295" s="2">
        <f t="shared" si="275"/>
        <v>32195.08</v>
      </c>
      <c r="GN295" s="2">
        <f t="shared" si="276"/>
        <v>32195.08</v>
      </c>
      <c r="GO295" s="2">
        <f t="shared" si="277"/>
        <v>0</v>
      </c>
      <c r="GP295" s="2">
        <f t="shared" si="278"/>
        <v>0</v>
      </c>
      <c r="GQ295" s="2"/>
      <c r="GR295" s="2">
        <v>0</v>
      </c>
      <c r="GS295" s="2">
        <v>3</v>
      </c>
      <c r="GT295" s="2">
        <v>0</v>
      </c>
      <c r="GU295" s="2" t="s">
        <v>3</v>
      </c>
      <c r="GV295" s="2">
        <f t="shared" si="279"/>
        <v>0</v>
      </c>
      <c r="GW295" s="2">
        <v>1</v>
      </c>
      <c r="GX295" s="2">
        <f t="shared" si="280"/>
        <v>0</v>
      </c>
      <c r="GY295" s="2"/>
      <c r="GZ295" s="2"/>
      <c r="HA295" s="2">
        <v>0</v>
      </c>
      <c r="HB295" s="2">
        <v>0</v>
      </c>
      <c r="HC295" s="2">
        <f t="shared" si="281"/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36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5">
      <c r="A296" s="3">
        <v>18</v>
      </c>
      <c r="B296" s="3">
        <v>1</v>
      </c>
      <c r="C296" s="3">
        <v>313</v>
      </c>
      <c r="E296" s="3" t="s">
        <v>266</v>
      </c>
      <c r="F296" s="3" t="s">
        <v>267</v>
      </c>
      <c r="G296" s="3" t="s">
        <v>268</v>
      </c>
      <c r="H296" s="3" t="s">
        <v>144</v>
      </c>
      <c r="I296" s="3">
        <f>I292*J296</f>
        <v>179.64</v>
      </c>
      <c r="J296" s="3">
        <v>99.799999999999983</v>
      </c>
      <c r="K296" s="3">
        <v>99.8</v>
      </c>
      <c r="O296" s="3">
        <f t="shared" si="257"/>
        <v>70829.179999999993</v>
      </c>
      <c r="P296" s="3">
        <f t="shared" si="258"/>
        <v>70829.179999999993</v>
      </c>
      <c r="Q296" s="3">
        <f t="shared" si="282"/>
        <v>0</v>
      </c>
      <c r="R296" s="3">
        <f t="shared" si="283"/>
        <v>0</v>
      </c>
      <c r="S296" s="3">
        <f t="shared" si="259"/>
        <v>0</v>
      </c>
      <c r="T296" s="3">
        <f t="shared" si="260"/>
        <v>0</v>
      </c>
      <c r="U296" s="3">
        <f t="shared" si="261"/>
        <v>0</v>
      </c>
      <c r="V296" s="3">
        <f t="shared" si="262"/>
        <v>0</v>
      </c>
      <c r="W296" s="3">
        <f t="shared" si="263"/>
        <v>0</v>
      </c>
      <c r="X296" s="3">
        <f t="shared" si="284"/>
        <v>0</v>
      </c>
      <c r="Y296" s="3">
        <f t="shared" si="285"/>
        <v>0</v>
      </c>
      <c r="AA296" s="3">
        <v>86549536</v>
      </c>
      <c r="AB296" s="3">
        <f t="shared" si="264"/>
        <v>179.22</v>
      </c>
      <c r="AC296" s="3">
        <f t="shared" si="286"/>
        <v>179.22</v>
      </c>
      <c r="AD296" s="3">
        <f t="shared" si="287"/>
        <v>0</v>
      </c>
      <c r="AE296" s="3">
        <f t="shared" si="288"/>
        <v>0</v>
      </c>
      <c r="AF296" s="3">
        <f t="shared" si="289"/>
        <v>0</v>
      </c>
      <c r="AG296" s="3">
        <f t="shared" si="265"/>
        <v>0</v>
      </c>
      <c r="AH296" s="3">
        <f t="shared" si="290"/>
        <v>0</v>
      </c>
      <c r="AI296" s="3">
        <f t="shared" si="291"/>
        <v>0</v>
      </c>
      <c r="AJ296" s="3">
        <f t="shared" si="266"/>
        <v>0</v>
      </c>
      <c r="AK296" s="3">
        <v>179.22</v>
      </c>
      <c r="AL296" s="3">
        <v>179.22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109</v>
      </c>
      <c r="AU296" s="3">
        <v>61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2.2000000000000002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1</v>
      </c>
      <c r="BJ296" s="3" t="s">
        <v>269</v>
      </c>
      <c r="BM296" s="3">
        <v>21</v>
      </c>
      <c r="BN296" s="3">
        <v>0</v>
      </c>
      <c r="BO296" s="3" t="s">
        <v>267</v>
      </c>
      <c r="BP296" s="3">
        <v>1</v>
      </c>
      <c r="BQ296" s="3">
        <v>30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109</v>
      </c>
      <c r="CA296" s="3">
        <v>61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858</v>
      </c>
      <c r="CO296" s="3">
        <v>0</v>
      </c>
      <c r="CP296" s="3">
        <f t="shared" si="267"/>
        <v>70829.179999999993</v>
      </c>
      <c r="CQ296" s="3">
        <f t="shared" si="268"/>
        <v>394.28</v>
      </c>
      <c r="CR296" s="3">
        <f t="shared" si="292"/>
        <v>0</v>
      </c>
      <c r="CS296" s="3">
        <f t="shared" si="293"/>
        <v>0</v>
      </c>
      <c r="CT296" s="3">
        <f t="shared" si="269"/>
        <v>0</v>
      </c>
      <c r="CU296" s="3">
        <f t="shared" si="270"/>
        <v>0</v>
      </c>
      <c r="CV296" s="3">
        <f t="shared" si="271"/>
        <v>0</v>
      </c>
      <c r="CW296" s="3">
        <f t="shared" si="272"/>
        <v>0</v>
      </c>
      <c r="CX296" s="3">
        <f t="shared" si="273"/>
        <v>0</v>
      </c>
      <c r="CY296" s="3">
        <f t="shared" si="294"/>
        <v>0</v>
      </c>
      <c r="CZ296" s="3">
        <f t="shared" si="295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1003</v>
      </c>
      <c r="DV296" s="3" t="s">
        <v>144</v>
      </c>
      <c r="DW296" s="3" t="s">
        <v>144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85635393</v>
      </c>
      <c r="EF296" s="3">
        <v>30</v>
      </c>
      <c r="EG296" s="3" t="s">
        <v>46</v>
      </c>
      <c r="EH296" s="3">
        <v>0</v>
      </c>
      <c r="EI296" s="3" t="s">
        <v>3</v>
      </c>
      <c r="EJ296" s="3">
        <v>1</v>
      </c>
      <c r="EK296" s="3">
        <v>21</v>
      </c>
      <c r="EL296" s="3" t="s">
        <v>47</v>
      </c>
      <c r="EM296" s="3" t="s">
        <v>48</v>
      </c>
      <c r="EO296" s="3" t="s">
        <v>146</v>
      </c>
      <c r="EQ296" s="3">
        <v>0</v>
      </c>
      <c r="ER296" s="3">
        <v>179.22</v>
      </c>
      <c r="ES296" s="3">
        <v>179.22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FQ296" s="3">
        <v>0</v>
      </c>
      <c r="FR296" s="3">
        <v>0</v>
      </c>
      <c r="FS296" s="3">
        <v>0</v>
      </c>
      <c r="FX296" s="3">
        <v>109</v>
      </c>
      <c r="FY296" s="3">
        <v>61</v>
      </c>
      <c r="GA296" s="3" t="s">
        <v>3</v>
      </c>
      <c r="GD296" s="3">
        <v>1</v>
      </c>
      <c r="GF296" s="3">
        <v>-498402387</v>
      </c>
      <c r="GG296" s="3">
        <v>2</v>
      </c>
      <c r="GH296" s="3">
        <v>1</v>
      </c>
      <c r="GI296" s="3">
        <v>2</v>
      </c>
      <c r="GJ296" s="3">
        <v>0</v>
      </c>
      <c r="GK296" s="3">
        <v>0</v>
      </c>
      <c r="GL296" s="3">
        <f t="shared" si="274"/>
        <v>0</v>
      </c>
      <c r="GM296" s="3">
        <f t="shared" si="275"/>
        <v>70829.179999999993</v>
      </c>
      <c r="GN296" s="3">
        <f t="shared" si="276"/>
        <v>70829.179999999993</v>
      </c>
      <c r="GO296" s="3">
        <f t="shared" si="277"/>
        <v>0</v>
      </c>
      <c r="GP296" s="3">
        <f t="shared" si="278"/>
        <v>0</v>
      </c>
      <c r="GR296" s="3">
        <v>0</v>
      </c>
      <c r="GS296" s="3">
        <v>3</v>
      </c>
      <c r="GT296" s="3">
        <v>0</v>
      </c>
      <c r="GU296" s="3" t="s">
        <v>3</v>
      </c>
      <c r="GV296" s="3">
        <f t="shared" si="279"/>
        <v>0</v>
      </c>
      <c r="GW296" s="3">
        <v>1</v>
      </c>
      <c r="GX296" s="3">
        <f t="shared" si="280"/>
        <v>0</v>
      </c>
      <c r="HA296" s="3">
        <v>0</v>
      </c>
      <c r="HB296" s="3">
        <v>0</v>
      </c>
      <c r="HC296" s="3">
        <f t="shared" si="281"/>
        <v>0</v>
      </c>
      <c r="HE296" s="3" t="s">
        <v>3</v>
      </c>
      <c r="HF296" s="3" t="s">
        <v>3</v>
      </c>
      <c r="HM296" s="3" t="s">
        <v>36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5">
      <c r="A297" s="2">
        <v>18</v>
      </c>
      <c r="B297" s="2">
        <v>1</v>
      </c>
      <c r="C297" s="2">
        <v>307</v>
      </c>
      <c r="D297" s="2"/>
      <c r="E297" s="2" t="s">
        <v>270</v>
      </c>
      <c r="F297" s="2" t="s">
        <v>271</v>
      </c>
      <c r="G297" s="2" t="s">
        <v>272</v>
      </c>
      <c r="H297" s="2" t="s">
        <v>163</v>
      </c>
      <c r="I297" s="2">
        <f>I291*J297</f>
        <v>3</v>
      </c>
      <c r="J297" s="2">
        <v>1.6666666666666665</v>
      </c>
      <c r="K297" s="2">
        <v>1.6666666999999999</v>
      </c>
      <c r="L297" s="2"/>
      <c r="M297" s="2"/>
      <c r="N297" s="2"/>
      <c r="O297" s="2">
        <f t="shared" si="257"/>
        <v>1607.31</v>
      </c>
      <c r="P297" s="2">
        <f t="shared" si="258"/>
        <v>1607.31</v>
      </c>
      <c r="Q297" s="2">
        <f t="shared" si="282"/>
        <v>0</v>
      </c>
      <c r="R297" s="2">
        <f t="shared" si="283"/>
        <v>0</v>
      </c>
      <c r="S297" s="2">
        <f t="shared" si="259"/>
        <v>0</v>
      </c>
      <c r="T297" s="2">
        <f t="shared" si="260"/>
        <v>0</v>
      </c>
      <c r="U297" s="2">
        <f t="shared" si="261"/>
        <v>0</v>
      </c>
      <c r="V297" s="2">
        <f t="shared" si="262"/>
        <v>0</v>
      </c>
      <c r="W297" s="2">
        <f t="shared" si="263"/>
        <v>0</v>
      </c>
      <c r="X297" s="2">
        <f t="shared" si="284"/>
        <v>0</v>
      </c>
      <c r="Y297" s="2">
        <f t="shared" si="285"/>
        <v>0</v>
      </c>
      <c r="Z297" s="2"/>
      <c r="AA297" s="2">
        <v>86549534</v>
      </c>
      <c r="AB297" s="2">
        <f t="shared" si="264"/>
        <v>535.77</v>
      </c>
      <c r="AC297" s="2">
        <f t="shared" si="286"/>
        <v>535.77</v>
      </c>
      <c r="AD297" s="2">
        <f t="shared" si="287"/>
        <v>0</v>
      </c>
      <c r="AE297" s="2">
        <f t="shared" si="288"/>
        <v>0</v>
      </c>
      <c r="AF297" s="2">
        <f t="shared" si="289"/>
        <v>0</v>
      </c>
      <c r="AG297" s="2">
        <f t="shared" si="265"/>
        <v>0</v>
      </c>
      <c r="AH297" s="2">
        <f t="shared" si="290"/>
        <v>0</v>
      </c>
      <c r="AI297" s="2">
        <f t="shared" si="291"/>
        <v>0</v>
      </c>
      <c r="AJ297" s="2">
        <f t="shared" si="266"/>
        <v>0</v>
      </c>
      <c r="AK297" s="2">
        <v>535.77</v>
      </c>
      <c r="AL297" s="2">
        <v>535.77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109</v>
      </c>
      <c r="AU297" s="2">
        <v>61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1</v>
      </c>
      <c r="BJ297" s="2" t="s">
        <v>273</v>
      </c>
      <c r="BK297" s="2"/>
      <c r="BL297" s="2"/>
      <c r="BM297" s="2">
        <v>21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109</v>
      </c>
      <c r="CA297" s="2">
        <v>61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858</v>
      </c>
      <c r="CO297" s="2">
        <v>0</v>
      </c>
      <c r="CP297" s="2">
        <f t="shared" si="267"/>
        <v>1607.31</v>
      </c>
      <c r="CQ297" s="2">
        <f t="shared" si="268"/>
        <v>535.77</v>
      </c>
      <c r="CR297" s="2">
        <f t="shared" si="292"/>
        <v>0</v>
      </c>
      <c r="CS297" s="2">
        <f t="shared" si="293"/>
        <v>0</v>
      </c>
      <c r="CT297" s="2">
        <f t="shared" si="269"/>
        <v>0</v>
      </c>
      <c r="CU297" s="2">
        <f t="shared" si="270"/>
        <v>0</v>
      </c>
      <c r="CV297" s="2">
        <f t="shared" si="271"/>
        <v>0</v>
      </c>
      <c r="CW297" s="2">
        <f t="shared" si="272"/>
        <v>0</v>
      </c>
      <c r="CX297" s="2">
        <f t="shared" si="273"/>
        <v>0</v>
      </c>
      <c r="CY297" s="2">
        <f t="shared" si="294"/>
        <v>0</v>
      </c>
      <c r="CZ297" s="2">
        <f t="shared" si="295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163</v>
      </c>
      <c r="DW297" s="2" t="s">
        <v>163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85635393</v>
      </c>
      <c r="EF297" s="2">
        <v>30</v>
      </c>
      <c r="EG297" s="2" t="s">
        <v>46</v>
      </c>
      <c r="EH297" s="2">
        <v>0</v>
      </c>
      <c r="EI297" s="2" t="s">
        <v>3</v>
      </c>
      <c r="EJ297" s="2">
        <v>1</v>
      </c>
      <c r="EK297" s="2">
        <v>21</v>
      </c>
      <c r="EL297" s="2" t="s">
        <v>47</v>
      </c>
      <c r="EM297" s="2" t="s">
        <v>48</v>
      </c>
      <c r="EN297" s="2"/>
      <c r="EO297" s="2" t="s">
        <v>146</v>
      </c>
      <c r="EP297" s="2"/>
      <c r="EQ297" s="2">
        <v>0</v>
      </c>
      <c r="ER297" s="2">
        <v>535.77</v>
      </c>
      <c r="ES297" s="2">
        <v>535.77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109</v>
      </c>
      <c r="FY297" s="2">
        <v>61</v>
      </c>
      <c r="FZ297" s="2"/>
      <c r="GA297" s="2" t="s">
        <v>3</v>
      </c>
      <c r="GB297" s="2"/>
      <c r="GC297" s="2"/>
      <c r="GD297" s="2">
        <v>1</v>
      </c>
      <c r="GE297" s="2"/>
      <c r="GF297" s="2">
        <v>-1790875809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274"/>
        <v>0</v>
      </c>
      <c r="GM297" s="2">
        <f t="shared" si="275"/>
        <v>1607.31</v>
      </c>
      <c r="GN297" s="2">
        <f t="shared" si="276"/>
        <v>1607.31</v>
      </c>
      <c r="GO297" s="2">
        <f t="shared" si="277"/>
        <v>0</v>
      </c>
      <c r="GP297" s="2">
        <f t="shared" si="278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279"/>
        <v>0</v>
      </c>
      <c r="GW297" s="2">
        <v>1</v>
      </c>
      <c r="GX297" s="2">
        <f t="shared" si="280"/>
        <v>0</v>
      </c>
      <c r="GY297" s="2"/>
      <c r="GZ297" s="2"/>
      <c r="HA297" s="2">
        <v>0</v>
      </c>
      <c r="HB297" s="2">
        <v>0</v>
      </c>
      <c r="HC297" s="2">
        <f t="shared" si="281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36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5">
      <c r="A298" s="3">
        <v>18</v>
      </c>
      <c r="B298" s="3">
        <v>1</v>
      </c>
      <c r="C298" s="3">
        <v>324</v>
      </c>
      <c r="E298" s="3" t="s">
        <v>270</v>
      </c>
      <c r="F298" s="3" t="s">
        <v>271</v>
      </c>
      <c r="G298" s="3" t="s">
        <v>272</v>
      </c>
      <c r="H298" s="3" t="s">
        <v>163</v>
      </c>
      <c r="I298" s="3">
        <f>I292*J298</f>
        <v>3</v>
      </c>
      <c r="J298" s="3">
        <v>1.6666666666666665</v>
      </c>
      <c r="K298" s="3">
        <v>1.6666666999999999</v>
      </c>
      <c r="O298" s="3">
        <f t="shared" si="257"/>
        <v>11186.88</v>
      </c>
      <c r="P298" s="3">
        <f t="shared" si="258"/>
        <v>11186.88</v>
      </c>
      <c r="Q298" s="3">
        <f t="shared" si="282"/>
        <v>0</v>
      </c>
      <c r="R298" s="3">
        <f t="shared" si="283"/>
        <v>0</v>
      </c>
      <c r="S298" s="3">
        <f t="shared" si="259"/>
        <v>0</v>
      </c>
      <c r="T298" s="3">
        <f t="shared" si="260"/>
        <v>0</v>
      </c>
      <c r="U298" s="3">
        <f t="shared" si="261"/>
        <v>0</v>
      </c>
      <c r="V298" s="3">
        <f t="shared" si="262"/>
        <v>0</v>
      </c>
      <c r="W298" s="3">
        <f t="shared" si="263"/>
        <v>0</v>
      </c>
      <c r="X298" s="3">
        <f t="shared" si="284"/>
        <v>0</v>
      </c>
      <c r="Y298" s="3">
        <f t="shared" si="285"/>
        <v>0</v>
      </c>
      <c r="AA298" s="3">
        <v>86549536</v>
      </c>
      <c r="AB298" s="3">
        <f t="shared" si="264"/>
        <v>535.77</v>
      </c>
      <c r="AC298" s="3">
        <f t="shared" si="286"/>
        <v>535.77</v>
      </c>
      <c r="AD298" s="3">
        <f t="shared" si="287"/>
        <v>0</v>
      </c>
      <c r="AE298" s="3">
        <f t="shared" si="288"/>
        <v>0</v>
      </c>
      <c r="AF298" s="3">
        <f t="shared" si="289"/>
        <v>0</v>
      </c>
      <c r="AG298" s="3">
        <f t="shared" si="265"/>
        <v>0</v>
      </c>
      <c r="AH298" s="3">
        <f t="shared" si="290"/>
        <v>0</v>
      </c>
      <c r="AI298" s="3">
        <f t="shared" si="291"/>
        <v>0</v>
      </c>
      <c r="AJ298" s="3">
        <f t="shared" si="266"/>
        <v>0</v>
      </c>
      <c r="AK298" s="3">
        <v>535.77</v>
      </c>
      <c r="AL298" s="3">
        <v>535.77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109</v>
      </c>
      <c r="AU298" s="3">
        <v>61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6.96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1</v>
      </c>
      <c r="BJ298" s="3" t="s">
        <v>273</v>
      </c>
      <c r="BM298" s="3">
        <v>21</v>
      </c>
      <c r="BN298" s="3">
        <v>0</v>
      </c>
      <c r="BO298" s="3" t="s">
        <v>271</v>
      </c>
      <c r="BP298" s="3">
        <v>1</v>
      </c>
      <c r="BQ298" s="3">
        <v>30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109</v>
      </c>
      <c r="CA298" s="3">
        <v>61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858</v>
      </c>
      <c r="CO298" s="3">
        <v>0</v>
      </c>
      <c r="CP298" s="3">
        <f t="shared" si="267"/>
        <v>11186.88</v>
      </c>
      <c r="CQ298" s="3">
        <f t="shared" si="268"/>
        <v>3728.96</v>
      </c>
      <c r="CR298" s="3">
        <f t="shared" si="292"/>
        <v>0</v>
      </c>
      <c r="CS298" s="3">
        <f t="shared" si="293"/>
        <v>0</v>
      </c>
      <c r="CT298" s="3">
        <f t="shared" si="269"/>
        <v>0</v>
      </c>
      <c r="CU298" s="3">
        <f t="shared" si="270"/>
        <v>0</v>
      </c>
      <c r="CV298" s="3">
        <f t="shared" si="271"/>
        <v>0</v>
      </c>
      <c r="CW298" s="3">
        <f t="shared" si="272"/>
        <v>0</v>
      </c>
      <c r="CX298" s="3">
        <f t="shared" si="273"/>
        <v>0</v>
      </c>
      <c r="CY298" s="3">
        <f t="shared" si="294"/>
        <v>0</v>
      </c>
      <c r="CZ298" s="3">
        <f t="shared" si="295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163</v>
      </c>
      <c r="DW298" s="3" t="s">
        <v>163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85635393</v>
      </c>
      <c r="EF298" s="3">
        <v>30</v>
      </c>
      <c r="EG298" s="3" t="s">
        <v>46</v>
      </c>
      <c r="EH298" s="3">
        <v>0</v>
      </c>
      <c r="EI298" s="3" t="s">
        <v>3</v>
      </c>
      <c r="EJ298" s="3">
        <v>1</v>
      </c>
      <c r="EK298" s="3">
        <v>21</v>
      </c>
      <c r="EL298" s="3" t="s">
        <v>47</v>
      </c>
      <c r="EM298" s="3" t="s">
        <v>48</v>
      </c>
      <c r="EO298" s="3" t="s">
        <v>146</v>
      </c>
      <c r="EQ298" s="3">
        <v>0</v>
      </c>
      <c r="ER298" s="3">
        <v>535.77</v>
      </c>
      <c r="ES298" s="3">
        <v>535.77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109</v>
      </c>
      <c r="FY298" s="3">
        <v>61</v>
      </c>
      <c r="GA298" s="3" t="s">
        <v>3</v>
      </c>
      <c r="GD298" s="3">
        <v>1</v>
      </c>
      <c r="GF298" s="3">
        <v>-1790875809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274"/>
        <v>0</v>
      </c>
      <c r="GM298" s="3">
        <f t="shared" si="275"/>
        <v>11186.88</v>
      </c>
      <c r="GN298" s="3">
        <f t="shared" si="276"/>
        <v>11186.88</v>
      </c>
      <c r="GO298" s="3">
        <f t="shared" si="277"/>
        <v>0</v>
      </c>
      <c r="GP298" s="3">
        <f t="shared" si="278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279"/>
        <v>0</v>
      </c>
      <c r="GW298" s="3">
        <v>1</v>
      </c>
      <c r="GX298" s="3">
        <f t="shared" si="280"/>
        <v>0</v>
      </c>
      <c r="HA298" s="3">
        <v>0</v>
      </c>
      <c r="HB298" s="3">
        <v>0</v>
      </c>
      <c r="HC298" s="3">
        <f t="shared" si="281"/>
        <v>0</v>
      </c>
      <c r="HE298" s="3" t="s">
        <v>3</v>
      </c>
      <c r="HF298" s="3" t="s">
        <v>3</v>
      </c>
      <c r="HM298" s="3" t="s">
        <v>36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5">
      <c r="A299" s="2">
        <v>18</v>
      </c>
      <c r="B299" s="2">
        <v>1</v>
      </c>
      <c r="C299" s="2">
        <v>301</v>
      </c>
      <c r="D299" s="2"/>
      <c r="E299" s="2" t="s">
        <v>274</v>
      </c>
      <c r="F299" s="2" t="s">
        <v>275</v>
      </c>
      <c r="G299" s="2" t="s">
        <v>276</v>
      </c>
      <c r="H299" s="2" t="s">
        <v>163</v>
      </c>
      <c r="I299" s="2">
        <f>I291*J299</f>
        <v>35</v>
      </c>
      <c r="J299" s="2">
        <v>19.444444444444443</v>
      </c>
      <c r="K299" s="2">
        <v>19.444444399999998</v>
      </c>
      <c r="L299" s="2"/>
      <c r="M299" s="2"/>
      <c r="N299" s="2"/>
      <c r="O299" s="2">
        <f t="shared" si="257"/>
        <v>1856.75</v>
      </c>
      <c r="P299" s="2">
        <f t="shared" si="258"/>
        <v>1856.75</v>
      </c>
      <c r="Q299" s="2">
        <f t="shared" si="282"/>
        <v>0</v>
      </c>
      <c r="R299" s="2">
        <f t="shared" si="283"/>
        <v>0</v>
      </c>
      <c r="S299" s="2">
        <f t="shared" si="259"/>
        <v>0</v>
      </c>
      <c r="T299" s="2">
        <f t="shared" si="260"/>
        <v>0</v>
      </c>
      <c r="U299" s="2">
        <f t="shared" si="261"/>
        <v>0</v>
      </c>
      <c r="V299" s="2">
        <f t="shared" si="262"/>
        <v>0</v>
      </c>
      <c r="W299" s="2">
        <f t="shared" si="263"/>
        <v>0</v>
      </c>
      <c r="X299" s="2">
        <f t="shared" si="284"/>
        <v>0</v>
      </c>
      <c r="Y299" s="2">
        <f t="shared" si="285"/>
        <v>0</v>
      </c>
      <c r="Z299" s="2"/>
      <c r="AA299" s="2">
        <v>86549534</v>
      </c>
      <c r="AB299" s="2">
        <f t="shared" si="264"/>
        <v>53.05</v>
      </c>
      <c r="AC299" s="2">
        <f t="shared" si="286"/>
        <v>53.05</v>
      </c>
      <c r="AD299" s="2">
        <f t="shared" si="287"/>
        <v>0</v>
      </c>
      <c r="AE299" s="2">
        <f t="shared" si="288"/>
        <v>0</v>
      </c>
      <c r="AF299" s="2">
        <f t="shared" si="289"/>
        <v>0</v>
      </c>
      <c r="AG299" s="2">
        <f t="shared" si="265"/>
        <v>0</v>
      </c>
      <c r="AH299" s="2">
        <f t="shared" si="290"/>
        <v>0</v>
      </c>
      <c r="AI299" s="2">
        <f t="shared" si="291"/>
        <v>0</v>
      </c>
      <c r="AJ299" s="2">
        <f t="shared" si="266"/>
        <v>0</v>
      </c>
      <c r="AK299" s="2">
        <v>53.05</v>
      </c>
      <c r="AL299" s="2">
        <v>53.05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109</v>
      </c>
      <c r="AU299" s="2">
        <v>61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277</v>
      </c>
      <c r="BK299" s="2"/>
      <c r="BL299" s="2"/>
      <c r="BM299" s="2">
        <v>21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109</v>
      </c>
      <c r="CA299" s="2">
        <v>61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858</v>
      </c>
      <c r="CO299" s="2">
        <v>0</v>
      </c>
      <c r="CP299" s="2">
        <f t="shared" si="267"/>
        <v>1856.75</v>
      </c>
      <c r="CQ299" s="2">
        <f t="shared" si="268"/>
        <v>53.05</v>
      </c>
      <c r="CR299" s="2">
        <f t="shared" si="292"/>
        <v>0</v>
      </c>
      <c r="CS299" s="2">
        <f t="shared" si="293"/>
        <v>0</v>
      </c>
      <c r="CT299" s="2">
        <f t="shared" si="269"/>
        <v>0</v>
      </c>
      <c r="CU299" s="2">
        <f t="shared" si="270"/>
        <v>0</v>
      </c>
      <c r="CV299" s="2">
        <f t="shared" si="271"/>
        <v>0</v>
      </c>
      <c r="CW299" s="2">
        <f t="shared" si="272"/>
        <v>0</v>
      </c>
      <c r="CX299" s="2">
        <f t="shared" si="273"/>
        <v>0</v>
      </c>
      <c r="CY299" s="2">
        <f t="shared" si="294"/>
        <v>0</v>
      </c>
      <c r="CZ299" s="2">
        <f t="shared" si="295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1010</v>
      </c>
      <c r="DV299" s="2" t="s">
        <v>163</v>
      </c>
      <c r="DW299" s="2" t="s">
        <v>163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85635393</v>
      </c>
      <c r="EF299" s="2">
        <v>30</v>
      </c>
      <c r="EG299" s="2" t="s">
        <v>46</v>
      </c>
      <c r="EH299" s="2">
        <v>0</v>
      </c>
      <c r="EI299" s="2" t="s">
        <v>3</v>
      </c>
      <c r="EJ299" s="2">
        <v>1</v>
      </c>
      <c r="EK299" s="2">
        <v>21</v>
      </c>
      <c r="EL299" s="2" t="s">
        <v>47</v>
      </c>
      <c r="EM299" s="2" t="s">
        <v>48</v>
      </c>
      <c r="EN299" s="2"/>
      <c r="EO299" s="2" t="s">
        <v>146</v>
      </c>
      <c r="EP299" s="2"/>
      <c r="EQ299" s="2">
        <v>0</v>
      </c>
      <c r="ER299" s="2">
        <v>53.05</v>
      </c>
      <c r="ES299" s="2">
        <v>53.05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109</v>
      </c>
      <c r="FY299" s="2">
        <v>61</v>
      </c>
      <c r="FZ299" s="2"/>
      <c r="GA299" s="2" t="s">
        <v>3</v>
      </c>
      <c r="GB299" s="2"/>
      <c r="GC299" s="2"/>
      <c r="GD299" s="2">
        <v>1</v>
      </c>
      <c r="GE299" s="2"/>
      <c r="GF299" s="2">
        <v>-2057819223</v>
      </c>
      <c r="GG299" s="2">
        <v>2</v>
      </c>
      <c r="GH299" s="2">
        <v>1</v>
      </c>
      <c r="GI299" s="2">
        <v>-2</v>
      </c>
      <c r="GJ299" s="2">
        <v>0</v>
      </c>
      <c r="GK299" s="2">
        <v>0</v>
      </c>
      <c r="GL299" s="2">
        <f t="shared" si="274"/>
        <v>0</v>
      </c>
      <c r="GM299" s="2">
        <f t="shared" si="275"/>
        <v>1856.75</v>
      </c>
      <c r="GN299" s="2">
        <f t="shared" si="276"/>
        <v>1856.75</v>
      </c>
      <c r="GO299" s="2">
        <f t="shared" si="277"/>
        <v>0</v>
      </c>
      <c r="GP299" s="2">
        <f t="shared" si="278"/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si="279"/>
        <v>0</v>
      </c>
      <c r="GW299" s="2">
        <v>1</v>
      </c>
      <c r="GX299" s="2">
        <f t="shared" si="280"/>
        <v>0</v>
      </c>
      <c r="GY299" s="2"/>
      <c r="GZ299" s="2"/>
      <c r="HA299" s="2">
        <v>0</v>
      </c>
      <c r="HB299" s="2">
        <v>0</v>
      </c>
      <c r="HC299" s="2">
        <f t="shared" si="281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36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18</v>
      </c>
      <c r="B300" s="3">
        <v>1</v>
      </c>
      <c r="C300" s="3">
        <v>318</v>
      </c>
      <c r="E300" s="3" t="s">
        <v>274</v>
      </c>
      <c r="F300" s="3" t="s">
        <v>275</v>
      </c>
      <c r="G300" s="3" t="s">
        <v>276</v>
      </c>
      <c r="H300" s="3" t="s">
        <v>163</v>
      </c>
      <c r="I300" s="3">
        <f>I292*J300</f>
        <v>35</v>
      </c>
      <c r="J300" s="3">
        <v>19.444444444444443</v>
      </c>
      <c r="K300" s="3">
        <v>19.444444399999998</v>
      </c>
      <c r="O300" s="3">
        <f t="shared" si="257"/>
        <v>7278.46</v>
      </c>
      <c r="P300" s="3">
        <f t="shared" si="258"/>
        <v>7278.46</v>
      </c>
      <c r="Q300" s="3">
        <f t="shared" si="282"/>
        <v>0</v>
      </c>
      <c r="R300" s="3">
        <f t="shared" si="283"/>
        <v>0</v>
      </c>
      <c r="S300" s="3">
        <f t="shared" si="259"/>
        <v>0</v>
      </c>
      <c r="T300" s="3">
        <f t="shared" si="260"/>
        <v>0</v>
      </c>
      <c r="U300" s="3">
        <f t="shared" si="261"/>
        <v>0</v>
      </c>
      <c r="V300" s="3">
        <f t="shared" si="262"/>
        <v>0</v>
      </c>
      <c r="W300" s="3">
        <f t="shared" si="263"/>
        <v>0</v>
      </c>
      <c r="X300" s="3">
        <f t="shared" si="284"/>
        <v>0</v>
      </c>
      <c r="Y300" s="3">
        <f t="shared" si="285"/>
        <v>0</v>
      </c>
      <c r="AA300" s="3">
        <v>86549536</v>
      </c>
      <c r="AB300" s="3">
        <f t="shared" si="264"/>
        <v>53.05</v>
      </c>
      <c r="AC300" s="3">
        <f t="shared" si="286"/>
        <v>53.05</v>
      </c>
      <c r="AD300" s="3">
        <f t="shared" si="287"/>
        <v>0</v>
      </c>
      <c r="AE300" s="3">
        <f t="shared" si="288"/>
        <v>0</v>
      </c>
      <c r="AF300" s="3">
        <f t="shared" si="289"/>
        <v>0</v>
      </c>
      <c r="AG300" s="3">
        <f t="shared" si="265"/>
        <v>0</v>
      </c>
      <c r="AH300" s="3">
        <f t="shared" si="290"/>
        <v>0</v>
      </c>
      <c r="AI300" s="3">
        <f t="shared" si="291"/>
        <v>0</v>
      </c>
      <c r="AJ300" s="3">
        <f t="shared" si="266"/>
        <v>0</v>
      </c>
      <c r="AK300" s="3">
        <v>53.05</v>
      </c>
      <c r="AL300" s="3">
        <v>53.05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109</v>
      </c>
      <c r="AU300" s="3">
        <v>61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3.92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1</v>
      </c>
      <c r="BJ300" s="3" t="s">
        <v>277</v>
      </c>
      <c r="BM300" s="3">
        <v>21</v>
      </c>
      <c r="BN300" s="3">
        <v>0</v>
      </c>
      <c r="BO300" s="3" t="s">
        <v>275</v>
      </c>
      <c r="BP300" s="3">
        <v>1</v>
      </c>
      <c r="BQ300" s="3">
        <v>30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109</v>
      </c>
      <c r="CA300" s="3">
        <v>61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858</v>
      </c>
      <c r="CO300" s="3">
        <v>0</v>
      </c>
      <c r="CP300" s="3">
        <f t="shared" si="267"/>
        <v>7278.46</v>
      </c>
      <c r="CQ300" s="3">
        <f t="shared" si="268"/>
        <v>207.96</v>
      </c>
      <c r="CR300" s="3">
        <f t="shared" si="292"/>
        <v>0</v>
      </c>
      <c r="CS300" s="3">
        <f t="shared" si="293"/>
        <v>0</v>
      </c>
      <c r="CT300" s="3">
        <f t="shared" si="269"/>
        <v>0</v>
      </c>
      <c r="CU300" s="3">
        <f t="shared" si="270"/>
        <v>0</v>
      </c>
      <c r="CV300" s="3">
        <f t="shared" si="271"/>
        <v>0</v>
      </c>
      <c r="CW300" s="3">
        <f t="shared" si="272"/>
        <v>0</v>
      </c>
      <c r="CX300" s="3">
        <f t="shared" si="273"/>
        <v>0</v>
      </c>
      <c r="CY300" s="3">
        <f t="shared" si="294"/>
        <v>0</v>
      </c>
      <c r="CZ300" s="3">
        <f t="shared" si="295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1010</v>
      </c>
      <c r="DV300" s="3" t="s">
        <v>163</v>
      </c>
      <c r="DW300" s="3" t="s">
        <v>163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85635393</v>
      </c>
      <c r="EF300" s="3">
        <v>30</v>
      </c>
      <c r="EG300" s="3" t="s">
        <v>46</v>
      </c>
      <c r="EH300" s="3">
        <v>0</v>
      </c>
      <c r="EI300" s="3" t="s">
        <v>3</v>
      </c>
      <c r="EJ300" s="3">
        <v>1</v>
      </c>
      <c r="EK300" s="3">
        <v>21</v>
      </c>
      <c r="EL300" s="3" t="s">
        <v>47</v>
      </c>
      <c r="EM300" s="3" t="s">
        <v>48</v>
      </c>
      <c r="EO300" s="3" t="s">
        <v>146</v>
      </c>
      <c r="EQ300" s="3">
        <v>0</v>
      </c>
      <c r="ER300" s="3">
        <v>53.05</v>
      </c>
      <c r="ES300" s="3">
        <v>53.05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FQ300" s="3">
        <v>0</v>
      </c>
      <c r="FR300" s="3">
        <v>0</v>
      </c>
      <c r="FS300" s="3">
        <v>0</v>
      </c>
      <c r="FX300" s="3">
        <v>109</v>
      </c>
      <c r="FY300" s="3">
        <v>61</v>
      </c>
      <c r="GA300" s="3" t="s">
        <v>3</v>
      </c>
      <c r="GD300" s="3">
        <v>1</v>
      </c>
      <c r="GF300" s="3">
        <v>-2057819223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274"/>
        <v>0</v>
      </c>
      <c r="GM300" s="3">
        <f t="shared" si="275"/>
        <v>7278.46</v>
      </c>
      <c r="GN300" s="3">
        <f t="shared" si="276"/>
        <v>7278.46</v>
      </c>
      <c r="GO300" s="3">
        <f t="shared" si="277"/>
        <v>0</v>
      </c>
      <c r="GP300" s="3">
        <f t="shared" si="278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279"/>
        <v>0</v>
      </c>
      <c r="GW300" s="3">
        <v>1</v>
      </c>
      <c r="GX300" s="3">
        <f t="shared" si="280"/>
        <v>0</v>
      </c>
      <c r="HA300" s="3">
        <v>0</v>
      </c>
      <c r="HB300" s="3">
        <v>0</v>
      </c>
      <c r="HC300" s="3">
        <f t="shared" si="281"/>
        <v>0</v>
      </c>
      <c r="HE300" s="3" t="s">
        <v>3</v>
      </c>
      <c r="HF300" s="3" t="s">
        <v>3</v>
      </c>
      <c r="HM300" s="3" t="s">
        <v>36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18</v>
      </c>
      <c r="B301" s="2">
        <v>1</v>
      </c>
      <c r="C301" s="2">
        <v>302</v>
      </c>
      <c r="D301" s="2"/>
      <c r="E301" s="2" t="s">
        <v>278</v>
      </c>
      <c r="F301" s="2" t="s">
        <v>279</v>
      </c>
      <c r="G301" s="2" t="s">
        <v>280</v>
      </c>
      <c r="H301" s="2" t="s">
        <v>163</v>
      </c>
      <c r="I301" s="2">
        <f>I291*J301</f>
        <v>35</v>
      </c>
      <c r="J301" s="2">
        <v>19.444444444444443</v>
      </c>
      <c r="K301" s="2">
        <v>19.444444399999998</v>
      </c>
      <c r="L301" s="2"/>
      <c r="M301" s="2"/>
      <c r="N301" s="2"/>
      <c r="O301" s="2">
        <f t="shared" si="257"/>
        <v>707.35</v>
      </c>
      <c r="P301" s="2">
        <f t="shared" si="258"/>
        <v>707.35</v>
      </c>
      <c r="Q301" s="2">
        <f t="shared" si="282"/>
        <v>0</v>
      </c>
      <c r="R301" s="2">
        <f t="shared" si="283"/>
        <v>0</v>
      </c>
      <c r="S301" s="2">
        <f t="shared" si="259"/>
        <v>0</v>
      </c>
      <c r="T301" s="2">
        <f t="shared" si="260"/>
        <v>0</v>
      </c>
      <c r="U301" s="2">
        <f t="shared" si="261"/>
        <v>0</v>
      </c>
      <c r="V301" s="2">
        <f t="shared" si="262"/>
        <v>0</v>
      </c>
      <c r="W301" s="2">
        <f t="shared" si="263"/>
        <v>0</v>
      </c>
      <c r="X301" s="2">
        <f t="shared" si="284"/>
        <v>0</v>
      </c>
      <c r="Y301" s="2">
        <f t="shared" si="285"/>
        <v>0</v>
      </c>
      <c r="Z301" s="2"/>
      <c r="AA301" s="2">
        <v>86549534</v>
      </c>
      <c r="AB301" s="2">
        <f t="shared" si="264"/>
        <v>20.21</v>
      </c>
      <c r="AC301" s="2">
        <f t="shared" si="286"/>
        <v>20.21</v>
      </c>
      <c r="AD301" s="2">
        <f t="shared" si="287"/>
        <v>0</v>
      </c>
      <c r="AE301" s="2">
        <f t="shared" si="288"/>
        <v>0</v>
      </c>
      <c r="AF301" s="2">
        <f t="shared" si="289"/>
        <v>0</v>
      </c>
      <c r="AG301" s="2">
        <f t="shared" si="265"/>
        <v>0</v>
      </c>
      <c r="AH301" s="2">
        <f t="shared" si="290"/>
        <v>0</v>
      </c>
      <c r="AI301" s="2">
        <f t="shared" si="291"/>
        <v>0</v>
      </c>
      <c r="AJ301" s="2">
        <f t="shared" si="266"/>
        <v>0</v>
      </c>
      <c r="AK301" s="2">
        <v>20.21</v>
      </c>
      <c r="AL301" s="2">
        <v>20.21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109</v>
      </c>
      <c r="AU301" s="2">
        <v>61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1</v>
      </c>
      <c r="BJ301" s="2" t="s">
        <v>281</v>
      </c>
      <c r="BK301" s="2"/>
      <c r="BL301" s="2"/>
      <c r="BM301" s="2">
        <v>21</v>
      </c>
      <c r="BN301" s="2">
        <v>0</v>
      </c>
      <c r="BO301" s="2" t="s">
        <v>3</v>
      </c>
      <c r="BP301" s="2">
        <v>0</v>
      </c>
      <c r="BQ301" s="2">
        <v>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109</v>
      </c>
      <c r="CA301" s="2">
        <v>61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858</v>
      </c>
      <c r="CO301" s="2">
        <v>0</v>
      </c>
      <c r="CP301" s="2">
        <f t="shared" si="267"/>
        <v>707.35</v>
      </c>
      <c r="CQ301" s="2">
        <f t="shared" si="268"/>
        <v>20.21</v>
      </c>
      <c r="CR301" s="2">
        <f t="shared" si="292"/>
        <v>0</v>
      </c>
      <c r="CS301" s="2">
        <f t="shared" si="293"/>
        <v>0</v>
      </c>
      <c r="CT301" s="2">
        <f t="shared" si="269"/>
        <v>0</v>
      </c>
      <c r="CU301" s="2">
        <f t="shared" si="270"/>
        <v>0</v>
      </c>
      <c r="CV301" s="2">
        <f t="shared" si="271"/>
        <v>0</v>
      </c>
      <c r="CW301" s="2">
        <f t="shared" si="272"/>
        <v>0</v>
      </c>
      <c r="CX301" s="2">
        <f t="shared" si="273"/>
        <v>0</v>
      </c>
      <c r="CY301" s="2">
        <f t="shared" si="294"/>
        <v>0</v>
      </c>
      <c r="CZ301" s="2">
        <f t="shared" si="295"/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163</v>
      </c>
      <c r="DW301" s="2" t="s">
        <v>163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85635393</v>
      </c>
      <c r="EF301" s="2">
        <v>30</v>
      </c>
      <c r="EG301" s="2" t="s">
        <v>46</v>
      </c>
      <c r="EH301" s="2">
        <v>0</v>
      </c>
      <c r="EI301" s="2" t="s">
        <v>3</v>
      </c>
      <c r="EJ301" s="2">
        <v>1</v>
      </c>
      <c r="EK301" s="2">
        <v>21</v>
      </c>
      <c r="EL301" s="2" t="s">
        <v>47</v>
      </c>
      <c r="EM301" s="2" t="s">
        <v>48</v>
      </c>
      <c r="EN301" s="2"/>
      <c r="EO301" s="2" t="s">
        <v>146</v>
      </c>
      <c r="EP301" s="2"/>
      <c r="EQ301" s="2">
        <v>0</v>
      </c>
      <c r="ER301" s="2">
        <v>20.21</v>
      </c>
      <c r="ES301" s="2">
        <v>20.21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109</v>
      </c>
      <c r="FY301" s="2">
        <v>61</v>
      </c>
      <c r="FZ301" s="2"/>
      <c r="GA301" s="2" t="s">
        <v>3</v>
      </c>
      <c r="GB301" s="2"/>
      <c r="GC301" s="2"/>
      <c r="GD301" s="2">
        <v>1</v>
      </c>
      <c r="GE301" s="2"/>
      <c r="GF301" s="2">
        <v>-529004729</v>
      </c>
      <c r="GG301" s="2">
        <v>2</v>
      </c>
      <c r="GH301" s="2">
        <v>1</v>
      </c>
      <c r="GI301" s="2">
        <v>-2</v>
      </c>
      <c r="GJ301" s="2">
        <v>0</v>
      </c>
      <c r="GK301" s="2">
        <v>0</v>
      </c>
      <c r="GL301" s="2">
        <f t="shared" si="274"/>
        <v>0</v>
      </c>
      <c r="GM301" s="2">
        <f t="shared" si="275"/>
        <v>707.35</v>
      </c>
      <c r="GN301" s="2">
        <f t="shared" si="276"/>
        <v>707.35</v>
      </c>
      <c r="GO301" s="2">
        <f t="shared" si="277"/>
        <v>0</v>
      </c>
      <c r="GP301" s="2">
        <f t="shared" si="278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279"/>
        <v>0</v>
      </c>
      <c r="GW301" s="2">
        <v>1</v>
      </c>
      <c r="GX301" s="2">
        <f t="shared" si="280"/>
        <v>0</v>
      </c>
      <c r="GY301" s="2"/>
      <c r="GZ301" s="2"/>
      <c r="HA301" s="2">
        <v>0</v>
      </c>
      <c r="HB301" s="2">
        <v>0</v>
      </c>
      <c r="HC301" s="2">
        <f t="shared" si="281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36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18</v>
      </c>
      <c r="B302" s="3">
        <v>1</v>
      </c>
      <c r="C302" s="3">
        <v>319</v>
      </c>
      <c r="E302" s="3" t="s">
        <v>278</v>
      </c>
      <c r="F302" s="3" t="s">
        <v>279</v>
      </c>
      <c r="G302" s="3" t="s">
        <v>280</v>
      </c>
      <c r="H302" s="3" t="s">
        <v>163</v>
      </c>
      <c r="I302" s="3">
        <f>I292*J302</f>
        <v>35</v>
      </c>
      <c r="J302" s="3">
        <v>19.444444444444443</v>
      </c>
      <c r="K302" s="3">
        <v>19.444444399999998</v>
      </c>
      <c r="O302" s="3">
        <f t="shared" si="257"/>
        <v>3359.91</v>
      </c>
      <c r="P302" s="3">
        <f t="shared" si="258"/>
        <v>3359.91</v>
      </c>
      <c r="Q302" s="3">
        <f t="shared" si="282"/>
        <v>0</v>
      </c>
      <c r="R302" s="3">
        <f t="shared" si="283"/>
        <v>0</v>
      </c>
      <c r="S302" s="3">
        <f t="shared" si="259"/>
        <v>0</v>
      </c>
      <c r="T302" s="3">
        <f t="shared" si="260"/>
        <v>0</v>
      </c>
      <c r="U302" s="3">
        <f t="shared" si="261"/>
        <v>0</v>
      </c>
      <c r="V302" s="3">
        <f t="shared" si="262"/>
        <v>0</v>
      </c>
      <c r="W302" s="3">
        <f t="shared" si="263"/>
        <v>0</v>
      </c>
      <c r="X302" s="3">
        <f t="shared" si="284"/>
        <v>0</v>
      </c>
      <c r="Y302" s="3">
        <f t="shared" si="285"/>
        <v>0</v>
      </c>
      <c r="AA302" s="3">
        <v>86549536</v>
      </c>
      <c r="AB302" s="3">
        <f t="shared" si="264"/>
        <v>20.21</v>
      </c>
      <c r="AC302" s="3">
        <f t="shared" si="286"/>
        <v>20.21</v>
      </c>
      <c r="AD302" s="3">
        <f t="shared" si="287"/>
        <v>0</v>
      </c>
      <c r="AE302" s="3">
        <f t="shared" si="288"/>
        <v>0</v>
      </c>
      <c r="AF302" s="3">
        <f t="shared" si="289"/>
        <v>0</v>
      </c>
      <c r="AG302" s="3">
        <f t="shared" si="265"/>
        <v>0</v>
      </c>
      <c r="AH302" s="3">
        <f t="shared" si="290"/>
        <v>0</v>
      </c>
      <c r="AI302" s="3">
        <f t="shared" si="291"/>
        <v>0</v>
      </c>
      <c r="AJ302" s="3">
        <f t="shared" si="266"/>
        <v>0</v>
      </c>
      <c r="AK302" s="3">
        <v>20.21</v>
      </c>
      <c r="AL302" s="3">
        <v>20.21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109</v>
      </c>
      <c r="AU302" s="3">
        <v>61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4.75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1</v>
      </c>
      <c r="BJ302" s="3" t="s">
        <v>281</v>
      </c>
      <c r="BM302" s="3">
        <v>21</v>
      </c>
      <c r="BN302" s="3">
        <v>0</v>
      </c>
      <c r="BO302" s="3" t="s">
        <v>279</v>
      </c>
      <c r="BP302" s="3">
        <v>1</v>
      </c>
      <c r="BQ302" s="3">
        <v>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109</v>
      </c>
      <c r="CA302" s="3">
        <v>61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858</v>
      </c>
      <c r="CO302" s="3">
        <v>0</v>
      </c>
      <c r="CP302" s="3">
        <f t="shared" si="267"/>
        <v>3359.91</v>
      </c>
      <c r="CQ302" s="3">
        <f t="shared" si="268"/>
        <v>96</v>
      </c>
      <c r="CR302" s="3">
        <f t="shared" si="292"/>
        <v>0</v>
      </c>
      <c r="CS302" s="3">
        <f t="shared" si="293"/>
        <v>0</v>
      </c>
      <c r="CT302" s="3">
        <f t="shared" si="269"/>
        <v>0</v>
      </c>
      <c r="CU302" s="3">
        <f t="shared" si="270"/>
        <v>0</v>
      </c>
      <c r="CV302" s="3">
        <f t="shared" si="271"/>
        <v>0</v>
      </c>
      <c r="CW302" s="3">
        <f t="shared" si="272"/>
        <v>0</v>
      </c>
      <c r="CX302" s="3">
        <f t="shared" si="273"/>
        <v>0</v>
      </c>
      <c r="CY302" s="3">
        <f t="shared" si="294"/>
        <v>0</v>
      </c>
      <c r="CZ302" s="3">
        <f t="shared" si="295"/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163</v>
      </c>
      <c r="DW302" s="3" t="s">
        <v>163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85635393</v>
      </c>
      <c r="EF302" s="3">
        <v>30</v>
      </c>
      <c r="EG302" s="3" t="s">
        <v>46</v>
      </c>
      <c r="EH302" s="3">
        <v>0</v>
      </c>
      <c r="EI302" s="3" t="s">
        <v>3</v>
      </c>
      <c r="EJ302" s="3">
        <v>1</v>
      </c>
      <c r="EK302" s="3">
        <v>21</v>
      </c>
      <c r="EL302" s="3" t="s">
        <v>47</v>
      </c>
      <c r="EM302" s="3" t="s">
        <v>48</v>
      </c>
      <c r="EO302" s="3" t="s">
        <v>146</v>
      </c>
      <c r="EQ302" s="3">
        <v>0</v>
      </c>
      <c r="ER302" s="3">
        <v>20.21</v>
      </c>
      <c r="ES302" s="3">
        <v>20.21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FQ302" s="3">
        <v>0</v>
      </c>
      <c r="FR302" s="3">
        <v>0</v>
      </c>
      <c r="FS302" s="3">
        <v>0</v>
      </c>
      <c r="FX302" s="3">
        <v>109</v>
      </c>
      <c r="FY302" s="3">
        <v>61</v>
      </c>
      <c r="GA302" s="3" t="s">
        <v>3</v>
      </c>
      <c r="GD302" s="3">
        <v>1</v>
      </c>
      <c r="GF302" s="3">
        <v>-529004729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274"/>
        <v>0</v>
      </c>
      <c r="GM302" s="3">
        <f t="shared" si="275"/>
        <v>3359.91</v>
      </c>
      <c r="GN302" s="3">
        <f t="shared" si="276"/>
        <v>3359.91</v>
      </c>
      <c r="GO302" s="3">
        <f t="shared" si="277"/>
        <v>0</v>
      </c>
      <c r="GP302" s="3">
        <f t="shared" si="278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279"/>
        <v>0</v>
      </c>
      <c r="GW302" s="3">
        <v>1</v>
      </c>
      <c r="GX302" s="3">
        <f t="shared" si="280"/>
        <v>0</v>
      </c>
      <c r="HA302" s="3">
        <v>0</v>
      </c>
      <c r="HB302" s="3">
        <v>0</v>
      </c>
      <c r="HC302" s="3">
        <f t="shared" si="281"/>
        <v>0</v>
      </c>
      <c r="HE302" s="3" t="s">
        <v>3</v>
      </c>
      <c r="HF302" s="3" t="s">
        <v>3</v>
      </c>
      <c r="HM302" s="3" t="s">
        <v>36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18</v>
      </c>
      <c r="B303" s="2">
        <v>1</v>
      </c>
      <c r="C303" s="2">
        <v>306</v>
      </c>
      <c r="D303" s="2"/>
      <c r="E303" s="2" t="s">
        <v>282</v>
      </c>
      <c r="F303" s="2" t="s">
        <v>283</v>
      </c>
      <c r="G303" s="2" t="s">
        <v>284</v>
      </c>
      <c r="H303" s="2" t="s">
        <v>163</v>
      </c>
      <c r="I303" s="2">
        <f>I291*J303</f>
        <v>15.000000000000002</v>
      </c>
      <c r="J303" s="2">
        <v>8.3333333333333339</v>
      </c>
      <c r="K303" s="2">
        <v>8.3333332999999996</v>
      </c>
      <c r="L303" s="2"/>
      <c r="M303" s="2"/>
      <c r="N303" s="2"/>
      <c r="O303" s="2">
        <f t="shared" si="257"/>
        <v>946.95</v>
      </c>
      <c r="P303" s="2">
        <f t="shared" si="258"/>
        <v>946.95</v>
      </c>
      <c r="Q303" s="2">
        <f t="shared" si="282"/>
        <v>0</v>
      </c>
      <c r="R303" s="2">
        <f t="shared" si="283"/>
        <v>0</v>
      </c>
      <c r="S303" s="2">
        <f t="shared" si="259"/>
        <v>0</v>
      </c>
      <c r="T303" s="2">
        <f t="shared" si="260"/>
        <v>0</v>
      </c>
      <c r="U303" s="2">
        <f t="shared" si="261"/>
        <v>0</v>
      </c>
      <c r="V303" s="2">
        <f t="shared" si="262"/>
        <v>0</v>
      </c>
      <c r="W303" s="2">
        <f t="shared" si="263"/>
        <v>0</v>
      </c>
      <c r="X303" s="2">
        <f t="shared" si="284"/>
        <v>0</v>
      </c>
      <c r="Y303" s="2">
        <f t="shared" si="285"/>
        <v>0</v>
      </c>
      <c r="Z303" s="2"/>
      <c r="AA303" s="2">
        <v>86549534</v>
      </c>
      <c r="AB303" s="2">
        <f t="shared" si="264"/>
        <v>63.13</v>
      </c>
      <c r="AC303" s="2">
        <f t="shared" si="286"/>
        <v>63.13</v>
      </c>
      <c r="AD303" s="2">
        <f t="shared" si="287"/>
        <v>0</v>
      </c>
      <c r="AE303" s="2">
        <f t="shared" si="288"/>
        <v>0</v>
      </c>
      <c r="AF303" s="2">
        <f t="shared" si="289"/>
        <v>0</v>
      </c>
      <c r="AG303" s="2">
        <f t="shared" si="265"/>
        <v>0</v>
      </c>
      <c r="AH303" s="2">
        <f t="shared" si="290"/>
        <v>0</v>
      </c>
      <c r="AI303" s="2">
        <f t="shared" si="291"/>
        <v>0</v>
      </c>
      <c r="AJ303" s="2">
        <f t="shared" si="266"/>
        <v>0</v>
      </c>
      <c r="AK303" s="2">
        <v>63.13</v>
      </c>
      <c r="AL303" s="2">
        <v>63.13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109</v>
      </c>
      <c r="AU303" s="2">
        <v>61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1</v>
      </c>
      <c r="BJ303" s="2" t="s">
        <v>285</v>
      </c>
      <c r="BK303" s="2"/>
      <c r="BL303" s="2"/>
      <c r="BM303" s="2">
        <v>21</v>
      </c>
      <c r="BN303" s="2">
        <v>0</v>
      </c>
      <c r="BO303" s="2" t="s">
        <v>3</v>
      </c>
      <c r="BP303" s="2">
        <v>0</v>
      </c>
      <c r="BQ303" s="2">
        <v>30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109</v>
      </c>
      <c r="CA303" s="2">
        <v>61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858</v>
      </c>
      <c r="CO303" s="2">
        <v>0</v>
      </c>
      <c r="CP303" s="2">
        <f t="shared" si="267"/>
        <v>946.95</v>
      </c>
      <c r="CQ303" s="2">
        <f t="shared" si="268"/>
        <v>63.13</v>
      </c>
      <c r="CR303" s="2">
        <f t="shared" si="292"/>
        <v>0</v>
      </c>
      <c r="CS303" s="2">
        <f t="shared" si="293"/>
        <v>0</v>
      </c>
      <c r="CT303" s="2">
        <f t="shared" si="269"/>
        <v>0</v>
      </c>
      <c r="CU303" s="2">
        <f t="shared" si="270"/>
        <v>0</v>
      </c>
      <c r="CV303" s="2">
        <f t="shared" si="271"/>
        <v>0</v>
      </c>
      <c r="CW303" s="2">
        <f t="shared" si="272"/>
        <v>0</v>
      </c>
      <c r="CX303" s="2">
        <f t="shared" si="273"/>
        <v>0</v>
      </c>
      <c r="CY303" s="2">
        <f t="shared" si="294"/>
        <v>0</v>
      </c>
      <c r="CZ303" s="2">
        <f t="shared" si="295"/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1010</v>
      </c>
      <c r="DV303" s="2" t="s">
        <v>163</v>
      </c>
      <c r="DW303" s="2" t="s">
        <v>163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85635393</v>
      </c>
      <c r="EF303" s="2">
        <v>30</v>
      </c>
      <c r="EG303" s="2" t="s">
        <v>46</v>
      </c>
      <c r="EH303" s="2">
        <v>0</v>
      </c>
      <c r="EI303" s="2" t="s">
        <v>3</v>
      </c>
      <c r="EJ303" s="2">
        <v>1</v>
      </c>
      <c r="EK303" s="2">
        <v>21</v>
      </c>
      <c r="EL303" s="2" t="s">
        <v>47</v>
      </c>
      <c r="EM303" s="2" t="s">
        <v>48</v>
      </c>
      <c r="EN303" s="2"/>
      <c r="EO303" s="2" t="s">
        <v>146</v>
      </c>
      <c r="EP303" s="2"/>
      <c r="EQ303" s="2">
        <v>0</v>
      </c>
      <c r="ER303" s="2">
        <v>63.13</v>
      </c>
      <c r="ES303" s="2">
        <v>63.13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109</v>
      </c>
      <c r="FY303" s="2">
        <v>61</v>
      </c>
      <c r="FZ303" s="2"/>
      <c r="GA303" s="2" t="s">
        <v>3</v>
      </c>
      <c r="GB303" s="2"/>
      <c r="GC303" s="2"/>
      <c r="GD303" s="2">
        <v>1</v>
      </c>
      <c r="GE303" s="2"/>
      <c r="GF303" s="2">
        <v>724292144</v>
      </c>
      <c r="GG303" s="2">
        <v>2</v>
      </c>
      <c r="GH303" s="2">
        <v>1</v>
      </c>
      <c r="GI303" s="2">
        <v>-2</v>
      </c>
      <c r="GJ303" s="2">
        <v>0</v>
      </c>
      <c r="GK303" s="2">
        <v>0</v>
      </c>
      <c r="GL303" s="2">
        <f t="shared" si="274"/>
        <v>0</v>
      </c>
      <c r="GM303" s="2">
        <f t="shared" si="275"/>
        <v>946.95</v>
      </c>
      <c r="GN303" s="2">
        <f t="shared" si="276"/>
        <v>946.95</v>
      </c>
      <c r="GO303" s="2">
        <f t="shared" si="277"/>
        <v>0</v>
      </c>
      <c r="GP303" s="2">
        <f t="shared" si="278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279"/>
        <v>0</v>
      </c>
      <c r="GW303" s="2">
        <v>1</v>
      </c>
      <c r="GX303" s="2">
        <f t="shared" si="280"/>
        <v>0</v>
      </c>
      <c r="GY303" s="2"/>
      <c r="GZ303" s="2"/>
      <c r="HA303" s="2">
        <v>0</v>
      </c>
      <c r="HB303" s="2">
        <v>0</v>
      </c>
      <c r="HC303" s="2">
        <f t="shared" si="281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36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18</v>
      </c>
      <c r="B304" s="3">
        <v>1</v>
      </c>
      <c r="C304" s="3">
        <v>323</v>
      </c>
      <c r="E304" s="3" t="s">
        <v>282</v>
      </c>
      <c r="F304" s="3" t="s">
        <v>283</v>
      </c>
      <c r="G304" s="3" t="s">
        <v>284</v>
      </c>
      <c r="H304" s="3" t="s">
        <v>163</v>
      </c>
      <c r="I304" s="3">
        <f>I292*J304</f>
        <v>15.000000000000002</v>
      </c>
      <c r="J304" s="3">
        <v>8.3333333333333339</v>
      </c>
      <c r="K304" s="3">
        <v>8.3333332999999996</v>
      </c>
      <c r="O304" s="3">
        <f t="shared" si="257"/>
        <v>3560.53</v>
      </c>
      <c r="P304" s="3">
        <f t="shared" si="258"/>
        <v>3560.53</v>
      </c>
      <c r="Q304" s="3">
        <f t="shared" si="282"/>
        <v>0</v>
      </c>
      <c r="R304" s="3">
        <f t="shared" si="283"/>
        <v>0</v>
      </c>
      <c r="S304" s="3">
        <f t="shared" si="259"/>
        <v>0</v>
      </c>
      <c r="T304" s="3">
        <f t="shared" si="260"/>
        <v>0</v>
      </c>
      <c r="U304" s="3">
        <f t="shared" si="261"/>
        <v>0</v>
      </c>
      <c r="V304" s="3">
        <f t="shared" si="262"/>
        <v>0</v>
      </c>
      <c r="W304" s="3">
        <f t="shared" si="263"/>
        <v>0</v>
      </c>
      <c r="X304" s="3">
        <f t="shared" si="284"/>
        <v>0</v>
      </c>
      <c r="Y304" s="3">
        <f t="shared" si="285"/>
        <v>0</v>
      </c>
      <c r="AA304" s="3">
        <v>86549536</v>
      </c>
      <c r="AB304" s="3">
        <f t="shared" si="264"/>
        <v>63.13</v>
      </c>
      <c r="AC304" s="3">
        <f t="shared" si="286"/>
        <v>63.13</v>
      </c>
      <c r="AD304" s="3">
        <f t="shared" si="287"/>
        <v>0</v>
      </c>
      <c r="AE304" s="3">
        <f t="shared" si="288"/>
        <v>0</v>
      </c>
      <c r="AF304" s="3">
        <f t="shared" si="289"/>
        <v>0</v>
      </c>
      <c r="AG304" s="3">
        <f t="shared" si="265"/>
        <v>0</v>
      </c>
      <c r="AH304" s="3">
        <f t="shared" si="290"/>
        <v>0</v>
      </c>
      <c r="AI304" s="3">
        <f t="shared" si="291"/>
        <v>0</v>
      </c>
      <c r="AJ304" s="3">
        <f t="shared" si="266"/>
        <v>0</v>
      </c>
      <c r="AK304" s="3">
        <v>63.13</v>
      </c>
      <c r="AL304" s="3">
        <v>63.13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109</v>
      </c>
      <c r="AU304" s="3">
        <v>61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3.76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1</v>
      </c>
      <c r="BJ304" s="3" t="s">
        <v>285</v>
      </c>
      <c r="BM304" s="3">
        <v>21</v>
      </c>
      <c r="BN304" s="3">
        <v>0</v>
      </c>
      <c r="BO304" s="3" t="s">
        <v>283</v>
      </c>
      <c r="BP304" s="3">
        <v>1</v>
      </c>
      <c r="BQ304" s="3">
        <v>30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109</v>
      </c>
      <c r="CA304" s="3">
        <v>61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858</v>
      </c>
      <c r="CO304" s="3">
        <v>0</v>
      </c>
      <c r="CP304" s="3">
        <f t="shared" si="267"/>
        <v>3560.53</v>
      </c>
      <c r="CQ304" s="3">
        <f t="shared" si="268"/>
        <v>237.37</v>
      </c>
      <c r="CR304" s="3">
        <f t="shared" si="292"/>
        <v>0</v>
      </c>
      <c r="CS304" s="3">
        <f t="shared" si="293"/>
        <v>0</v>
      </c>
      <c r="CT304" s="3">
        <f t="shared" si="269"/>
        <v>0</v>
      </c>
      <c r="CU304" s="3">
        <f t="shared" si="270"/>
        <v>0</v>
      </c>
      <c r="CV304" s="3">
        <f t="shared" si="271"/>
        <v>0</v>
      </c>
      <c r="CW304" s="3">
        <f t="shared" si="272"/>
        <v>0</v>
      </c>
      <c r="CX304" s="3">
        <f t="shared" si="273"/>
        <v>0</v>
      </c>
      <c r="CY304" s="3">
        <f t="shared" si="294"/>
        <v>0</v>
      </c>
      <c r="CZ304" s="3">
        <f t="shared" si="295"/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1010</v>
      </c>
      <c r="DV304" s="3" t="s">
        <v>163</v>
      </c>
      <c r="DW304" s="3" t="s">
        <v>163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85635393</v>
      </c>
      <c r="EF304" s="3">
        <v>30</v>
      </c>
      <c r="EG304" s="3" t="s">
        <v>46</v>
      </c>
      <c r="EH304" s="3">
        <v>0</v>
      </c>
      <c r="EI304" s="3" t="s">
        <v>3</v>
      </c>
      <c r="EJ304" s="3">
        <v>1</v>
      </c>
      <c r="EK304" s="3">
        <v>21</v>
      </c>
      <c r="EL304" s="3" t="s">
        <v>47</v>
      </c>
      <c r="EM304" s="3" t="s">
        <v>48</v>
      </c>
      <c r="EO304" s="3" t="s">
        <v>146</v>
      </c>
      <c r="EQ304" s="3">
        <v>0</v>
      </c>
      <c r="ER304" s="3">
        <v>63.13</v>
      </c>
      <c r="ES304" s="3">
        <v>63.13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FQ304" s="3">
        <v>0</v>
      </c>
      <c r="FR304" s="3">
        <v>0</v>
      </c>
      <c r="FS304" s="3">
        <v>0</v>
      </c>
      <c r="FX304" s="3">
        <v>109</v>
      </c>
      <c r="FY304" s="3">
        <v>61</v>
      </c>
      <c r="GA304" s="3" t="s">
        <v>3</v>
      </c>
      <c r="GD304" s="3">
        <v>1</v>
      </c>
      <c r="GF304" s="3">
        <v>724292144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274"/>
        <v>0</v>
      </c>
      <c r="GM304" s="3">
        <f t="shared" si="275"/>
        <v>3560.53</v>
      </c>
      <c r="GN304" s="3">
        <f t="shared" si="276"/>
        <v>3560.53</v>
      </c>
      <c r="GO304" s="3">
        <f t="shared" si="277"/>
        <v>0</v>
      </c>
      <c r="GP304" s="3">
        <f t="shared" si="278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279"/>
        <v>0</v>
      </c>
      <c r="GW304" s="3">
        <v>1</v>
      </c>
      <c r="GX304" s="3">
        <f t="shared" si="280"/>
        <v>0</v>
      </c>
      <c r="HA304" s="3">
        <v>0</v>
      </c>
      <c r="HB304" s="3">
        <v>0</v>
      </c>
      <c r="HC304" s="3">
        <f t="shared" si="281"/>
        <v>0</v>
      </c>
      <c r="HE304" s="3" t="s">
        <v>3</v>
      </c>
      <c r="HF304" s="3" t="s">
        <v>3</v>
      </c>
      <c r="HM304" s="3" t="s">
        <v>36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5">
      <c r="A305" s="2">
        <v>18</v>
      </c>
      <c r="B305" s="2">
        <v>1</v>
      </c>
      <c r="C305" s="2">
        <v>300</v>
      </c>
      <c r="D305" s="2"/>
      <c r="E305" s="2" t="s">
        <v>286</v>
      </c>
      <c r="F305" s="2" t="s">
        <v>287</v>
      </c>
      <c r="G305" s="2" t="s">
        <v>288</v>
      </c>
      <c r="H305" s="2" t="s">
        <v>163</v>
      </c>
      <c r="I305" s="2">
        <f>I291*J305</f>
        <v>5</v>
      </c>
      <c r="J305" s="2">
        <v>2.7777777777777777</v>
      </c>
      <c r="K305" s="2">
        <v>2.7777780000000001</v>
      </c>
      <c r="L305" s="2"/>
      <c r="M305" s="2"/>
      <c r="N305" s="2"/>
      <c r="O305" s="2">
        <f t="shared" si="257"/>
        <v>132.94999999999999</v>
      </c>
      <c r="P305" s="2">
        <f t="shared" si="258"/>
        <v>132.94999999999999</v>
      </c>
      <c r="Q305" s="2">
        <f t="shared" si="282"/>
        <v>0</v>
      </c>
      <c r="R305" s="2">
        <f t="shared" si="283"/>
        <v>0</v>
      </c>
      <c r="S305" s="2">
        <f t="shared" si="259"/>
        <v>0</v>
      </c>
      <c r="T305" s="2">
        <f t="shared" si="260"/>
        <v>0</v>
      </c>
      <c r="U305" s="2">
        <f t="shared" si="261"/>
        <v>0</v>
      </c>
      <c r="V305" s="2">
        <f t="shared" si="262"/>
        <v>0</v>
      </c>
      <c r="W305" s="2">
        <f t="shared" si="263"/>
        <v>0</v>
      </c>
      <c r="X305" s="2">
        <f t="shared" si="284"/>
        <v>0</v>
      </c>
      <c r="Y305" s="2">
        <f t="shared" si="285"/>
        <v>0</v>
      </c>
      <c r="Z305" s="2"/>
      <c r="AA305" s="2">
        <v>86549534</v>
      </c>
      <c r="AB305" s="2">
        <f t="shared" si="264"/>
        <v>26.59</v>
      </c>
      <c r="AC305" s="2">
        <f t="shared" si="286"/>
        <v>26.59</v>
      </c>
      <c r="AD305" s="2">
        <f t="shared" si="287"/>
        <v>0</v>
      </c>
      <c r="AE305" s="2">
        <f t="shared" si="288"/>
        <v>0</v>
      </c>
      <c r="AF305" s="2">
        <f t="shared" si="289"/>
        <v>0</v>
      </c>
      <c r="AG305" s="2">
        <f t="shared" si="265"/>
        <v>0</v>
      </c>
      <c r="AH305" s="2">
        <f t="shared" si="290"/>
        <v>0</v>
      </c>
      <c r="AI305" s="2">
        <f t="shared" si="291"/>
        <v>0</v>
      </c>
      <c r="AJ305" s="2">
        <f t="shared" si="266"/>
        <v>0</v>
      </c>
      <c r="AK305" s="2">
        <v>26.59</v>
      </c>
      <c r="AL305" s="2">
        <v>26.59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109</v>
      </c>
      <c r="AU305" s="2">
        <v>61</v>
      </c>
      <c r="AV305" s="2">
        <v>1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3</v>
      </c>
      <c r="BI305" s="2">
        <v>1</v>
      </c>
      <c r="BJ305" s="2" t="s">
        <v>289</v>
      </c>
      <c r="BK305" s="2"/>
      <c r="BL305" s="2"/>
      <c r="BM305" s="2">
        <v>21</v>
      </c>
      <c r="BN305" s="2">
        <v>0</v>
      </c>
      <c r="BO305" s="2" t="s">
        <v>3</v>
      </c>
      <c r="BP305" s="2">
        <v>0</v>
      </c>
      <c r="BQ305" s="2">
        <v>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109</v>
      </c>
      <c r="CA305" s="2">
        <v>61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858</v>
      </c>
      <c r="CO305" s="2">
        <v>0</v>
      </c>
      <c r="CP305" s="2">
        <f t="shared" si="267"/>
        <v>132.94999999999999</v>
      </c>
      <c r="CQ305" s="2">
        <f t="shared" si="268"/>
        <v>26.59</v>
      </c>
      <c r="CR305" s="2">
        <f t="shared" si="292"/>
        <v>0</v>
      </c>
      <c r="CS305" s="2">
        <f t="shared" si="293"/>
        <v>0</v>
      </c>
      <c r="CT305" s="2">
        <f t="shared" si="269"/>
        <v>0</v>
      </c>
      <c r="CU305" s="2">
        <f t="shared" si="270"/>
        <v>0</v>
      </c>
      <c r="CV305" s="2">
        <f t="shared" si="271"/>
        <v>0</v>
      </c>
      <c r="CW305" s="2">
        <f t="shared" si="272"/>
        <v>0</v>
      </c>
      <c r="CX305" s="2">
        <f t="shared" si="273"/>
        <v>0</v>
      </c>
      <c r="CY305" s="2">
        <f t="shared" si="294"/>
        <v>0</v>
      </c>
      <c r="CZ305" s="2">
        <f t="shared" si="295"/>
        <v>0</v>
      </c>
      <c r="DA305" s="2"/>
      <c r="DB305" s="2"/>
      <c r="DC305" s="2" t="s">
        <v>3</v>
      </c>
      <c r="DD305" s="2" t="s">
        <v>3</v>
      </c>
      <c r="DE305" s="2" t="s">
        <v>3</v>
      </c>
      <c r="DF305" s="2" t="s">
        <v>3</v>
      </c>
      <c r="DG305" s="2" t="s">
        <v>3</v>
      </c>
      <c r="DH305" s="2" t="s">
        <v>3</v>
      </c>
      <c r="DI305" s="2" t="s">
        <v>3</v>
      </c>
      <c r="DJ305" s="2" t="s">
        <v>3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1010</v>
      </c>
      <c r="DV305" s="2" t="s">
        <v>163</v>
      </c>
      <c r="DW305" s="2" t="s">
        <v>163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85635393</v>
      </c>
      <c r="EF305" s="2">
        <v>30</v>
      </c>
      <c r="EG305" s="2" t="s">
        <v>46</v>
      </c>
      <c r="EH305" s="2">
        <v>0</v>
      </c>
      <c r="EI305" s="2" t="s">
        <v>3</v>
      </c>
      <c r="EJ305" s="2">
        <v>1</v>
      </c>
      <c r="EK305" s="2">
        <v>21</v>
      </c>
      <c r="EL305" s="2" t="s">
        <v>47</v>
      </c>
      <c r="EM305" s="2" t="s">
        <v>48</v>
      </c>
      <c r="EN305" s="2"/>
      <c r="EO305" s="2" t="s">
        <v>146</v>
      </c>
      <c r="EP305" s="2"/>
      <c r="EQ305" s="2">
        <v>0</v>
      </c>
      <c r="ER305" s="2">
        <v>26.59</v>
      </c>
      <c r="ES305" s="2">
        <v>26.59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109</v>
      </c>
      <c r="FY305" s="2">
        <v>61</v>
      </c>
      <c r="FZ305" s="2"/>
      <c r="GA305" s="2" t="s">
        <v>3</v>
      </c>
      <c r="GB305" s="2"/>
      <c r="GC305" s="2"/>
      <c r="GD305" s="2">
        <v>1</v>
      </c>
      <c r="GE305" s="2"/>
      <c r="GF305" s="2">
        <v>-2141109973</v>
      </c>
      <c r="GG305" s="2">
        <v>2</v>
      </c>
      <c r="GH305" s="2">
        <v>1</v>
      </c>
      <c r="GI305" s="2">
        <v>-2</v>
      </c>
      <c r="GJ305" s="2">
        <v>0</v>
      </c>
      <c r="GK305" s="2">
        <v>0</v>
      </c>
      <c r="GL305" s="2">
        <f t="shared" si="274"/>
        <v>0</v>
      </c>
      <c r="GM305" s="2">
        <f t="shared" si="275"/>
        <v>132.94999999999999</v>
      </c>
      <c r="GN305" s="2">
        <f t="shared" si="276"/>
        <v>132.94999999999999</v>
      </c>
      <c r="GO305" s="2">
        <f t="shared" si="277"/>
        <v>0</v>
      </c>
      <c r="GP305" s="2">
        <f t="shared" si="278"/>
        <v>0</v>
      </c>
      <c r="GQ305" s="2"/>
      <c r="GR305" s="2">
        <v>0</v>
      </c>
      <c r="GS305" s="2">
        <v>3</v>
      </c>
      <c r="GT305" s="2">
        <v>0</v>
      </c>
      <c r="GU305" s="2" t="s">
        <v>3</v>
      </c>
      <c r="GV305" s="2">
        <f t="shared" si="279"/>
        <v>0</v>
      </c>
      <c r="GW305" s="2">
        <v>1</v>
      </c>
      <c r="GX305" s="2">
        <f t="shared" si="280"/>
        <v>0</v>
      </c>
      <c r="GY305" s="2"/>
      <c r="GZ305" s="2"/>
      <c r="HA305" s="2">
        <v>0</v>
      </c>
      <c r="HB305" s="2">
        <v>0</v>
      </c>
      <c r="HC305" s="2">
        <f t="shared" si="281"/>
        <v>0</v>
      </c>
      <c r="HD305" s="2"/>
      <c r="HE305" s="2" t="s">
        <v>3</v>
      </c>
      <c r="HF305" s="2" t="s">
        <v>3</v>
      </c>
      <c r="HG305" s="2"/>
      <c r="HH305" s="2"/>
      <c r="HI305" s="2"/>
      <c r="HJ305" s="2"/>
      <c r="HK305" s="2"/>
      <c r="HL305" s="2"/>
      <c r="HM305" s="2" t="s">
        <v>36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5">
      <c r="A306" s="3">
        <v>18</v>
      </c>
      <c r="B306" s="3">
        <v>1</v>
      </c>
      <c r="C306" s="3">
        <v>317</v>
      </c>
      <c r="E306" s="3" t="s">
        <v>286</v>
      </c>
      <c r="F306" s="3" t="s">
        <v>287</v>
      </c>
      <c r="G306" s="3" t="s">
        <v>288</v>
      </c>
      <c r="H306" s="3" t="s">
        <v>163</v>
      </c>
      <c r="I306" s="3">
        <f>I292*J306</f>
        <v>5</v>
      </c>
      <c r="J306" s="3">
        <v>2.7777777777777777</v>
      </c>
      <c r="K306" s="3">
        <v>2.7777780000000001</v>
      </c>
      <c r="O306" s="3">
        <f t="shared" si="257"/>
        <v>446.71</v>
      </c>
      <c r="P306" s="3">
        <f t="shared" si="258"/>
        <v>446.71</v>
      </c>
      <c r="Q306" s="3">
        <f t="shared" si="282"/>
        <v>0</v>
      </c>
      <c r="R306" s="3">
        <f t="shared" si="283"/>
        <v>0</v>
      </c>
      <c r="S306" s="3">
        <f t="shared" si="259"/>
        <v>0</v>
      </c>
      <c r="T306" s="3">
        <f t="shared" si="260"/>
        <v>0</v>
      </c>
      <c r="U306" s="3">
        <f t="shared" si="261"/>
        <v>0</v>
      </c>
      <c r="V306" s="3">
        <f t="shared" si="262"/>
        <v>0</v>
      </c>
      <c r="W306" s="3">
        <f t="shared" si="263"/>
        <v>0</v>
      </c>
      <c r="X306" s="3">
        <f t="shared" si="284"/>
        <v>0</v>
      </c>
      <c r="Y306" s="3">
        <f t="shared" si="285"/>
        <v>0</v>
      </c>
      <c r="AA306" s="3">
        <v>86549536</v>
      </c>
      <c r="AB306" s="3">
        <f t="shared" si="264"/>
        <v>26.59</v>
      </c>
      <c r="AC306" s="3">
        <f t="shared" si="286"/>
        <v>26.59</v>
      </c>
      <c r="AD306" s="3">
        <f t="shared" si="287"/>
        <v>0</v>
      </c>
      <c r="AE306" s="3">
        <f t="shared" si="288"/>
        <v>0</v>
      </c>
      <c r="AF306" s="3">
        <f t="shared" si="289"/>
        <v>0</v>
      </c>
      <c r="AG306" s="3">
        <f t="shared" si="265"/>
        <v>0</v>
      </c>
      <c r="AH306" s="3">
        <f t="shared" si="290"/>
        <v>0</v>
      </c>
      <c r="AI306" s="3">
        <f t="shared" si="291"/>
        <v>0</v>
      </c>
      <c r="AJ306" s="3">
        <f t="shared" si="266"/>
        <v>0</v>
      </c>
      <c r="AK306" s="3">
        <v>26.59</v>
      </c>
      <c r="AL306" s="3">
        <v>26.59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109</v>
      </c>
      <c r="AU306" s="3">
        <v>61</v>
      </c>
      <c r="AV306" s="3">
        <v>1</v>
      </c>
      <c r="AW306" s="3">
        <v>1</v>
      </c>
      <c r="AZ306" s="3">
        <v>1</v>
      </c>
      <c r="BA306" s="3">
        <v>1</v>
      </c>
      <c r="BB306" s="3">
        <v>1</v>
      </c>
      <c r="BC306" s="3">
        <v>3.36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3</v>
      </c>
      <c r="BI306" s="3">
        <v>1</v>
      </c>
      <c r="BJ306" s="3" t="s">
        <v>289</v>
      </c>
      <c r="BM306" s="3">
        <v>21</v>
      </c>
      <c r="BN306" s="3">
        <v>0</v>
      </c>
      <c r="BO306" s="3" t="s">
        <v>287</v>
      </c>
      <c r="BP306" s="3">
        <v>1</v>
      </c>
      <c r="BQ306" s="3">
        <v>30</v>
      </c>
      <c r="BR306" s="3">
        <v>0</v>
      </c>
      <c r="BS306" s="3">
        <v>1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109</v>
      </c>
      <c r="CA306" s="3">
        <v>61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858</v>
      </c>
      <c r="CO306" s="3">
        <v>0</v>
      </c>
      <c r="CP306" s="3">
        <f t="shared" si="267"/>
        <v>446.71</v>
      </c>
      <c r="CQ306" s="3">
        <f t="shared" si="268"/>
        <v>89.34</v>
      </c>
      <c r="CR306" s="3">
        <f t="shared" si="292"/>
        <v>0</v>
      </c>
      <c r="CS306" s="3">
        <f t="shared" si="293"/>
        <v>0</v>
      </c>
      <c r="CT306" s="3">
        <f t="shared" si="269"/>
        <v>0</v>
      </c>
      <c r="CU306" s="3">
        <f t="shared" si="270"/>
        <v>0</v>
      </c>
      <c r="CV306" s="3">
        <f t="shared" si="271"/>
        <v>0</v>
      </c>
      <c r="CW306" s="3">
        <f t="shared" si="272"/>
        <v>0</v>
      </c>
      <c r="CX306" s="3">
        <f t="shared" si="273"/>
        <v>0</v>
      </c>
      <c r="CY306" s="3">
        <f t="shared" si="294"/>
        <v>0</v>
      </c>
      <c r="CZ306" s="3">
        <f t="shared" si="295"/>
        <v>0</v>
      </c>
      <c r="DC306" s="3" t="s">
        <v>3</v>
      </c>
      <c r="DD306" s="3" t="s">
        <v>3</v>
      </c>
      <c r="DE306" s="3" t="s">
        <v>3</v>
      </c>
      <c r="DF306" s="3" t="s">
        <v>3</v>
      </c>
      <c r="DG306" s="3" t="s">
        <v>3</v>
      </c>
      <c r="DH306" s="3" t="s">
        <v>3</v>
      </c>
      <c r="DI306" s="3" t="s">
        <v>3</v>
      </c>
      <c r="DJ306" s="3" t="s">
        <v>3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1010</v>
      </c>
      <c r="DV306" s="3" t="s">
        <v>163</v>
      </c>
      <c r="DW306" s="3" t="s">
        <v>163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85635393</v>
      </c>
      <c r="EF306" s="3">
        <v>30</v>
      </c>
      <c r="EG306" s="3" t="s">
        <v>46</v>
      </c>
      <c r="EH306" s="3">
        <v>0</v>
      </c>
      <c r="EI306" s="3" t="s">
        <v>3</v>
      </c>
      <c r="EJ306" s="3">
        <v>1</v>
      </c>
      <c r="EK306" s="3">
        <v>21</v>
      </c>
      <c r="EL306" s="3" t="s">
        <v>47</v>
      </c>
      <c r="EM306" s="3" t="s">
        <v>48</v>
      </c>
      <c r="EO306" s="3" t="s">
        <v>146</v>
      </c>
      <c r="EQ306" s="3">
        <v>0</v>
      </c>
      <c r="ER306" s="3">
        <v>26.59</v>
      </c>
      <c r="ES306" s="3">
        <v>26.59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FQ306" s="3">
        <v>0</v>
      </c>
      <c r="FR306" s="3">
        <v>0</v>
      </c>
      <c r="FS306" s="3">
        <v>0</v>
      </c>
      <c r="FX306" s="3">
        <v>109</v>
      </c>
      <c r="FY306" s="3">
        <v>61</v>
      </c>
      <c r="GA306" s="3" t="s">
        <v>3</v>
      </c>
      <c r="GD306" s="3">
        <v>1</v>
      </c>
      <c r="GF306" s="3">
        <v>-2141109973</v>
      </c>
      <c r="GG306" s="3">
        <v>2</v>
      </c>
      <c r="GH306" s="3">
        <v>1</v>
      </c>
      <c r="GI306" s="3">
        <v>2</v>
      </c>
      <c r="GJ306" s="3">
        <v>0</v>
      </c>
      <c r="GK306" s="3">
        <v>0</v>
      </c>
      <c r="GL306" s="3">
        <f t="shared" si="274"/>
        <v>0</v>
      </c>
      <c r="GM306" s="3">
        <f t="shared" si="275"/>
        <v>446.71</v>
      </c>
      <c r="GN306" s="3">
        <f t="shared" si="276"/>
        <v>446.71</v>
      </c>
      <c r="GO306" s="3">
        <f t="shared" si="277"/>
        <v>0</v>
      </c>
      <c r="GP306" s="3">
        <f t="shared" si="278"/>
        <v>0</v>
      </c>
      <c r="GR306" s="3">
        <v>0</v>
      </c>
      <c r="GS306" s="3">
        <v>3</v>
      </c>
      <c r="GT306" s="3">
        <v>0</v>
      </c>
      <c r="GU306" s="3" t="s">
        <v>3</v>
      </c>
      <c r="GV306" s="3">
        <f t="shared" si="279"/>
        <v>0</v>
      </c>
      <c r="GW306" s="3">
        <v>1</v>
      </c>
      <c r="GX306" s="3">
        <f t="shared" si="280"/>
        <v>0</v>
      </c>
      <c r="HA306" s="3">
        <v>0</v>
      </c>
      <c r="HB306" s="3">
        <v>0</v>
      </c>
      <c r="HC306" s="3">
        <f t="shared" si="281"/>
        <v>0</v>
      </c>
      <c r="HE306" s="3" t="s">
        <v>3</v>
      </c>
      <c r="HF306" s="3" t="s">
        <v>3</v>
      </c>
      <c r="HM306" s="3" t="s">
        <v>36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5">
      <c r="A307" s="2">
        <v>18</v>
      </c>
      <c r="B307" s="2">
        <v>1</v>
      </c>
      <c r="C307" s="2">
        <v>299</v>
      </c>
      <c r="D307" s="2"/>
      <c r="E307" s="2" t="s">
        <v>290</v>
      </c>
      <c r="F307" s="2" t="s">
        <v>291</v>
      </c>
      <c r="G307" s="2" t="s">
        <v>292</v>
      </c>
      <c r="H307" s="2" t="s">
        <v>163</v>
      </c>
      <c r="I307" s="2">
        <f>I291*J307</f>
        <v>55</v>
      </c>
      <c r="J307" s="2">
        <v>30.555555555555554</v>
      </c>
      <c r="K307" s="2">
        <v>30.555555600000002</v>
      </c>
      <c r="L307" s="2"/>
      <c r="M307" s="2"/>
      <c r="N307" s="2"/>
      <c r="O307" s="2">
        <f t="shared" si="257"/>
        <v>3472.15</v>
      </c>
      <c r="P307" s="2">
        <f t="shared" si="258"/>
        <v>3472.15</v>
      </c>
      <c r="Q307" s="2">
        <f t="shared" si="282"/>
        <v>0</v>
      </c>
      <c r="R307" s="2">
        <f t="shared" si="283"/>
        <v>0</v>
      </c>
      <c r="S307" s="2">
        <f t="shared" si="259"/>
        <v>0</v>
      </c>
      <c r="T307" s="2">
        <f t="shared" si="260"/>
        <v>0</v>
      </c>
      <c r="U307" s="2">
        <f t="shared" si="261"/>
        <v>0</v>
      </c>
      <c r="V307" s="2">
        <f t="shared" si="262"/>
        <v>0</v>
      </c>
      <c r="W307" s="2">
        <f t="shared" si="263"/>
        <v>0</v>
      </c>
      <c r="X307" s="2">
        <f t="shared" si="284"/>
        <v>0</v>
      </c>
      <c r="Y307" s="2">
        <f t="shared" si="285"/>
        <v>0</v>
      </c>
      <c r="Z307" s="2"/>
      <c r="AA307" s="2">
        <v>86549534</v>
      </c>
      <c r="AB307" s="2">
        <f t="shared" si="264"/>
        <v>63.13</v>
      </c>
      <c r="AC307" s="2">
        <f t="shared" si="286"/>
        <v>63.13</v>
      </c>
      <c r="AD307" s="2">
        <f t="shared" si="287"/>
        <v>0</v>
      </c>
      <c r="AE307" s="2">
        <f t="shared" si="288"/>
        <v>0</v>
      </c>
      <c r="AF307" s="2">
        <f t="shared" si="289"/>
        <v>0</v>
      </c>
      <c r="AG307" s="2">
        <f t="shared" si="265"/>
        <v>0</v>
      </c>
      <c r="AH307" s="2">
        <f t="shared" si="290"/>
        <v>0</v>
      </c>
      <c r="AI307" s="2">
        <f t="shared" si="291"/>
        <v>0</v>
      </c>
      <c r="AJ307" s="2">
        <f t="shared" si="266"/>
        <v>0</v>
      </c>
      <c r="AK307" s="2">
        <v>63.13</v>
      </c>
      <c r="AL307" s="2">
        <v>63.13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109</v>
      </c>
      <c r="AU307" s="2">
        <v>61</v>
      </c>
      <c r="AV307" s="2">
        <v>1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3</v>
      </c>
      <c r="BI307" s="2">
        <v>1</v>
      </c>
      <c r="BJ307" s="2" t="s">
        <v>293</v>
      </c>
      <c r="BK307" s="2"/>
      <c r="BL307" s="2"/>
      <c r="BM307" s="2">
        <v>21</v>
      </c>
      <c r="BN307" s="2">
        <v>0</v>
      </c>
      <c r="BO307" s="2" t="s">
        <v>3</v>
      </c>
      <c r="BP307" s="2">
        <v>0</v>
      </c>
      <c r="BQ307" s="2">
        <v>30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109</v>
      </c>
      <c r="CA307" s="2">
        <v>61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858</v>
      </c>
      <c r="CO307" s="2">
        <v>0</v>
      </c>
      <c r="CP307" s="2">
        <f t="shared" si="267"/>
        <v>3472.15</v>
      </c>
      <c r="CQ307" s="2">
        <f t="shared" si="268"/>
        <v>63.13</v>
      </c>
      <c r="CR307" s="2">
        <f t="shared" si="292"/>
        <v>0</v>
      </c>
      <c r="CS307" s="2">
        <f t="shared" si="293"/>
        <v>0</v>
      </c>
      <c r="CT307" s="2">
        <f t="shared" si="269"/>
        <v>0</v>
      </c>
      <c r="CU307" s="2">
        <f t="shared" si="270"/>
        <v>0</v>
      </c>
      <c r="CV307" s="2">
        <f t="shared" si="271"/>
        <v>0</v>
      </c>
      <c r="CW307" s="2">
        <f t="shared" si="272"/>
        <v>0</v>
      </c>
      <c r="CX307" s="2">
        <f t="shared" si="273"/>
        <v>0</v>
      </c>
      <c r="CY307" s="2">
        <f t="shared" si="294"/>
        <v>0</v>
      </c>
      <c r="CZ307" s="2">
        <f t="shared" si="295"/>
        <v>0</v>
      </c>
      <c r="DA307" s="2"/>
      <c r="DB307" s="2"/>
      <c r="DC307" s="2" t="s">
        <v>3</v>
      </c>
      <c r="DD307" s="2" t="s">
        <v>3</v>
      </c>
      <c r="DE307" s="2" t="s">
        <v>3</v>
      </c>
      <c r="DF307" s="2" t="s">
        <v>3</v>
      </c>
      <c r="DG307" s="2" t="s">
        <v>3</v>
      </c>
      <c r="DH307" s="2" t="s">
        <v>3</v>
      </c>
      <c r="DI307" s="2" t="s">
        <v>3</v>
      </c>
      <c r="DJ307" s="2" t="s">
        <v>3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1010</v>
      </c>
      <c r="DV307" s="2" t="s">
        <v>163</v>
      </c>
      <c r="DW307" s="2" t="s">
        <v>163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85635393</v>
      </c>
      <c r="EF307" s="2">
        <v>30</v>
      </c>
      <c r="EG307" s="2" t="s">
        <v>46</v>
      </c>
      <c r="EH307" s="2">
        <v>0</v>
      </c>
      <c r="EI307" s="2" t="s">
        <v>3</v>
      </c>
      <c r="EJ307" s="2">
        <v>1</v>
      </c>
      <c r="EK307" s="2">
        <v>21</v>
      </c>
      <c r="EL307" s="2" t="s">
        <v>47</v>
      </c>
      <c r="EM307" s="2" t="s">
        <v>48</v>
      </c>
      <c r="EN307" s="2"/>
      <c r="EO307" s="2" t="s">
        <v>146</v>
      </c>
      <c r="EP307" s="2"/>
      <c r="EQ307" s="2">
        <v>0</v>
      </c>
      <c r="ER307" s="2">
        <v>63.13</v>
      </c>
      <c r="ES307" s="2">
        <v>63.13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109</v>
      </c>
      <c r="FY307" s="2">
        <v>61</v>
      </c>
      <c r="FZ307" s="2"/>
      <c r="GA307" s="2" t="s">
        <v>3</v>
      </c>
      <c r="GB307" s="2"/>
      <c r="GC307" s="2"/>
      <c r="GD307" s="2">
        <v>1</v>
      </c>
      <c r="GE307" s="2"/>
      <c r="GF307" s="2">
        <v>-1935444414</v>
      </c>
      <c r="GG307" s="2">
        <v>2</v>
      </c>
      <c r="GH307" s="2">
        <v>1</v>
      </c>
      <c r="GI307" s="2">
        <v>-2</v>
      </c>
      <c r="GJ307" s="2">
        <v>0</v>
      </c>
      <c r="GK307" s="2">
        <v>0</v>
      </c>
      <c r="GL307" s="2">
        <f t="shared" si="274"/>
        <v>0</v>
      </c>
      <c r="GM307" s="2">
        <f t="shared" si="275"/>
        <v>3472.15</v>
      </c>
      <c r="GN307" s="2">
        <f t="shared" si="276"/>
        <v>3472.15</v>
      </c>
      <c r="GO307" s="2">
        <f t="shared" si="277"/>
        <v>0</v>
      </c>
      <c r="GP307" s="2">
        <f t="shared" si="278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279"/>
        <v>0</v>
      </c>
      <c r="GW307" s="2">
        <v>1</v>
      </c>
      <c r="GX307" s="2">
        <f t="shared" si="280"/>
        <v>0</v>
      </c>
      <c r="GY307" s="2"/>
      <c r="GZ307" s="2"/>
      <c r="HA307" s="2">
        <v>0</v>
      </c>
      <c r="HB307" s="2">
        <v>0</v>
      </c>
      <c r="HC307" s="2">
        <f t="shared" si="281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36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5">
      <c r="A308" s="3">
        <v>18</v>
      </c>
      <c r="B308" s="3">
        <v>1</v>
      </c>
      <c r="C308" s="3">
        <v>316</v>
      </c>
      <c r="E308" s="3" t="s">
        <v>290</v>
      </c>
      <c r="F308" s="3" t="s">
        <v>291</v>
      </c>
      <c r="G308" s="3" t="s">
        <v>292</v>
      </c>
      <c r="H308" s="3" t="s">
        <v>163</v>
      </c>
      <c r="I308" s="3">
        <f>I292*J308</f>
        <v>55</v>
      </c>
      <c r="J308" s="3">
        <v>30.555555555555554</v>
      </c>
      <c r="K308" s="3">
        <v>30.555555600000002</v>
      </c>
      <c r="O308" s="3">
        <f t="shared" si="257"/>
        <v>18194.07</v>
      </c>
      <c r="P308" s="3">
        <f t="shared" si="258"/>
        <v>18194.07</v>
      </c>
      <c r="Q308" s="3">
        <f t="shared" si="282"/>
        <v>0</v>
      </c>
      <c r="R308" s="3">
        <f t="shared" si="283"/>
        <v>0</v>
      </c>
      <c r="S308" s="3">
        <f t="shared" si="259"/>
        <v>0</v>
      </c>
      <c r="T308" s="3">
        <f t="shared" si="260"/>
        <v>0</v>
      </c>
      <c r="U308" s="3">
        <f t="shared" si="261"/>
        <v>0</v>
      </c>
      <c r="V308" s="3">
        <f t="shared" si="262"/>
        <v>0</v>
      </c>
      <c r="W308" s="3">
        <f t="shared" si="263"/>
        <v>0</v>
      </c>
      <c r="X308" s="3">
        <f t="shared" si="284"/>
        <v>0</v>
      </c>
      <c r="Y308" s="3">
        <f t="shared" si="285"/>
        <v>0</v>
      </c>
      <c r="AA308" s="3">
        <v>86549536</v>
      </c>
      <c r="AB308" s="3">
        <f t="shared" si="264"/>
        <v>63.13</v>
      </c>
      <c r="AC308" s="3">
        <f t="shared" si="286"/>
        <v>63.13</v>
      </c>
      <c r="AD308" s="3">
        <f t="shared" si="287"/>
        <v>0</v>
      </c>
      <c r="AE308" s="3">
        <f t="shared" si="288"/>
        <v>0</v>
      </c>
      <c r="AF308" s="3">
        <f t="shared" si="289"/>
        <v>0</v>
      </c>
      <c r="AG308" s="3">
        <f t="shared" si="265"/>
        <v>0</v>
      </c>
      <c r="AH308" s="3">
        <f t="shared" si="290"/>
        <v>0</v>
      </c>
      <c r="AI308" s="3">
        <f t="shared" si="291"/>
        <v>0</v>
      </c>
      <c r="AJ308" s="3">
        <f t="shared" si="266"/>
        <v>0</v>
      </c>
      <c r="AK308" s="3">
        <v>63.13</v>
      </c>
      <c r="AL308" s="3">
        <v>63.13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109</v>
      </c>
      <c r="AU308" s="3">
        <v>61</v>
      </c>
      <c r="AV308" s="3">
        <v>1</v>
      </c>
      <c r="AW308" s="3">
        <v>1</v>
      </c>
      <c r="AZ308" s="3">
        <v>1</v>
      </c>
      <c r="BA308" s="3">
        <v>1</v>
      </c>
      <c r="BB308" s="3">
        <v>1</v>
      </c>
      <c r="BC308" s="3">
        <v>5.24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3</v>
      </c>
      <c r="BI308" s="3">
        <v>1</v>
      </c>
      <c r="BJ308" s="3" t="s">
        <v>293</v>
      </c>
      <c r="BM308" s="3">
        <v>21</v>
      </c>
      <c r="BN308" s="3">
        <v>0</v>
      </c>
      <c r="BO308" s="3" t="s">
        <v>291</v>
      </c>
      <c r="BP308" s="3">
        <v>1</v>
      </c>
      <c r="BQ308" s="3">
        <v>30</v>
      </c>
      <c r="BR308" s="3">
        <v>0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109</v>
      </c>
      <c r="CA308" s="3">
        <v>61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858</v>
      </c>
      <c r="CO308" s="3">
        <v>0</v>
      </c>
      <c r="CP308" s="3">
        <f t="shared" si="267"/>
        <v>18194.07</v>
      </c>
      <c r="CQ308" s="3">
        <f t="shared" si="268"/>
        <v>330.8</v>
      </c>
      <c r="CR308" s="3">
        <f t="shared" si="292"/>
        <v>0</v>
      </c>
      <c r="CS308" s="3">
        <f t="shared" si="293"/>
        <v>0</v>
      </c>
      <c r="CT308" s="3">
        <f t="shared" si="269"/>
        <v>0</v>
      </c>
      <c r="CU308" s="3">
        <f t="shared" si="270"/>
        <v>0</v>
      </c>
      <c r="CV308" s="3">
        <f t="shared" si="271"/>
        <v>0</v>
      </c>
      <c r="CW308" s="3">
        <f t="shared" si="272"/>
        <v>0</v>
      </c>
      <c r="CX308" s="3">
        <f t="shared" si="273"/>
        <v>0</v>
      </c>
      <c r="CY308" s="3">
        <f t="shared" si="294"/>
        <v>0</v>
      </c>
      <c r="CZ308" s="3">
        <f t="shared" si="295"/>
        <v>0</v>
      </c>
      <c r="DC308" s="3" t="s">
        <v>3</v>
      </c>
      <c r="DD308" s="3" t="s">
        <v>3</v>
      </c>
      <c r="DE308" s="3" t="s">
        <v>3</v>
      </c>
      <c r="DF308" s="3" t="s">
        <v>3</v>
      </c>
      <c r="DG308" s="3" t="s">
        <v>3</v>
      </c>
      <c r="DH308" s="3" t="s">
        <v>3</v>
      </c>
      <c r="DI308" s="3" t="s">
        <v>3</v>
      </c>
      <c r="DJ308" s="3" t="s">
        <v>3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1010</v>
      </c>
      <c r="DV308" s="3" t="s">
        <v>163</v>
      </c>
      <c r="DW308" s="3" t="s">
        <v>163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85635393</v>
      </c>
      <c r="EF308" s="3">
        <v>30</v>
      </c>
      <c r="EG308" s="3" t="s">
        <v>46</v>
      </c>
      <c r="EH308" s="3">
        <v>0</v>
      </c>
      <c r="EI308" s="3" t="s">
        <v>3</v>
      </c>
      <c r="EJ308" s="3">
        <v>1</v>
      </c>
      <c r="EK308" s="3">
        <v>21</v>
      </c>
      <c r="EL308" s="3" t="s">
        <v>47</v>
      </c>
      <c r="EM308" s="3" t="s">
        <v>48</v>
      </c>
      <c r="EO308" s="3" t="s">
        <v>146</v>
      </c>
      <c r="EQ308" s="3">
        <v>0</v>
      </c>
      <c r="ER308" s="3">
        <v>63.13</v>
      </c>
      <c r="ES308" s="3">
        <v>63.13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FQ308" s="3">
        <v>0</v>
      </c>
      <c r="FR308" s="3">
        <v>0</v>
      </c>
      <c r="FS308" s="3">
        <v>0</v>
      </c>
      <c r="FX308" s="3">
        <v>109</v>
      </c>
      <c r="FY308" s="3">
        <v>61</v>
      </c>
      <c r="GA308" s="3" t="s">
        <v>3</v>
      </c>
      <c r="GD308" s="3">
        <v>1</v>
      </c>
      <c r="GF308" s="3">
        <v>-1935444414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274"/>
        <v>0</v>
      </c>
      <c r="GM308" s="3">
        <f t="shared" si="275"/>
        <v>18194.07</v>
      </c>
      <c r="GN308" s="3">
        <f t="shared" si="276"/>
        <v>18194.07</v>
      </c>
      <c r="GO308" s="3">
        <f t="shared" si="277"/>
        <v>0</v>
      </c>
      <c r="GP308" s="3">
        <f t="shared" si="278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279"/>
        <v>0</v>
      </c>
      <c r="GW308" s="3">
        <v>1</v>
      </c>
      <c r="GX308" s="3">
        <f t="shared" si="280"/>
        <v>0</v>
      </c>
      <c r="HA308" s="3">
        <v>0</v>
      </c>
      <c r="HB308" s="3">
        <v>0</v>
      </c>
      <c r="HC308" s="3">
        <f t="shared" si="281"/>
        <v>0</v>
      </c>
      <c r="HE308" s="3" t="s">
        <v>3</v>
      </c>
      <c r="HF308" s="3" t="s">
        <v>3</v>
      </c>
      <c r="HM308" s="3" t="s">
        <v>36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5">
      <c r="A309" s="2">
        <v>18</v>
      </c>
      <c r="B309" s="2">
        <v>1</v>
      </c>
      <c r="C309" s="2">
        <v>298</v>
      </c>
      <c r="D309" s="2"/>
      <c r="E309" s="2" t="s">
        <v>294</v>
      </c>
      <c r="F309" s="2" t="s">
        <v>295</v>
      </c>
      <c r="G309" s="2" t="s">
        <v>296</v>
      </c>
      <c r="H309" s="2" t="s">
        <v>163</v>
      </c>
      <c r="I309" s="2">
        <f>I291*J309</f>
        <v>65</v>
      </c>
      <c r="J309" s="2">
        <v>36.111111111111107</v>
      </c>
      <c r="K309" s="2">
        <v>36.111111000000001</v>
      </c>
      <c r="L309" s="2"/>
      <c r="M309" s="2"/>
      <c r="N309" s="2"/>
      <c r="O309" s="2">
        <f t="shared" si="257"/>
        <v>2955.55</v>
      </c>
      <c r="P309" s="2">
        <f t="shared" si="258"/>
        <v>2955.55</v>
      </c>
      <c r="Q309" s="2">
        <f t="shared" si="282"/>
        <v>0</v>
      </c>
      <c r="R309" s="2">
        <f t="shared" si="283"/>
        <v>0</v>
      </c>
      <c r="S309" s="2">
        <f t="shared" si="259"/>
        <v>0</v>
      </c>
      <c r="T309" s="2">
        <f t="shared" si="260"/>
        <v>0</v>
      </c>
      <c r="U309" s="2">
        <f t="shared" si="261"/>
        <v>0</v>
      </c>
      <c r="V309" s="2">
        <f t="shared" si="262"/>
        <v>0</v>
      </c>
      <c r="W309" s="2">
        <f t="shared" si="263"/>
        <v>0</v>
      </c>
      <c r="X309" s="2">
        <f t="shared" si="284"/>
        <v>0</v>
      </c>
      <c r="Y309" s="2">
        <f t="shared" si="285"/>
        <v>0</v>
      </c>
      <c r="Z309" s="2"/>
      <c r="AA309" s="2">
        <v>86549534</v>
      </c>
      <c r="AB309" s="2">
        <f t="shared" si="264"/>
        <v>45.47</v>
      </c>
      <c r="AC309" s="2">
        <f t="shared" si="286"/>
        <v>45.47</v>
      </c>
      <c r="AD309" s="2">
        <f t="shared" si="287"/>
        <v>0</v>
      </c>
      <c r="AE309" s="2">
        <f t="shared" si="288"/>
        <v>0</v>
      </c>
      <c r="AF309" s="2">
        <f t="shared" si="289"/>
        <v>0</v>
      </c>
      <c r="AG309" s="2">
        <f t="shared" si="265"/>
        <v>0</v>
      </c>
      <c r="AH309" s="2">
        <f t="shared" si="290"/>
        <v>0</v>
      </c>
      <c r="AI309" s="2">
        <f t="shared" si="291"/>
        <v>0</v>
      </c>
      <c r="AJ309" s="2">
        <f t="shared" si="266"/>
        <v>0</v>
      </c>
      <c r="AK309" s="2">
        <v>45.47</v>
      </c>
      <c r="AL309" s="2">
        <v>45.47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109</v>
      </c>
      <c r="AU309" s="2">
        <v>61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1</v>
      </c>
      <c r="BJ309" s="2" t="s">
        <v>297</v>
      </c>
      <c r="BK309" s="2"/>
      <c r="BL309" s="2"/>
      <c r="BM309" s="2">
        <v>21</v>
      </c>
      <c r="BN309" s="2">
        <v>0</v>
      </c>
      <c r="BO309" s="2" t="s">
        <v>3</v>
      </c>
      <c r="BP309" s="2">
        <v>0</v>
      </c>
      <c r="BQ309" s="2">
        <v>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109</v>
      </c>
      <c r="CA309" s="2">
        <v>61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858</v>
      </c>
      <c r="CO309" s="2">
        <v>0</v>
      </c>
      <c r="CP309" s="2">
        <f t="shared" si="267"/>
        <v>2955.55</v>
      </c>
      <c r="CQ309" s="2">
        <f t="shared" si="268"/>
        <v>45.47</v>
      </c>
      <c r="CR309" s="2">
        <f t="shared" si="292"/>
        <v>0</v>
      </c>
      <c r="CS309" s="2">
        <f t="shared" si="293"/>
        <v>0</v>
      </c>
      <c r="CT309" s="2">
        <f t="shared" si="269"/>
        <v>0</v>
      </c>
      <c r="CU309" s="2">
        <f t="shared" si="270"/>
        <v>0</v>
      </c>
      <c r="CV309" s="2">
        <f t="shared" si="271"/>
        <v>0</v>
      </c>
      <c r="CW309" s="2">
        <f t="shared" si="272"/>
        <v>0</v>
      </c>
      <c r="CX309" s="2">
        <f t="shared" si="273"/>
        <v>0</v>
      </c>
      <c r="CY309" s="2">
        <f t="shared" si="294"/>
        <v>0</v>
      </c>
      <c r="CZ309" s="2">
        <f t="shared" si="295"/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1010</v>
      </c>
      <c r="DV309" s="2" t="s">
        <v>163</v>
      </c>
      <c r="DW309" s="2" t="s">
        <v>163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85635393</v>
      </c>
      <c r="EF309" s="2">
        <v>30</v>
      </c>
      <c r="EG309" s="2" t="s">
        <v>46</v>
      </c>
      <c r="EH309" s="2">
        <v>0</v>
      </c>
      <c r="EI309" s="2" t="s">
        <v>3</v>
      </c>
      <c r="EJ309" s="2">
        <v>1</v>
      </c>
      <c r="EK309" s="2">
        <v>21</v>
      </c>
      <c r="EL309" s="2" t="s">
        <v>47</v>
      </c>
      <c r="EM309" s="2" t="s">
        <v>48</v>
      </c>
      <c r="EN309" s="2"/>
      <c r="EO309" s="2" t="s">
        <v>146</v>
      </c>
      <c r="EP309" s="2"/>
      <c r="EQ309" s="2">
        <v>0</v>
      </c>
      <c r="ER309" s="2">
        <v>45.47</v>
      </c>
      <c r="ES309" s="2">
        <v>45.47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v>0</v>
      </c>
      <c r="FS309" s="2">
        <v>0</v>
      </c>
      <c r="FT309" s="2"/>
      <c r="FU309" s="2"/>
      <c r="FV309" s="2"/>
      <c r="FW309" s="2"/>
      <c r="FX309" s="2">
        <v>109</v>
      </c>
      <c r="FY309" s="2">
        <v>61</v>
      </c>
      <c r="FZ309" s="2"/>
      <c r="GA309" s="2" t="s">
        <v>3</v>
      </c>
      <c r="GB309" s="2"/>
      <c r="GC309" s="2"/>
      <c r="GD309" s="2">
        <v>1</v>
      </c>
      <c r="GE309" s="2"/>
      <c r="GF309" s="2">
        <v>-1000923585</v>
      </c>
      <c r="GG309" s="2">
        <v>2</v>
      </c>
      <c r="GH309" s="2">
        <v>1</v>
      </c>
      <c r="GI309" s="2">
        <v>-2</v>
      </c>
      <c r="GJ309" s="2">
        <v>0</v>
      </c>
      <c r="GK309" s="2">
        <v>0</v>
      </c>
      <c r="GL309" s="2">
        <f t="shared" si="274"/>
        <v>0</v>
      </c>
      <c r="GM309" s="2">
        <f t="shared" si="275"/>
        <v>2955.55</v>
      </c>
      <c r="GN309" s="2">
        <f t="shared" si="276"/>
        <v>2955.55</v>
      </c>
      <c r="GO309" s="2">
        <f t="shared" si="277"/>
        <v>0</v>
      </c>
      <c r="GP309" s="2">
        <f t="shared" si="278"/>
        <v>0</v>
      </c>
      <c r="GQ309" s="2"/>
      <c r="GR309" s="2">
        <v>0</v>
      </c>
      <c r="GS309" s="2">
        <v>3</v>
      </c>
      <c r="GT309" s="2">
        <v>0</v>
      </c>
      <c r="GU309" s="2" t="s">
        <v>3</v>
      </c>
      <c r="GV309" s="2">
        <f t="shared" si="279"/>
        <v>0</v>
      </c>
      <c r="GW309" s="2">
        <v>1</v>
      </c>
      <c r="GX309" s="2">
        <f t="shared" si="280"/>
        <v>0</v>
      </c>
      <c r="GY309" s="2"/>
      <c r="GZ309" s="2"/>
      <c r="HA309" s="2">
        <v>0</v>
      </c>
      <c r="HB309" s="2">
        <v>0</v>
      </c>
      <c r="HC309" s="2">
        <f t="shared" si="281"/>
        <v>0</v>
      </c>
      <c r="HD309" s="2"/>
      <c r="HE309" s="2" t="s">
        <v>3</v>
      </c>
      <c r="HF309" s="2" t="s">
        <v>3</v>
      </c>
      <c r="HG309" s="2"/>
      <c r="HH309" s="2"/>
      <c r="HI309" s="2"/>
      <c r="HJ309" s="2"/>
      <c r="HK309" s="2"/>
      <c r="HL309" s="2"/>
      <c r="HM309" s="2" t="s">
        <v>36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5">
      <c r="A310" s="3">
        <v>18</v>
      </c>
      <c r="B310" s="3">
        <v>1</v>
      </c>
      <c r="C310" s="3">
        <v>315</v>
      </c>
      <c r="E310" s="3" t="s">
        <v>294</v>
      </c>
      <c r="F310" s="3" t="s">
        <v>295</v>
      </c>
      <c r="G310" s="3" t="s">
        <v>296</v>
      </c>
      <c r="H310" s="3" t="s">
        <v>163</v>
      </c>
      <c r="I310" s="3">
        <f>I292*J310</f>
        <v>65</v>
      </c>
      <c r="J310" s="3">
        <v>36.111111111111107</v>
      </c>
      <c r="K310" s="3">
        <v>36.111111000000001</v>
      </c>
      <c r="O310" s="3">
        <f t="shared" si="257"/>
        <v>12442.87</v>
      </c>
      <c r="P310" s="3">
        <f t="shared" si="258"/>
        <v>12442.87</v>
      </c>
      <c r="Q310" s="3">
        <f t="shared" si="282"/>
        <v>0</v>
      </c>
      <c r="R310" s="3">
        <f t="shared" si="283"/>
        <v>0</v>
      </c>
      <c r="S310" s="3">
        <f t="shared" si="259"/>
        <v>0</v>
      </c>
      <c r="T310" s="3">
        <f t="shared" si="260"/>
        <v>0</v>
      </c>
      <c r="U310" s="3">
        <f t="shared" si="261"/>
        <v>0</v>
      </c>
      <c r="V310" s="3">
        <f t="shared" si="262"/>
        <v>0</v>
      </c>
      <c r="W310" s="3">
        <f t="shared" si="263"/>
        <v>0</v>
      </c>
      <c r="X310" s="3">
        <f t="shared" si="284"/>
        <v>0</v>
      </c>
      <c r="Y310" s="3">
        <f t="shared" si="285"/>
        <v>0</v>
      </c>
      <c r="AA310" s="3">
        <v>86549536</v>
      </c>
      <c r="AB310" s="3">
        <f t="shared" si="264"/>
        <v>45.47</v>
      </c>
      <c r="AC310" s="3">
        <f t="shared" si="286"/>
        <v>45.47</v>
      </c>
      <c r="AD310" s="3">
        <f t="shared" si="287"/>
        <v>0</v>
      </c>
      <c r="AE310" s="3">
        <f t="shared" si="288"/>
        <v>0</v>
      </c>
      <c r="AF310" s="3">
        <f t="shared" si="289"/>
        <v>0</v>
      </c>
      <c r="AG310" s="3">
        <f t="shared" si="265"/>
        <v>0</v>
      </c>
      <c r="AH310" s="3">
        <f t="shared" si="290"/>
        <v>0</v>
      </c>
      <c r="AI310" s="3">
        <f t="shared" si="291"/>
        <v>0</v>
      </c>
      <c r="AJ310" s="3">
        <f t="shared" si="266"/>
        <v>0</v>
      </c>
      <c r="AK310" s="3">
        <v>45.47</v>
      </c>
      <c r="AL310" s="3">
        <v>45.47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109</v>
      </c>
      <c r="AU310" s="3">
        <v>61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4.21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1</v>
      </c>
      <c r="BJ310" s="3" t="s">
        <v>297</v>
      </c>
      <c r="BM310" s="3">
        <v>21</v>
      </c>
      <c r="BN310" s="3">
        <v>0</v>
      </c>
      <c r="BO310" s="3" t="s">
        <v>295</v>
      </c>
      <c r="BP310" s="3">
        <v>1</v>
      </c>
      <c r="BQ310" s="3">
        <v>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109</v>
      </c>
      <c r="CA310" s="3">
        <v>61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858</v>
      </c>
      <c r="CO310" s="3">
        <v>0</v>
      </c>
      <c r="CP310" s="3">
        <f t="shared" si="267"/>
        <v>12442.87</v>
      </c>
      <c r="CQ310" s="3">
        <f t="shared" si="268"/>
        <v>191.43</v>
      </c>
      <c r="CR310" s="3">
        <f t="shared" si="292"/>
        <v>0</v>
      </c>
      <c r="CS310" s="3">
        <f t="shared" si="293"/>
        <v>0</v>
      </c>
      <c r="CT310" s="3">
        <f t="shared" si="269"/>
        <v>0</v>
      </c>
      <c r="CU310" s="3">
        <f t="shared" si="270"/>
        <v>0</v>
      </c>
      <c r="CV310" s="3">
        <f t="shared" si="271"/>
        <v>0</v>
      </c>
      <c r="CW310" s="3">
        <f t="shared" si="272"/>
        <v>0</v>
      </c>
      <c r="CX310" s="3">
        <f t="shared" si="273"/>
        <v>0</v>
      </c>
      <c r="CY310" s="3">
        <f t="shared" si="294"/>
        <v>0</v>
      </c>
      <c r="CZ310" s="3">
        <f t="shared" si="295"/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1010</v>
      </c>
      <c r="DV310" s="3" t="s">
        <v>163</v>
      </c>
      <c r="DW310" s="3" t="s">
        <v>163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85635393</v>
      </c>
      <c r="EF310" s="3">
        <v>30</v>
      </c>
      <c r="EG310" s="3" t="s">
        <v>46</v>
      </c>
      <c r="EH310" s="3">
        <v>0</v>
      </c>
      <c r="EI310" s="3" t="s">
        <v>3</v>
      </c>
      <c r="EJ310" s="3">
        <v>1</v>
      </c>
      <c r="EK310" s="3">
        <v>21</v>
      </c>
      <c r="EL310" s="3" t="s">
        <v>47</v>
      </c>
      <c r="EM310" s="3" t="s">
        <v>48</v>
      </c>
      <c r="EO310" s="3" t="s">
        <v>146</v>
      </c>
      <c r="EQ310" s="3">
        <v>0</v>
      </c>
      <c r="ER310" s="3">
        <v>45.47</v>
      </c>
      <c r="ES310" s="3">
        <v>45.47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FQ310" s="3">
        <v>0</v>
      </c>
      <c r="FR310" s="3">
        <v>0</v>
      </c>
      <c r="FS310" s="3">
        <v>0</v>
      </c>
      <c r="FX310" s="3">
        <v>109</v>
      </c>
      <c r="FY310" s="3">
        <v>61</v>
      </c>
      <c r="GA310" s="3" t="s">
        <v>3</v>
      </c>
      <c r="GD310" s="3">
        <v>1</v>
      </c>
      <c r="GF310" s="3">
        <v>-1000923585</v>
      </c>
      <c r="GG310" s="3">
        <v>2</v>
      </c>
      <c r="GH310" s="3">
        <v>1</v>
      </c>
      <c r="GI310" s="3">
        <v>2</v>
      </c>
      <c r="GJ310" s="3">
        <v>0</v>
      </c>
      <c r="GK310" s="3">
        <v>0</v>
      </c>
      <c r="GL310" s="3">
        <f t="shared" si="274"/>
        <v>0</v>
      </c>
      <c r="GM310" s="3">
        <f t="shared" si="275"/>
        <v>12442.87</v>
      </c>
      <c r="GN310" s="3">
        <f t="shared" si="276"/>
        <v>12442.87</v>
      </c>
      <c r="GO310" s="3">
        <f t="shared" si="277"/>
        <v>0</v>
      </c>
      <c r="GP310" s="3">
        <f t="shared" si="278"/>
        <v>0</v>
      </c>
      <c r="GR310" s="3">
        <v>0</v>
      </c>
      <c r="GS310" s="3">
        <v>3</v>
      </c>
      <c r="GT310" s="3">
        <v>0</v>
      </c>
      <c r="GU310" s="3" t="s">
        <v>3</v>
      </c>
      <c r="GV310" s="3">
        <f t="shared" si="279"/>
        <v>0</v>
      </c>
      <c r="GW310" s="3">
        <v>1</v>
      </c>
      <c r="GX310" s="3">
        <f t="shared" si="280"/>
        <v>0</v>
      </c>
      <c r="HA310" s="3">
        <v>0</v>
      </c>
      <c r="HB310" s="3">
        <v>0</v>
      </c>
      <c r="HC310" s="3">
        <f t="shared" si="281"/>
        <v>0</v>
      </c>
      <c r="HE310" s="3" t="s">
        <v>3</v>
      </c>
      <c r="HF310" s="3" t="s">
        <v>3</v>
      </c>
      <c r="HM310" s="3" t="s">
        <v>36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5">
      <c r="A311" s="2">
        <v>18</v>
      </c>
      <c r="B311" s="2">
        <v>1</v>
      </c>
      <c r="C311" s="2">
        <v>304</v>
      </c>
      <c r="D311" s="2"/>
      <c r="E311" s="2" t="s">
        <v>298</v>
      </c>
      <c r="F311" s="2" t="s">
        <v>299</v>
      </c>
      <c r="G311" s="2" t="s">
        <v>300</v>
      </c>
      <c r="H311" s="2" t="s">
        <v>163</v>
      </c>
      <c r="I311" s="2">
        <f>I291*J311</f>
        <v>85</v>
      </c>
      <c r="J311" s="2">
        <v>47.222222222222221</v>
      </c>
      <c r="K311" s="2">
        <v>47.222222000000002</v>
      </c>
      <c r="L311" s="2"/>
      <c r="M311" s="2"/>
      <c r="N311" s="2"/>
      <c r="O311" s="2">
        <f t="shared" si="257"/>
        <v>2397</v>
      </c>
      <c r="P311" s="2">
        <f t="shared" si="258"/>
        <v>2397</v>
      </c>
      <c r="Q311" s="2">
        <f t="shared" si="282"/>
        <v>0</v>
      </c>
      <c r="R311" s="2">
        <f t="shared" si="283"/>
        <v>0</v>
      </c>
      <c r="S311" s="2">
        <f t="shared" si="259"/>
        <v>0</v>
      </c>
      <c r="T311" s="2">
        <f t="shared" si="260"/>
        <v>0</v>
      </c>
      <c r="U311" s="2">
        <f t="shared" si="261"/>
        <v>0</v>
      </c>
      <c r="V311" s="2">
        <f t="shared" si="262"/>
        <v>0</v>
      </c>
      <c r="W311" s="2">
        <f t="shared" si="263"/>
        <v>0</v>
      </c>
      <c r="X311" s="2">
        <f t="shared" si="284"/>
        <v>0</v>
      </c>
      <c r="Y311" s="2">
        <f t="shared" si="285"/>
        <v>0</v>
      </c>
      <c r="Z311" s="2"/>
      <c r="AA311" s="2">
        <v>86549534</v>
      </c>
      <c r="AB311" s="2">
        <f t="shared" si="264"/>
        <v>28.2</v>
      </c>
      <c r="AC311" s="2">
        <f t="shared" si="286"/>
        <v>28.2</v>
      </c>
      <c r="AD311" s="2">
        <f t="shared" si="287"/>
        <v>0</v>
      </c>
      <c r="AE311" s="2">
        <f t="shared" si="288"/>
        <v>0</v>
      </c>
      <c r="AF311" s="2">
        <f t="shared" si="289"/>
        <v>0</v>
      </c>
      <c r="AG311" s="2">
        <f t="shared" si="265"/>
        <v>0</v>
      </c>
      <c r="AH311" s="2">
        <f t="shared" si="290"/>
        <v>0</v>
      </c>
      <c r="AI311" s="2">
        <f t="shared" si="291"/>
        <v>0</v>
      </c>
      <c r="AJ311" s="2">
        <f t="shared" si="266"/>
        <v>0</v>
      </c>
      <c r="AK311" s="2">
        <v>28.2</v>
      </c>
      <c r="AL311" s="2">
        <v>28.2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109</v>
      </c>
      <c r="AU311" s="2">
        <v>61</v>
      </c>
      <c r="AV311" s="2">
        <v>1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3</v>
      </c>
      <c r="BI311" s="2">
        <v>1</v>
      </c>
      <c r="BJ311" s="2" t="s">
        <v>301</v>
      </c>
      <c r="BK311" s="2"/>
      <c r="BL311" s="2"/>
      <c r="BM311" s="2">
        <v>21</v>
      </c>
      <c r="BN311" s="2">
        <v>0</v>
      </c>
      <c r="BO311" s="2" t="s">
        <v>3</v>
      </c>
      <c r="BP311" s="2">
        <v>0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109</v>
      </c>
      <c r="CA311" s="2">
        <v>61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858</v>
      </c>
      <c r="CO311" s="2">
        <v>0</v>
      </c>
      <c r="CP311" s="2">
        <f t="shared" si="267"/>
        <v>2397</v>
      </c>
      <c r="CQ311" s="2">
        <f t="shared" si="268"/>
        <v>28.2</v>
      </c>
      <c r="CR311" s="2">
        <f t="shared" si="292"/>
        <v>0</v>
      </c>
      <c r="CS311" s="2">
        <f t="shared" si="293"/>
        <v>0</v>
      </c>
      <c r="CT311" s="2">
        <f t="shared" si="269"/>
        <v>0</v>
      </c>
      <c r="CU311" s="2">
        <f t="shared" si="270"/>
        <v>0</v>
      </c>
      <c r="CV311" s="2">
        <f t="shared" si="271"/>
        <v>0</v>
      </c>
      <c r="CW311" s="2">
        <f t="shared" si="272"/>
        <v>0</v>
      </c>
      <c r="CX311" s="2">
        <f t="shared" si="273"/>
        <v>0</v>
      </c>
      <c r="CY311" s="2">
        <f t="shared" si="294"/>
        <v>0</v>
      </c>
      <c r="CZ311" s="2">
        <f t="shared" si="295"/>
        <v>0</v>
      </c>
      <c r="DA311" s="2"/>
      <c r="DB311" s="2"/>
      <c r="DC311" s="2" t="s">
        <v>3</v>
      </c>
      <c r="DD311" s="2" t="s">
        <v>3</v>
      </c>
      <c r="DE311" s="2" t="s">
        <v>3</v>
      </c>
      <c r="DF311" s="2" t="s">
        <v>3</v>
      </c>
      <c r="DG311" s="2" t="s">
        <v>3</v>
      </c>
      <c r="DH311" s="2" t="s">
        <v>3</v>
      </c>
      <c r="DI311" s="2" t="s">
        <v>3</v>
      </c>
      <c r="DJ311" s="2" t="s">
        <v>3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1010</v>
      </c>
      <c r="DV311" s="2" t="s">
        <v>163</v>
      </c>
      <c r="DW311" s="2" t="s">
        <v>163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85635393</v>
      </c>
      <c r="EF311" s="2">
        <v>30</v>
      </c>
      <c r="EG311" s="2" t="s">
        <v>46</v>
      </c>
      <c r="EH311" s="2">
        <v>0</v>
      </c>
      <c r="EI311" s="2" t="s">
        <v>3</v>
      </c>
      <c r="EJ311" s="2">
        <v>1</v>
      </c>
      <c r="EK311" s="2">
        <v>21</v>
      </c>
      <c r="EL311" s="2" t="s">
        <v>47</v>
      </c>
      <c r="EM311" s="2" t="s">
        <v>48</v>
      </c>
      <c r="EN311" s="2"/>
      <c r="EO311" s="2" t="s">
        <v>146</v>
      </c>
      <c r="EP311" s="2"/>
      <c r="EQ311" s="2">
        <v>0</v>
      </c>
      <c r="ER311" s="2">
        <v>28.2</v>
      </c>
      <c r="ES311" s="2">
        <v>28.2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109</v>
      </c>
      <c r="FY311" s="2">
        <v>61</v>
      </c>
      <c r="FZ311" s="2"/>
      <c r="GA311" s="2" t="s">
        <v>3</v>
      </c>
      <c r="GB311" s="2"/>
      <c r="GC311" s="2"/>
      <c r="GD311" s="2">
        <v>1</v>
      </c>
      <c r="GE311" s="2"/>
      <c r="GF311" s="2">
        <v>836747617</v>
      </c>
      <c r="GG311" s="2">
        <v>2</v>
      </c>
      <c r="GH311" s="2">
        <v>1</v>
      </c>
      <c r="GI311" s="2">
        <v>-2</v>
      </c>
      <c r="GJ311" s="2">
        <v>0</v>
      </c>
      <c r="GK311" s="2">
        <v>0</v>
      </c>
      <c r="GL311" s="2">
        <f t="shared" si="274"/>
        <v>0</v>
      </c>
      <c r="GM311" s="2">
        <f t="shared" si="275"/>
        <v>2397</v>
      </c>
      <c r="GN311" s="2">
        <f t="shared" si="276"/>
        <v>2397</v>
      </c>
      <c r="GO311" s="2">
        <f t="shared" si="277"/>
        <v>0</v>
      </c>
      <c r="GP311" s="2">
        <f t="shared" si="278"/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 t="shared" si="279"/>
        <v>0</v>
      </c>
      <c r="GW311" s="2">
        <v>1</v>
      </c>
      <c r="GX311" s="2">
        <f t="shared" si="280"/>
        <v>0</v>
      </c>
      <c r="GY311" s="2"/>
      <c r="GZ311" s="2"/>
      <c r="HA311" s="2">
        <v>0</v>
      </c>
      <c r="HB311" s="2">
        <v>0</v>
      </c>
      <c r="HC311" s="2">
        <f t="shared" si="281"/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36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5">
      <c r="A312" s="3">
        <v>18</v>
      </c>
      <c r="B312" s="3">
        <v>1</v>
      </c>
      <c r="C312" s="3">
        <v>321</v>
      </c>
      <c r="E312" s="3" t="s">
        <v>298</v>
      </c>
      <c r="F312" s="3" t="s">
        <v>299</v>
      </c>
      <c r="G312" s="3" t="s">
        <v>300</v>
      </c>
      <c r="H312" s="3" t="s">
        <v>163</v>
      </c>
      <c r="I312" s="3">
        <f>I292*J312</f>
        <v>85</v>
      </c>
      <c r="J312" s="3">
        <v>47.222222222222221</v>
      </c>
      <c r="K312" s="3">
        <v>47.222222000000002</v>
      </c>
      <c r="O312" s="3">
        <f t="shared" si="257"/>
        <v>14429.94</v>
      </c>
      <c r="P312" s="3">
        <f t="shared" si="258"/>
        <v>14429.94</v>
      </c>
      <c r="Q312" s="3">
        <f t="shared" si="282"/>
        <v>0</v>
      </c>
      <c r="R312" s="3">
        <f t="shared" si="283"/>
        <v>0</v>
      </c>
      <c r="S312" s="3">
        <f t="shared" si="259"/>
        <v>0</v>
      </c>
      <c r="T312" s="3">
        <f t="shared" si="260"/>
        <v>0</v>
      </c>
      <c r="U312" s="3">
        <f t="shared" si="261"/>
        <v>0</v>
      </c>
      <c r="V312" s="3">
        <f t="shared" si="262"/>
        <v>0</v>
      </c>
      <c r="W312" s="3">
        <f t="shared" si="263"/>
        <v>0</v>
      </c>
      <c r="X312" s="3">
        <f t="shared" si="284"/>
        <v>0</v>
      </c>
      <c r="Y312" s="3">
        <f t="shared" si="285"/>
        <v>0</v>
      </c>
      <c r="AA312" s="3">
        <v>86549536</v>
      </c>
      <c r="AB312" s="3">
        <f t="shared" si="264"/>
        <v>28.2</v>
      </c>
      <c r="AC312" s="3">
        <f t="shared" si="286"/>
        <v>28.2</v>
      </c>
      <c r="AD312" s="3">
        <f t="shared" si="287"/>
        <v>0</v>
      </c>
      <c r="AE312" s="3">
        <f t="shared" si="288"/>
        <v>0</v>
      </c>
      <c r="AF312" s="3">
        <f t="shared" si="289"/>
        <v>0</v>
      </c>
      <c r="AG312" s="3">
        <f t="shared" si="265"/>
        <v>0</v>
      </c>
      <c r="AH312" s="3">
        <f t="shared" si="290"/>
        <v>0</v>
      </c>
      <c r="AI312" s="3">
        <f t="shared" si="291"/>
        <v>0</v>
      </c>
      <c r="AJ312" s="3">
        <f t="shared" si="266"/>
        <v>0</v>
      </c>
      <c r="AK312" s="3">
        <v>28.2</v>
      </c>
      <c r="AL312" s="3">
        <v>28.2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109</v>
      </c>
      <c r="AU312" s="3">
        <v>61</v>
      </c>
      <c r="AV312" s="3">
        <v>1</v>
      </c>
      <c r="AW312" s="3">
        <v>1</v>
      </c>
      <c r="AZ312" s="3">
        <v>1</v>
      </c>
      <c r="BA312" s="3">
        <v>1</v>
      </c>
      <c r="BB312" s="3">
        <v>1</v>
      </c>
      <c r="BC312" s="3">
        <v>6.02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3</v>
      </c>
      <c r="BI312" s="3">
        <v>1</v>
      </c>
      <c r="BJ312" s="3" t="s">
        <v>301</v>
      </c>
      <c r="BM312" s="3">
        <v>21</v>
      </c>
      <c r="BN312" s="3">
        <v>0</v>
      </c>
      <c r="BO312" s="3" t="s">
        <v>299</v>
      </c>
      <c r="BP312" s="3">
        <v>1</v>
      </c>
      <c r="BQ312" s="3">
        <v>30</v>
      </c>
      <c r="BR312" s="3">
        <v>0</v>
      </c>
      <c r="BS312" s="3">
        <v>1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109</v>
      </c>
      <c r="CA312" s="3">
        <v>61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858</v>
      </c>
      <c r="CO312" s="3">
        <v>0</v>
      </c>
      <c r="CP312" s="3">
        <f t="shared" si="267"/>
        <v>14429.94</v>
      </c>
      <c r="CQ312" s="3">
        <f t="shared" si="268"/>
        <v>169.76</v>
      </c>
      <c r="CR312" s="3">
        <f t="shared" si="292"/>
        <v>0</v>
      </c>
      <c r="CS312" s="3">
        <f t="shared" si="293"/>
        <v>0</v>
      </c>
      <c r="CT312" s="3">
        <f t="shared" si="269"/>
        <v>0</v>
      </c>
      <c r="CU312" s="3">
        <f t="shared" si="270"/>
        <v>0</v>
      </c>
      <c r="CV312" s="3">
        <f t="shared" si="271"/>
        <v>0</v>
      </c>
      <c r="CW312" s="3">
        <f t="shared" si="272"/>
        <v>0</v>
      </c>
      <c r="CX312" s="3">
        <f t="shared" si="273"/>
        <v>0</v>
      </c>
      <c r="CY312" s="3">
        <f t="shared" si="294"/>
        <v>0</v>
      </c>
      <c r="CZ312" s="3">
        <f t="shared" si="295"/>
        <v>0</v>
      </c>
      <c r="DC312" s="3" t="s">
        <v>3</v>
      </c>
      <c r="DD312" s="3" t="s">
        <v>3</v>
      </c>
      <c r="DE312" s="3" t="s">
        <v>3</v>
      </c>
      <c r="DF312" s="3" t="s">
        <v>3</v>
      </c>
      <c r="DG312" s="3" t="s">
        <v>3</v>
      </c>
      <c r="DH312" s="3" t="s">
        <v>3</v>
      </c>
      <c r="DI312" s="3" t="s">
        <v>3</v>
      </c>
      <c r="DJ312" s="3" t="s">
        <v>3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1010</v>
      </c>
      <c r="DV312" s="3" t="s">
        <v>163</v>
      </c>
      <c r="DW312" s="3" t="s">
        <v>163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85635393</v>
      </c>
      <c r="EF312" s="3">
        <v>30</v>
      </c>
      <c r="EG312" s="3" t="s">
        <v>46</v>
      </c>
      <c r="EH312" s="3">
        <v>0</v>
      </c>
      <c r="EI312" s="3" t="s">
        <v>3</v>
      </c>
      <c r="EJ312" s="3">
        <v>1</v>
      </c>
      <c r="EK312" s="3">
        <v>21</v>
      </c>
      <c r="EL312" s="3" t="s">
        <v>47</v>
      </c>
      <c r="EM312" s="3" t="s">
        <v>48</v>
      </c>
      <c r="EO312" s="3" t="s">
        <v>146</v>
      </c>
      <c r="EQ312" s="3">
        <v>0</v>
      </c>
      <c r="ER312" s="3">
        <v>28.2</v>
      </c>
      <c r="ES312" s="3">
        <v>28.2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FQ312" s="3">
        <v>0</v>
      </c>
      <c r="FR312" s="3">
        <v>0</v>
      </c>
      <c r="FS312" s="3">
        <v>0</v>
      </c>
      <c r="FX312" s="3">
        <v>109</v>
      </c>
      <c r="FY312" s="3">
        <v>61</v>
      </c>
      <c r="GA312" s="3" t="s">
        <v>3</v>
      </c>
      <c r="GD312" s="3">
        <v>1</v>
      </c>
      <c r="GF312" s="3">
        <v>836747617</v>
      </c>
      <c r="GG312" s="3">
        <v>2</v>
      </c>
      <c r="GH312" s="3">
        <v>1</v>
      </c>
      <c r="GI312" s="3">
        <v>2</v>
      </c>
      <c r="GJ312" s="3">
        <v>0</v>
      </c>
      <c r="GK312" s="3">
        <v>0</v>
      </c>
      <c r="GL312" s="3">
        <f t="shared" si="274"/>
        <v>0</v>
      </c>
      <c r="GM312" s="3">
        <f t="shared" si="275"/>
        <v>14429.94</v>
      </c>
      <c r="GN312" s="3">
        <f t="shared" si="276"/>
        <v>14429.94</v>
      </c>
      <c r="GO312" s="3">
        <f t="shared" si="277"/>
        <v>0</v>
      </c>
      <c r="GP312" s="3">
        <f t="shared" si="278"/>
        <v>0</v>
      </c>
      <c r="GR312" s="3">
        <v>0</v>
      </c>
      <c r="GS312" s="3">
        <v>3</v>
      </c>
      <c r="GT312" s="3">
        <v>0</v>
      </c>
      <c r="GU312" s="3" t="s">
        <v>3</v>
      </c>
      <c r="GV312" s="3">
        <f t="shared" si="279"/>
        <v>0</v>
      </c>
      <c r="GW312" s="3">
        <v>1</v>
      </c>
      <c r="GX312" s="3">
        <f t="shared" si="280"/>
        <v>0</v>
      </c>
      <c r="HA312" s="3">
        <v>0</v>
      </c>
      <c r="HB312" s="3">
        <v>0</v>
      </c>
      <c r="HC312" s="3">
        <f t="shared" si="281"/>
        <v>0</v>
      </c>
      <c r="HE312" s="3" t="s">
        <v>3</v>
      </c>
      <c r="HF312" s="3" t="s">
        <v>3</v>
      </c>
      <c r="HM312" s="3" t="s">
        <v>36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5">
      <c r="A313" s="2">
        <v>18</v>
      </c>
      <c r="B313" s="2">
        <v>1</v>
      </c>
      <c r="C313" s="2">
        <v>305</v>
      </c>
      <c r="D313" s="2"/>
      <c r="E313" s="2" t="s">
        <v>302</v>
      </c>
      <c r="F313" s="2" t="s">
        <v>303</v>
      </c>
      <c r="G313" s="2" t="s">
        <v>304</v>
      </c>
      <c r="H313" s="2" t="s">
        <v>163</v>
      </c>
      <c r="I313" s="2">
        <f>I291*J313</f>
        <v>30.000000000000004</v>
      </c>
      <c r="J313" s="2">
        <v>16.666666666666668</v>
      </c>
      <c r="K313" s="2">
        <v>16.6666667</v>
      </c>
      <c r="L313" s="2"/>
      <c r="M313" s="2"/>
      <c r="N313" s="2"/>
      <c r="O313" s="2">
        <f t="shared" si="257"/>
        <v>846</v>
      </c>
      <c r="P313" s="2">
        <f t="shared" si="258"/>
        <v>846</v>
      </c>
      <c r="Q313" s="2">
        <f t="shared" si="282"/>
        <v>0</v>
      </c>
      <c r="R313" s="2">
        <f t="shared" si="283"/>
        <v>0</v>
      </c>
      <c r="S313" s="2">
        <f t="shared" si="259"/>
        <v>0</v>
      </c>
      <c r="T313" s="2">
        <f t="shared" si="260"/>
        <v>0</v>
      </c>
      <c r="U313" s="2">
        <f t="shared" si="261"/>
        <v>0</v>
      </c>
      <c r="V313" s="2">
        <f t="shared" si="262"/>
        <v>0</v>
      </c>
      <c r="W313" s="2">
        <f t="shared" si="263"/>
        <v>0</v>
      </c>
      <c r="X313" s="2">
        <f t="shared" si="284"/>
        <v>0</v>
      </c>
      <c r="Y313" s="2">
        <f t="shared" si="285"/>
        <v>0</v>
      </c>
      <c r="Z313" s="2"/>
      <c r="AA313" s="2">
        <v>86549534</v>
      </c>
      <c r="AB313" s="2">
        <f t="shared" si="264"/>
        <v>28.2</v>
      </c>
      <c r="AC313" s="2">
        <f t="shared" si="286"/>
        <v>28.2</v>
      </c>
      <c r="AD313" s="2">
        <f t="shared" si="287"/>
        <v>0</v>
      </c>
      <c r="AE313" s="2">
        <f t="shared" si="288"/>
        <v>0</v>
      </c>
      <c r="AF313" s="2">
        <f t="shared" si="289"/>
        <v>0</v>
      </c>
      <c r="AG313" s="2">
        <f t="shared" si="265"/>
        <v>0</v>
      </c>
      <c r="AH313" s="2">
        <f t="shared" si="290"/>
        <v>0</v>
      </c>
      <c r="AI313" s="2">
        <f t="shared" si="291"/>
        <v>0</v>
      </c>
      <c r="AJ313" s="2">
        <f t="shared" si="266"/>
        <v>0</v>
      </c>
      <c r="AK313" s="2">
        <v>28.2</v>
      </c>
      <c r="AL313" s="2">
        <v>28.2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109</v>
      </c>
      <c r="AU313" s="2">
        <v>61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305</v>
      </c>
      <c r="BK313" s="2"/>
      <c r="BL313" s="2"/>
      <c r="BM313" s="2">
        <v>21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109</v>
      </c>
      <c r="CA313" s="2">
        <v>61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858</v>
      </c>
      <c r="CO313" s="2">
        <v>0</v>
      </c>
      <c r="CP313" s="2">
        <f t="shared" si="267"/>
        <v>846</v>
      </c>
      <c r="CQ313" s="2">
        <f t="shared" si="268"/>
        <v>28.2</v>
      </c>
      <c r="CR313" s="2">
        <f t="shared" si="292"/>
        <v>0</v>
      </c>
      <c r="CS313" s="2">
        <f t="shared" si="293"/>
        <v>0</v>
      </c>
      <c r="CT313" s="2">
        <f t="shared" si="269"/>
        <v>0</v>
      </c>
      <c r="CU313" s="2">
        <f t="shared" si="270"/>
        <v>0</v>
      </c>
      <c r="CV313" s="2">
        <f t="shared" si="271"/>
        <v>0</v>
      </c>
      <c r="CW313" s="2">
        <f t="shared" si="272"/>
        <v>0</v>
      </c>
      <c r="CX313" s="2">
        <f t="shared" si="273"/>
        <v>0</v>
      </c>
      <c r="CY313" s="2">
        <f t="shared" si="294"/>
        <v>0</v>
      </c>
      <c r="CZ313" s="2">
        <f t="shared" si="295"/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163</v>
      </c>
      <c r="DW313" s="2" t="s">
        <v>163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85635393</v>
      </c>
      <c r="EF313" s="2">
        <v>30</v>
      </c>
      <c r="EG313" s="2" t="s">
        <v>46</v>
      </c>
      <c r="EH313" s="2">
        <v>0</v>
      </c>
      <c r="EI313" s="2" t="s">
        <v>3</v>
      </c>
      <c r="EJ313" s="2">
        <v>1</v>
      </c>
      <c r="EK313" s="2">
        <v>21</v>
      </c>
      <c r="EL313" s="2" t="s">
        <v>47</v>
      </c>
      <c r="EM313" s="2" t="s">
        <v>48</v>
      </c>
      <c r="EN313" s="2"/>
      <c r="EO313" s="2" t="s">
        <v>146</v>
      </c>
      <c r="EP313" s="2"/>
      <c r="EQ313" s="2">
        <v>0</v>
      </c>
      <c r="ER313" s="2">
        <v>28.2</v>
      </c>
      <c r="ES313" s="2">
        <v>28.2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109</v>
      </c>
      <c r="FY313" s="2">
        <v>61</v>
      </c>
      <c r="FZ313" s="2"/>
      <c r="GA313" s="2" t="s">
        <v>3</v>
      </c>
      <c r="GB313" s="2"/>
      <c r="GC313" s="2"/>
      <c r="GD313" s="2">
        <v>1</v>
      </c>
      <c r="GE313" s="2"/>
      <c r="GF313" s="2">
        <v>119507713</v>
      </c>
      <c r="GG313" s="2">
        <v>2</v>
      </c>
      <c r="GH313" s="2">
        <v>1</v>
      </c>
      <c r="GI313" s="2">
        <v>-2</v>
      </c>
      <c r="GJ313" s="2">
        <v>0</v>
      </c>
      <c r="GK313" s="2">
        <v>0</v>
      </c>
      <c r="GL313" s="2">
        <f t="shared" si="274"/>
        <v>0</v>
      </c>
      <c r="GM313" s="2">
        <f t="shared" si="275"/>
        <v>846</v>
      </c>
      <c r="GN313" s="2">
        <f t="shared" si="276"/>
        <v>846</v>
      </c>
      <c r="GO313" s="2">
        <f t="shared" si="277"/>
        <v>0</v>
      </c>
      <c r="GP313" s="2">
        <f t="shared" si="278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279"/>
        <v>0</v>
      </c>
      <c r="GW313" s="2">
        <v>1</v>
      </c>
      <c r="GX313" s="2">
        <f t="shared" si="280"/>
        <v>0</v>
      </c>
      <c r="GY313" s="2"/>
      <c r="GZ313" s="2"/>
      <c r="HA313" s="2">
        <v>0</v>
      </c>
      <c r="HB313" s="2">
        <v>0</v>
      </c>
      <c r="HC313" s="2">
        <f t="shared" si="281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36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5">
      <c r="A314" s="3">
        <v>18</v>
      </c>
      <c r="B314" s="3">
        <v>1</v>
      </c>
      <c r="C314" s="3">
        <v>322</v>
      </c>
      <c r="E314" s="3" t="s">
        <v>302</v>
      </c>
      <c r="F314" s="3" t="s">
        <v>303</v>
      </c>
      <c r="G314" s="3" t="s">
        <v>304</v>
      </c>
      <c r="H314" s="3" t="s">
        <v>163</v>
      </c>
      <c r="I314" s="3">
        <f>I292*J314</f>
        <v>30.000000000000004</v>
      </c>
      <c r="J314" s="3">
        <v>16.666666666666668</v>
      </c>
      <c r="K314" s="3">
        <v>16.6666667</v>
      </c>
      <c r="O314" s="3">
        <f t="shared" si="257"/>
        <v>5769.72</v>
      </c>
      <c r="P314" s="3">
        <f t="shared" si="258"/>
        <v>5769.72</v>
      </c>
      <c r="Q314" s="3">
        <f t="shared" si="282"/>
        <v>0</v>
      </c>
      <c r="R314" s="3">
        <f t="shared" si="283"/>
        <v>0</v>
      </c>
      <c r="S314" s="3">
        <f t="shared" si="259"/>
        <v>0</v>
      </c>
      <c r="T314" s="3">
        <f t="shared" si="260"/>
        <v>0</v>
      </c>
      <c r="U314" s="3">
        <f t="shared" si="261"/>
        <v>0</v>
      </c>
      <c r="V314" s="3">
        <f t="shared" si="262"/>
        <v>0</v>
      </c>
      <c r="W314" s="3">
        <f t="shared" si="263"/>
        <v>0</v>
      </c>
      <c r="X314" s="3">
        <f t="shared" si="284"/>
        <v>0</v>
      </c>
      <c r="Y314" s="3">
        <f t="shared" si="285"/>
        <v>0</v>
      </c>
      <c r="AA314" s="3">
        <v>86549536</v>
      </c>
      <c r="AB314" s="3">
        <f t="shared" si="264"/>
        <v>28.2</v>
      </c>
      <c r="AC314" s="3">
        <f t="shared" si="286"/>
        <v>28.2</v>
      </c>
      <c r="AD314" s="3">
        <f t="shared" si="287"/>
        <v>0</v>
      </c>
      <c r="AE314" s="3">
        <f t="shared" si="288"/>
        <v>0</v>
      </c>
      <c r="AF314" s="3">
        <f t="shared" si="289"/>
        <v>0</v>
      </c>
      <c r="AG314" s="3">
        <f t="shared" si="265"/>
        <v>0</v>
      </c>
      <c r="AH314" s="3">
        <f t="shared" si="290"/>
        <v>0</v>
      </c>
      <c r="AI314" s="3">
        <f t="shared" si="291"/>
        <v>0</v>
      </c>
      <c r="AJ314" s="3">
        <f t="shared" si="266"/>
        <v>0</v>
      </c>
      <c r="AK314" s="3">
        <v>28.2</v>
      </c>
      <c r="AL314" s="3">
        <v>28.2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109</v>
      </c>
      <c r="AU314" s="3">
        <v>61</v>
      </c>
      <c r="AV314" s="3">
        <v>1</v>
      </c>
      <c r="AW314" s="3">
        <v>1</v>
      </c>
      <c r="AZ314" s="3">
        <v>1</v>
      </c>
      <c r="BA314" s="3">
        <v>1</v>
      </c>
      <c r="BB314" s="3">
        <v>1</v>
      </c>
      <c r="BC314" s="3">
        <v>6.82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3</v>
      </c>
      <c r="BI314" s="3">
        <v>1</v>
      </c>
      <c r="BJ314" s="3" t="s">
        <v>305</v>
      </c>
      <c r="BM314" s="3">
        <v>21</v>
      </c>
      <c r="BN314" s="3">
        <v>0</v>
      </c>
      <c r="BO314" s="3" t="s">
        <v>303</v>
      </c>
      <c r="BP314" s="3">
        <v>1</v>
      </c>
      <c r="BQ314" s="3">
        <v>30</v>
      </c>
      <c r="BR314" s="3">
        <v>0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109</v>
      </c>
      <c r="CA314" s="3">
        <v>61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858</v>
      </c>
      <c r="CO314" s="3">
        <v>0</v>
      </c>
      <c r="CP314" s="3">
        <f t="shared" si="267"/>
        <v>5769.72</v>
      </c>
      <c r="CQ314" s="3">
        <f t="shared" si="268"/>
        <v>192.32</v>
      </c>
      <c r="CR314" s="3">
        <f t="shared" si="292"/>
        <v>0</v>
      </c>
      <c r="CS314" s="3">
        <f t="shared" si="293"/>
        <v>0</v>
      </c>
      <c r="CT314" s="3">
        <f t="shared" si="269"/>
        <v>0</v>
      </c>
      <c r="CU314" s="3">
        <f t="shared" si="270"/>
        <v>0</v>
      </c>
      <c r="CV314" s="3">
        <f t="shared" si="271"/>
        <v>0</v>
      </c>
      <c r="CW314" s="3">
        <f t="shared" si="272"/>
        <v>0</v>
      </c>
      <c r="CX314" s="3">
        <f t="shared" si="273"/>
        <v>0</v>
      </c>
      <c r="CY314" s="3">
        <f t="shared" si="294"/>
        <v>0</v>
      </c>
      <c r="CZ314" s="3">
        <f t="shared" si="295"/>
        <v>0</v>
      </c>
      <c r="DC314" s="3" t="s">
        <v>3</v>
      </c>
      <c r="DD314" s="3" t="s">
        <v>3</v>
      </c>
      <c r="DE314" s="3" t="s">
        <v>3</v>
      </c>
      <c r="DF314" s="3" t="s">
        <v>3</v>
      </c>
      <c r="DG314" s="3" t="s">
        <v>3</v>
      </c>
      <c r="DH314" s="3" t="s">
        <v>3</v>
      </c>
      <c r="DI314" s="3" t="s">
        <v>3</v>
      </c>
      <c r="DJ314" s="3" t="s">
        <v>3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1010</v>
      </c>
      <c r="DV314" s="3" t="s">
        <v>163</v>
      </c>
      <c r="DW314" s="3" t="s">
        <v>163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85635393</v>
      </c>
      <c r="EF314" s="3">
        <v>30</v>
      </c>
      <c r="EG314" s="3" t="s">
        <v>46</v>
      </c>
      <c r="EH314" s="3">
        <v>0</v>
      </c>
      <c r="EI314" s="3" t="s">
        <v>3</v>
      </c>
      <c r="EJ314" s="3">
        <v>1</v>
      </c>
      <c r="EK314" s="3">
        <v>21</v>
      </c>
      <c r="EL314" s="3" t="s">
        <v>47</v>
      </c>
      <c r="EM314" s="3" t="s">
        <v>48</v>
      </c>
      <c r="EO314" s="3" t="s">
        <v>146</v>
      </c>
      <c r="EQ314" s="3">
        <v>0</v>
      </c>
      <c r="ER314" s="3">
        <v>28.2</v>
      </c>
      <c r="ES314" s="3">
        <v>28.2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FQ314" s="3">
        <v>0</v>
      </c>
      <c r="FR314" s="3">
        <v>0</v>
      </c>
      <c r="FS314" s="3">
        <v>0</v>
      </c>
      <c r="FX314" s="3">
        <v>109</v>
      </c>
      <c r="FY314" s="3">
        <v>61</v>
      </c>
      <c r="GA314" s="3" t="s">
        <v>3</v>
      </c>
      <c r="GD314" s="3">
        <v>1</v>
      </c>
      <c r="GF314" s="3">
        <v>119507713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274"/>
        <v>0</v>
      </c>
      <c r="GM314" s="3">
        <f t="shared" si="275"/>
        <v>5769.72</v>
      </c>
      <c r="GN314" s="3">
        <f t="shared" si="276"/>
        <v>5769.72</v>
      </c>
      <c r="GO314" s="3">
        <f t="shared" si="277"/>
        <v>0</v>
      </c>
      <c r="GP314" s="3">
        <f t="shared" si="278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279"/>
        <v>0</v>
      </c>
      <c r="GW314" s="3">
        <v>1</v>
      </c>
      <c r="GX314" s="3">
        <f t="shared" si="280"/>
        <v>0</v>
      </c>
      <c r="HA314" s="3">
        <v>0</v>
      </c>
      <c r="HB314" s="3">
        <v>0</v>
      </c>
      <c r="HC314" s="3">
        <f t="shared" si="281"/>
        <v>0</v>
      </c>
      <c r="HE314" s="3" t="s">
        <v>3</v>
      </c>
      <c r="HF314" s="3" t="s">
        <v>3</v>
      </c>
      <c r="HM314" s="3" t="s">
        <v>36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5">
      <c r="A315" s="2">
        <v>17</v>
      </c>
      <c r="B315" s="2">
        <v>1</v>
      </c>
      <c r="C315" s="2">
        <f>ROW(SmtRes!A338)</f>
        <v>338</v>
      </c>
      <c r="D315" s="2">
        <f>ROW(EtalonRes!A337)</f>
        <v>337</v>
      </c>
      <c r="E315" s="2" t="s">
        <v>306</v>
      </c>
      <c r="F315" s="2" t="s">
        <v>55</v>
      </c>
      <c r="G315" s="2" t="s">
        <v>307</v>
      </c>
      <c r="H315" s="2" t="s">
        <v>24</v>
      </c>
      <c r="I315" s="2">
        <f>ROUND((120)/100,9)</f>
        <v>1.2</v>
      </c>
      <c r="J315" s="2">
        <v>0</v>
      </c>
      <c r="K315" s="2">
        <f>ROUND((120)/100,9)</f>
        <v>1.2</v>
      </c>
      <c r="L315" s="2"/>
      <c r="M315" s="2"/>
      <c r="N315" s="2"/>
      <c r="O315" s="2">
        <f t="shared" si="257"/>
        <v>1442.42</v>
      </c>
      <c r="P315" s="2">
        <f t="shared" si="258"/>
        <v>102.19</v>
      </c>
      <c r="Q315" s="2">
        <f>(ROUND((ROUND(((((ET315*1.25)*1.2))*AV315*I315),2)*BB315),2)+ROUND((ROUND(((AE315-(((EU315*1.25)*1.2)))*AV315*I315),2)*BS315),2))</f>
        <v>19.399999999999999</v>
      </c>
      <c r="R315" s="2">
        <f>(ROUND((ROUND(((((EU315*1.25)*1.2))*AV315*I315),2)*BS315),2)+ROUND((ROUND(((AE315-(((EU315*1.25)*1.2)))*AV315*I315),2)*BS315),2))</f>
        <v>2.75</v>
      </c>
      <c r="S315" s="2">
        <f t="shared" si="259"/>
        <v>1320.83</v>
      </c>
      <c r="T315" s="2">
        <f t="shared" si="260"/>
        <v>0</v>
      </c>
      <c r="U315" s="2">
        <f t="shared" si="261"/>
        <v>103.1899968</v>
      </c>
      <c r="V315" s="2">
        <f t="shared" si="262"/>
        <v>0</v>
      </c>
      <c r="W315" s="2">
        <f t="shared" si="263"/>
        <v>0</v>
      </c>
      <c r="X315" s="2">
        <f>(ROUND((((S315+ROUND((ROUND(((((EU315*1.25)*1.2))*AV315*I315),2)*BS315),2))*AT315)/100),2)+ROUND(((ROUND((ROUND(((AE315-(((EU315*1.25)*1.2)))*AV315*I315),2)*BS315),2)*AT315)/100),2))</f>
        <v>1442.7</v>
      </c>
      <c r="Y315" s="2">
        <f>(ROUND((((S315+ROUND((ROUND(((((EU315*1.25)*1.2))*AV315*I315),2)*BS315),2))*AU315)/100),2)+ROUND(((ROUND((ROUND(((AE315-(((EU315*1.25)*1.2)))*AV315*I315),2)*BS315),2)*AU315)/100),2))</f>
        <v>807.38</v>
      </c>
      <c r="Z315" s="2"/>
      <c r="AA315" s="2">
        <v>86549534</v>
      </c>
      <c r="AB315" s="2">
        <f t="shared" si="264"/>
        <v>1131.8876</v>
      </c>
      <c r="AC315" s="2">
        <f>ROUND((((ES315*1)*1)),6)</f>
        <v>85.16</v>
      </c>
      <c r="AD315" s="2">
        <f>ROUND((((((ET315*1.25)*1.2))-(((EU315*1.25)*1.2)))+AE315),6)</f>
        <v>15.15</v>
      </c>
      <c r="AE315" s="2">
        <f>ROUND((((EU315*1.25)*1.2)),6)</f>
        <v>2.145</v>
      </c>
      <c r="AF315" s="2">
        <f>ROUND((((EV315*1.15)*1.2)),6)</f>
        <v>1031.5776000000001</v>
      </c>
      <c r="AG315" s="2">
        <f t="shared" si="265"/>
        <v>0</v>
      </c>
      <c r="AH315" s="2">
        <f>(((EW315*1.15)*1.2))</f>
        <v>80.591999999999999</v>
      </c>
      <c r="AI315" s="2">
        <f>(((EX315*1.25)*1.2))</f>
        <v>0</v>
      </c>
      <c r="AJ315" s="2">
        <f t="shared" si="266"/>
        <v>0</v>
      </c>
      <c r="AK315" s="2">
        <v>842.78</v>
      </c>
      <c r="AL315" s="2">
        <v>85.16</v>
      </c>
      <c r="AM315" s="2">
        <v>10.1</v>
      </c>
      <c r="AN315" s="2">
        <v>1.43</v>
      </c>
      <c r="AO315" s="2">
        <v>747.52</v>
      </c>
      <c r="AP315" s="2">
        <v>0</v>
      </c>
      <c r="AQ315" s="2">
        <v>58.4</v>
      </c>
      <c r="AR315" s="2">
        <v>0</v>
      </c>
      <c r="AS315" s="2">
        <v>0</v>
      </c>
      <c r="AT315" s="2">
        <v>109</v>
      </c>
      <c r="AU315" s="2">
        <v>61</v>
      </c>
      <c r="AV315" s="2">
        <v>1.0669999999999999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0</v>
      </c>
      <c r="BI315" s="2">
        <v>1</v>
      </c>
      <c r="BJ315" s="2" t="s">
        <v>57</v>
      </c>
      <c r="BK315" s="2"/>
      <c r="BL315" s="2"/>
      <c r="BM315" s="2">
        <v>21</v>
      </c>
      <c r="BN315" s="2">
        <v>0</v>
      </c>
      <c r="BO315" s="2" t="s">
        <v>55</v>
      </c>
      <c r="BP315" s="2">
        <v>1</v>
      </c>
      <c r="BQ315" s="2">
        <v>30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109</v>
      </c>
      <c r="CA315" s="2">
        <v>61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857</v>
      </c>
      <c r="CO315" s="2">
        <v>0</v>
      </c>
      <c r="CP315" s="2">
        <f t="shared" si="267"/>
        <v>1442.4199999999998</v>
      </c>
      <c r="CQ315" s="2">
        <f t="shared" si="268"/>
        <v>85.16</v>
      </c>
      <c r="CR315" s="2">
        <f>(ROUND((ROUND(((((ET315*1.25)*1.2))*AV315*1),2)*BB315),2)+ROUND((ROUND(((AE315-(((EU315*1.25)*1.2)))*AV315*1),2)*BS315),2))</f>
        <v>16.170000000000002</v>
      </c>
      <c r="CS315" s="2">
        <f>(ROUND((ROUND(((((EU315*1.25)*1.2))*AV315*1),2)*BS315),2)+ROUND((ROUND(((AE315-(((EU315*1.25)*1.2)))*AV315*1),2)*BS315),2))</f>
        <v>2.29</v>
      </c>
      <c r="CT315" s="2">
        <f t="shared" si="269"/>
        <v>1100.69</v>
      </c>
      <c r="CU315" s="2">
        <f t="shared" si="270"/>
        <v>0</v>
      </c>
      <c r="CV315" s="2">
        <f t="shared" si="271"/>
        <v>85.991664</v>
      </c>
      <c r="CW315" s="2">
        <f t="shared" si="272"/>
        <v>0</v>
      </c>
      <c r="CX315" s="2">
        <f t="shared" si="273"/>
        <v>0</v>
      </c>
      <c r="CY315" s="2">
        <f>(ROUND((((S315+ROUND((ROUND(((((EU315*1.25)*1.2))*AV315*1),2)*BS315),2))*AT315)/100),2)+ROUND(((ROUND((ROUND(((AE315-(((EU315*1.25)*1.2)))*AV315*1),2)*BS315),2)*AT315)/100),2))</f>
        <v>1442.2</v>
      </c>
      <c r="CZ315" s="2">
        <f>(ROUND((((S315+ROUND((ROUND(((((EU315*1.25)*1.2))*AV315*1),2)*BS315),2))*AU315)/100),2)+ROUND(((ROUND((ROUND(((AE315-(((EU315*1.25)*1.2)))*AV315*1),2)*BS315),2)*AU315)/100),2))</f>
        <v>807.1</v>
      </c>
      <c r="DA315" s="2"/>
      <c r="DB315" s="2">
        <v>89</v>
      </c>
      <c r="DC315" s="2" t="s">
        <v>3</v>
      </c>
      <c r="DD315" s="2" t="s">
        <v>36</v>
      </c>
      <c r="DE315" s="2" t="s">
        <v>138</v>
      </c>
      <c r="DF315" s="2" t="s">
        <v>138</v>
      </c>
      <c r="DG315" s="2" t="s">
        <v>139</v>
      </c>
      <c r="DH315" s="2" t="s">
        <v>3</v>
      </c>
      <c r="DI315" s="2" t="s">
        <v>139</v>
      </c>
      <c r="DJ315" s="2" t="s">
        <v>138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1003</v>
      </c>
      <c r="DV315" s="2" t="s">
        <v>24</v>
      </c>
      <c r="DW315" s="2" t="s">
        <v>24</v>
      </c>
      <c r="DX315" s="2">
        <v>100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85635393</v>
      </c>
      <c r="EF315" s="2">
        <v>30</v>
      </c>
      <c r="EG315" s="2" t="s">
        <v>46</v>
      </c>
      <c r="EH315" s="2">
        <v>0</v>
      </c>
      <c r="EI315" s="2" t="s">
        <v>3</v>
      </c>
      <c r="EJ315" s="2">
        <v>1</v>
      </c>
      <c r="EK315" s="2">
        <v>21</v>
      </c>
      <c r="EL315" s="2" t="s">
        <v>47</v>
      </c>
      <c r="EM315" s="2" t="s">
        <v>48</v>
      </c>
      <c r="EN315" s="2"/>
      <c r="EO315" s="2" t="s">
        <v>140</v>
      </c>
      <c r="EP315" s="2"/>
      <c r="EQ315" s="2">
        <v>131072</v>
      </c>
      <c r="ER315" s="2">
        <v>842.78</v>
      </c>
      <c r="ES315" s="2">
        <v>85.16</v>
      </c>
      <c r="ET315" s="2">
        <v>10.1</v>
      </c>
      <c r="EU315" s="2">
        <v>1.43</v>
      </c>
      <c r="EV315" s="2">
        <v>747.52</v>
      </c>
      <c r="EW315" s="2">
        <v>58.4</v>
      </c>
      <c r="EX315" s="2">
        <v>0</v>
      </c>
      <c r="EY315" s="2">
        <v>0</v>
      </c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109</v>
      </c>
      <c r="FY315" s="2">
        <v>61</v>
      </c>
      <c r="FZ315" s="2"/>
      <c r="GA315" s="2" t="s">
        <v>3</v>
      </c>
      <c r="GB315" s="2"/>
      <c r="GC315" s="2"/>
      <c r="GD315" s="2">
        <v>1</v>
      </c>
      <c r="GE315" s="2"/>
      <c r="GF315" s="2">
        <v>403907793</v>
      </c>
      <c r="GG315" s="2">
        <v>2</v>
      </c>
      <c r="GH315" s="2">
        <v>1</v>
      </c>
      <c r="GI315" s="2">
        <v>2</v>
      </c>
      <c r="GJ315" s="2">
        <v>0</v>
      </c>
      <c r="GK315" s="2">
        <v>0</v>
      </c>
      <c r="GL315" s="2">
        <f t="shared" si="274"/>
        <v>0</v>
      </c>
      <c r="GM315" s="2">
        <f t="shared" si="275"/>
        <v>3692.5</v>
      </c>
      <c r="GN315" s="2">
        <f t="shared" si="276"/>
        <v>3692.5</v>
      </c>
      <c r="GO315" s="2">
        <f t="shared" si="277"/>
        <v>0</v>
      </c>
      <c r="GP315" s="2">
        <f t="shared" si="278"/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si="279"/>
        <v>0</v>
      </c>
      <c r="GW315" s="2">
        <v>1</v>
      </c>
      <c r="GX315" s="2">
        <f t="shared" si="280"/>
        <v>0</v>
      </c>
      <c r="GY315" s="2"/>
      <c r="GZ315" s="2"/>
      <c r="HA315" s="2">
        <v>0</v>
      </c>
      <c r="HB315" s="2">
        <v>0</v>
      </c>
      <c r="HC315" s="2">
        <f t="shared" si="281"/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5">
      <c r="A316" s="3">
        <v>17</v>
      </c>
      <c r="B316" s="3">
        <v>1</v>
      </c>
      <c r="C316" s="3">
        <f>ROW(SmtRes!A352)</f>
        <v>352</v>
      </c>
      <c r="D316" s="3">
        <f>ROW(EtalonRes!A346)</f>
        <v>346</v>
      </c>
      <c r="E316" s="3" t="s">
        <v>306</v>
      </c>
      <c r="F316" s="3" t="s">
        <v>55</v>
      </c>
      <c r="G316" s="3" t="s">
        <v>307</v>
      </c>
      <c r="H316" s="3" t="s">
        <v>24</v>
      </c>
      <c r="I316" s="3">
        <f>ROUND((120)/100,9)</f>
        <v>1.2</v>
      </c>
      <c r="J316" s="3">
        <v>0</v>
      </c>
      <c r="K316" s="3">
        <f>ROUND((120)/100,9)</f>
        <v>1.2</v>
      </c>
      <c r="O316" s="3">
        <f t="shared" si="257"/>
        <v>76060.89</v>
      </c>
      <c r="P316" s="3">
        <f t="shared" si="258"/>
        <v>1310.08</v>
      </c>
      <c r="Q316" s="3">
        <f>(ROUND((ROUND(((((ET316*1.25)*1.2))*AV316*I316),2)*BB316),2)+ROUND((ROUND(((AE316-(((EU316*1.25)*1.2)))*AV316*I316),2)*BS316),2))</f>
        <v>322.04000000000002</v>
      </c>
      <c r="R316" s="3">
        <f>(ROUND((ROUND(((((EU316*1.25)*1.2))*AV316*I316),2)*BS316),2)+ROUND((ROUND(((AE316-(((EU316*1.25)*1.2)))*AV316*I316),2)*BS316),2))</f>
        <v>154.96</v>
      </c>
      <c r="S316" s="3">
        <f t="shared" si="259"/>
        <v>74428.77</v>
      </c>
      <c r="T316" s="3">
        <f t="shared" si="260"/>
        <v>0</v>
      </c>
      <c r="U316" s="3">
        <f t="shared" si="261"/>
        <v>103.1899968</v>
      </c>
      <c r="V316" s="3">
        <f t="shared" si="262"/>
        <v>0</v>
      </c>
      <c r="W316" s="3">
        <f t="shared" si="263"/>
        <v>0</v>
      </c>
      <c r="X316" s="3">
        <f>(ROUND((((S316+ROUND((ROUND(((((EU316*1.25)*1.2))*AV316*I316),2)*BS316),2))*AT316)/100),2)+ROUND(((ROUND((ROUND(((AE316-(((EU316*1.25)*1.2)))*AV316*I316),2)*BS316),2)*AT316)/100),2))</f>
        <v>81296.27</v>
      </c>
      <c r="Y316" s="3">
        <f>(ROUND((((S316+ROUND((ROUND(((((EU316*1.25)*1.2))*AV316*I316),2)*BS316),2))*AU316)/100),2)+ROUND(((ROUND((ROUND(((AE316-(((EU316*1.25)*1.2)))*AV316*I316),2)*BS316),2)*AU316)/100),2))</f>
        <v>45496.08</v>
      </c>
      <c r="AA316" s="3">
        <v>86549536</v>
      </c>
      <c r="AB316" s="3">
        <f t="shared" si="264"/>
        <v>1131.8876</v>
      </c>
      <c r="AC316" s="3">
        <f>ROUND((((ES316*1)*1)),6)</f>
        <v>85.16</v>
      </c>
      <c r="AD316" s="3">
        <f>ROUND((((((ET316*1.25)*1.2))-(((EU316*1.25)*1.2)))+AE316),6)</f>
        <v>15.15</v>
      </c>
      <c r="AE316" s="3">
        <f>ROUND((((EU316*1.25)*1.2)),6)</f>
        <v>2.145</v>
      </c>
      <c r="AF316" s="3">
        <f>ROUND((((EV316*1.15)*1.2)),6)</f>
        <v>1031.5776000000001</v>
      </c>
      <c r="AG316" s="3">
        <f t="shared" si="265"/>
        <v>0</v>
      </c>
      <c r="AH316" s="3">
        <f>(((EW316*1.15)*1.2))</f>
        <v>80.591999999999999</v>
      </c>
      <c r="AI316" s="3">
        <f>(((EX316*1.25)*1.2))</f>
        <v>0</v>
      </c>
      <c r="AJ316" s="3">
        <f t="shared" si="266"/>
        <v>0</v>
      </c>
      <c r="AK316" s="3">
        <v>842.78</v>
      </c>
      <c r="AL316" s="3">
        <v>85.16</v>
      </c>
      <c r="AM316" s="3">
        <v>10.1</v>
      </c>
      <c r="AN316" s="3">
        <v>1.43</v>
      </c>
      <c r="AO316" s="3">
        <v>747.52</v>
      </c>
      <c r="AP316" s="3">
        <v>0</v>
      </c>
      <c r="AQ316" s="3">
        <v>58.4</v>
      </c>
      <c r="AR316" s="3">
        <v>0</v>
      </c>
      <c r="AS316" s="3">
        <v>0</v>
      </c>
      <c r="AT316" s="3">
        <v>109</v>
      </c>
      <c r="AU316" s="3">
        <v>61</v>
      </c>
      <c r="AV316" s="3">
        <v>1.0669999999999999</v>
      </c>
      <c r="AW316" s="3">
        <v>1</v>
      </c>
      <c r="AZ316" s="3">
        <v>1</v>
      </c>
      <c r="BA316" s="3">
        <v>56.35</v>
      </c>
      <c r="BB316" s="3">
        <v>16.600000000000001</v>
      </c>
      <c r="BC316" s="3">
        <v>12.82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0</v>
      </c>
      <c r="BI316" s="3">
        <v>1</v>
      </c>
      <c r="BJ316" s="3" t="s">
        <v>57</v>
      </c>
      <c r="BM316" s="3">
        <v>21</v>
      </c>
      <c r="BN316" s="3">
        <v>0</v>
      </c>
      <c r="BO316" s="3" t="s">
        <v>55</v>
      </c>
      <c r="BP316" s="3">
        <v>1</v>
      </c>
      <c r="BQ316" s="3">
        <v>30</v>
      </c>
      <c r="BR316" s="3">
        <v>0</v>
      </c>
      <c r="BS316" s="3">
        <v>56.35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109</v>
      </c>
      <c r="CA316" s="3">
        <v>61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857</v>
      </c>
      <c r="CO316" s="3">
        <v>0</v>
      </c>
      <c r="CP316" s="3">
        <f t="shared" si="267"/>
        <v>76060.89</v>
      </c>
      <c r="CQ316" s="3">
        <f t="shared" si="268"/>
        <v>1091.75</v>
      </c>
      <c r="CR316" s="3">
        <f>(ROUND((ROUND(((((ET316*1.25)*1.2))*AV316*1),2)*BB316),2)+ROUND((ROUND(((AE316-(((EU316*1.25)*1.2)))*AV316*1),2)*BS316),2))</f>
        <v>268.42</v>
      </c>
      <c r="CS316" s="3">
        <f>(ROUND((ROUND(((((EU316*1.25)*1.2))*AV316*1),2)*BS316),2)+ROUND((ROUND(((AE316-(((EU316*1.25)*1.2)))*AV316*1),2)*BS316),2))</f>
        <v>129.04</v>
      </c>
      <c r="CT316" s="3">
        <f t="shared" si="269"/>
        <v>62023.88</v>
      </c>
      <c r="CU316" s="3">
        <f t="shared" si="270"/>
        <v>0</v>
      </c>
      <c r="CV316" s="3">
        <f t="shared" si="271"/>
        <v>85.991664</v>
      </c>
      <c r="CW316" s="3">
        <f t="shared" si="272"/>
        <v>0</v>
      </c>
      <c r="CX316" s="3">
        <f t="shared" si="273"/>
        <v>0</v>
      </c>
      <c r="CY316" s="3">
        <f>(ROUND((((S316+ROUND((ROUND(((((EU316*1.25)*1.2))*AV316*1),2)*BS316),2))*AT316)/100),2)+ROUND(((ROUND((ROUND(((AE316-(((EU316*1.25)*1.2)))*AV316*1),2)*BS316),2)*AT316)/100),2))</f>
        <v>81268.009999999995</v>
      </c>
      <c r="CZ316" s="3">
        <f>(ROUND((((S316+ROUND((ROUND(((((EU316*1.25)*1.2))*AV316*1),2)*BS316),2))*AU316)/100),2)+ROUND(((ROUND((ROUND(((AE316-(((EU316*1.25)*1.2)))*AV316*1),2)*BS316),2)*AU316)/100),2))</f>
        <v>45480.26</v>
      </c>
      <c r="DB316" s="3">
        <v>91</v>
      </c>
      <c r="DC316" s="3" t="s">
        <v>3</v>
      </c>
      <c r="DD316" s="3" t="s">
        <v>36</v>
      </c>
      <c r="DE316" s="3" t="s">
        <v>138</v>
      </c>
      <c r="DF316" s="3" t="s">
        <v>138</v>
      </c>
      <c r="DG316" s="3" t="s">
        <v>139</v>
      </c>
      <c r="DH316" s="3" t="s">
        <v>3</v>
      </c>
      <c r="DI316" s="3" t="s">
        <v>139</v>
      </c>
      <c r="DJ316" s="3" t="s">
        <v>138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1003</v>
      </c>
      <c r="DV316" s="3" t="s">
        <v>24</v>
      </c>
      <c r="DW316" s="3" t="s">
        <v>24</v>
      </c>
      <c r="DX316" s="3">
        <v>100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85635393</v>
      </c>
      <c r="EF316" s="3">
        <v>30</v>
      </c>
      <c r="EG316" s="3" t="s">
        <v>46</v>
      </c>
      <c r="EH316" s="3">
        <v>0</v>
      </c>
      <c r="EI316" s="3" t="s">
        <v>3</v>
      </c>
      <c r="EJ316" s="3">
        <v>1</v>
      </c>
      <c r="EK316" s="3">
        <v>21</v>
      </c>
      <c r="EL316" s="3" t="s">
        <v>47</v>
      </c>
      <c r="EM316" s="3" t="s">
        <v>48</v>
      </c>
      <c r="EO316" s="3" t="s">
        <v>140</v>
      </c>
      <c r="EQ316" s="3">
        <v>131072</v>
      </c>
      <c r="ER316" s="3">
        <v>842.78</v>
      </c>
      <c r="ES316" s="3">
        <v>85.16</v>
      </c>
      <c r="ET316" s="3">
        <v>10.1</v>
      </c>
      <c r="EU316" s="3">
        <v>1.43</v>
      </c>
      <c r="EV316" s="3">
        <v>747.52</v>
      </c>
      <c r="EW316" s="3">
        <v>58.4</v>
      </c>
      <c r="EX316" s="3">
        <v>0</v>
      </c>
      <c r="EY316" s="3">
        <v>0</v>
      </c>
      <c r="FQ316" s="3">
        <v>0</v>
      </c>
      <c r="FR316" s="3">
        <v>0</v>
      </c>
      <c r="FS316" s="3">
        <v>0</v>
      </c>
      <c r="FX316" s="3">
        <v>109</v>
      </c>
      <c r="FY316" s="3">
        <v>61</v>
      </c>
      <c r="GA316" s="3" t="s">
        <v>3</v>
      </c>
      <c r="GD316" s="3">
        <v>1</v>
      </c>
      <c r="GF316" s="3">
        <v>403907793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274"/>
        <v>0</v>
      </c>
      <c r="GM316" s="3">
        <f t="shared" si="275"/>
        <v>202853.24</v>
      </c>
      <c r="GN316" s="3">
        <f t="shared" si="276"/>
        <v>202853.24</v>
      </c>
      <c r="GO316" s="3">
        <f t="shared" si="277"/>
        <v>0</v>
      </c>
      <c r="GP316" s="3">
        <f t="shared" si="278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279"/>
        <v>0</v>
      </c>
      <c r="GW316" s="3">
        <v>1</v>
      </c>
      <c r="GX316" s="3">
        <f t="shared" si="280"/>
        <v>0</v>
      </c>
      <c r="HA316" s="3">
        <v>0</v>
      </c>
      <c r="HB316" s="3">
        <v>0</v>
      </c>
      <c r="HC316" s="3">
        <f t="shared" si="281"/>
        <v>0</v>
      </c>
      <c r="HE316" s="3" t="s">
        <v>3</v>
      </c>
      <c r="HF316" s="3" t="s">
        <v>3</v>
      </c>
      <c r="HM316" s="3" t="s">
        <v>3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5">
      <c r="A317" s="2">
        <v>18</v>
      </c>
      <c r="B317" s="2">
        <v>1</v>
      </c>
      <c r="C317" s="2">
        <v>331</v>
      </c>
      <c r="D317" s="2"/>
      <c r="E317" s="2" t="s">
        <v>308</v>
      </c>
      <c r="F317" s="2" t="s">
        <v>178</v>
      </c>
      <c r="G317" s="2" t="s">
        <v>179</v>
      </c>
      <c r="H317" s="2" t="s">
        <v>163</v>
      </c>
      <c r="I317" s="2">
        <f>I315*J317</f>
        <v>120</v>
      </c>
      <c r="J317" s="2">
        <v>100</v>
      </c>
      <c r="K317" s="2">
        <v>100</v>
      </c>
      <c r="L317" s="2"/>
      <c r="M317" s="2"/>
      <c r="N317" s="2"/>
      <c r="O317" s="2">
        <f t="shared" si="257"/>
        <v>2628</v>
      </c>
      <c r="P317" s="2">
        <f t="shared" si="258"/>
        <v>2628</v>
      </c>
      <c r="Q317" s="2">
        <f t="shared" ref="Q317:Q332" si="296">(ROUND((ROUND(((ET317)*AV317*I317),2)*BB317),2)+ROUND((ROUND(((AE317-(EU317))*AV317*I317),2)*BS317),2))</f>
        <v>0</v>
      </c>
      <c r="R317" s="2">
        <f t="shared" ref="R317:R332" si="297">(ROUND((ROUND(((EU317)*AV317*I317),2)*BS317),2)+ROUND((ROUND(((AE317-(EU317))*AV317*I317),2)*BS317),2))</f>
        <v>0</v>
      </c>
      <c r="S317" s="2">
        <f t="shared" si="259"/>
        <v>0</v>
      </c>
      <c r="T317" s="2">
        <f t="shared" si="260"/>
        <v>0</v>
      </c>
      <c r="U317" s="2">
        <f t="shared" si="261"/>
        <v>0</v>
      </c>
      <c r="V317" s="2">
        <f t="shared" si="262"/>
        <v>0</v>
      </c>
      <c r="W317" s="2">
        <f t="shared" si="263"/>
        <v>0</v>
      </c>
      <c r="X317" s="2">
        <f t="shared" ref="X317:X332" si="298">(ROUND((((S317+ROUND((ROUND(((EU317)*AV317*I317),2)*BS317),2))*AT317)/100),2)+ROUND(((ROUND((ROUND(((AE317-(EU317))*AV317*I317),2)*BS317),2)*AT317)/100),2))</f>
        <v>0</v>
      </c>
      <c r="Y317" s="2">
        <f t="shared" ref="Y317:Y332" si="299">(ROUND((((S317+ROUND((ROUND(((EU317)*AV317*I317),2)*BS317),2))*AU317)/100),2)+ROUND(((ROUND((ROUND(((AE317-(EU317))*AV317*I317),2)*BS317),2)*AU317)/100),2))</f>
        <v>0</v>
      </c>
      <c r="Z317" s="2"/>
      <c r="AA317" s="2">
        <v>86549534</v>
      </c>
      <c r="AB317" s="2">
        <f t="shared" si="264"/>
        <v>21.9</v>
      </c>
      <c r="AC317" s="2">
        <f t="shared" ref="AC317:AC332" si="300">ROUND((ES317),6)</f>
        <v>21.9</v>
      </c>
      <c r="AD317" s="2">
        <f t="shared" ref="AD317:AD332" si="301">ROUND((((ET317)-(EU317))+AE317),6)</f>
        <v>0</v>
      </c>
      <c r="AE317" s="2">
        <f t="shared" ref="AE317:AE332" si="302">ROUND((EU317),6)</f>
        <v>0</v>
      </c>
      <c r="AF317" s="2">
        <f t="shared" ref="AF317:AF332" si="303">ROUND((EV317),6)</f>
        <v>0</v>
      </c>
      <c r="AG317" s="2">
        <f t="shared" si="265"/>
        <v>0</v>
      </c>
      <c r="AH317" s="2">
        <f t="shared" ref="AH317:AH332" si="304">(EW317)</f>
        <v>0</v>
      </c>
      <c r="AI317" s="2">
        <f t="shared" ref="AI317:AI332" si="305">(EX317)</f>
        <v>0</v>
      </c>
      <c r="AJ317" s="2">
        <f t="shared" si="266"/>
        <v>0</v>
      </c>
      <c r="AK317" s="2">
        <v>21.9</v>
      </c>
      <c r="AL317" s="2">
        <v>21.9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109</v>
      </c>
      <c r="AU317" s="2">
        <v>61</v>
      </c>
      <c r="AV317" s="2">
        <v>1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3</v>
      </c>
      <c r="BI317" s="2">
        <v>1</v>
      </c>
      <c r="BJ317" s="2" t="s">
        <v>180</v>
      </c>
      <c r="BK317" s="2"/>
      <c r="BL317" s="2"/>
      <c r="BM317" s="2">
        <v>21</v>
      </c>
      <c r="BN317" s="2">
        <v>0</v>
      </c>
      <c r="BO317" s="2" t="s">
        <v>3</v>
      </c>
      <c r="BP317" s="2">
        <v>0</v>
      </c>
      <c r="BQ317" s="2">
        <v>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109</v>
      </c>
      <c r="CA317" s="2">
        <v>61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858</v>
      </c>
      <c r="CO317" s="2">
        <v>0</v>
      </c>
      <c r="CP317" s="2">
        <f t="shared" si="267"/>
        <v>2628</v>
      </c>
      <c r="CQ317" s="2">
        <f t="shared" si="268"/>
        <v>21.9</v>
      </c>
      <c r="CR317" s="2">
        <f t="shared" ref="CR317:CR332" si="306">(ROUND((ROUND(((ET317)*AV317*1),2)*BB317),2)+ROUND((ROUND(((AE317-(EU317))*AV317*1),2)*BS317),2))</f>
        <v>0</v>
      </c>
      <c r="CS317" s="2">
        <f t="shared" ref="CS317:CS332" si="307">(ROUND((ROUND(((EU317)*AV317*1),2)*BS317),2)+ROUND((ROUND(((AE317-(EU317))*AV317*1),2)*BS317),2))</f>
        <v>0</v>
      </c>
      <c r="CT317" s="2">
        <f t="shared" si="269"/>
        <v>0</v>
      </c>
      <c r="CU317" s="2">
        <f t="shared" si="270"/>
        <v>0</v>
      </c>
      <c r="CV317" s="2">
        <f t="shared" si="271"/>
        <v>0</v>
      </c>
      <c r="CW317" s="2">
        <f t="shared" si="272"/>
        <v>0</v>
      </c>
      <c r="CX317" s="2">
        <f t="shared" si="273"/>
        <v>0</v>
      </c>
      <c r="CY317" s="2">
        <f t="shared" ref="CY317:CY332" si="308">(ROUND((((S317+ROUND((ROUND(((EU317)*AV317*1),2)*BS317),2))*AT317)/100),2)+ROUND(((ROUND((ROUND(((AE317-(EU317))*AV317*1),2)*BS317),2)*AT317)/100),2))</f>
        <v>0</v>
      </c>
      <c r="CZ317" s="2">
        <f t="shared" ref="CZ317:CZ332" si="309">(ROUND((((S317+ROUND((ROUND(((EU317)*AV317*1),2)*BS317),2))*AU317)/100),2)+ROUND(((ROUND((ROUND(((AE317-(EU317))*AV317*1),2)*BS317),2)*AU317)/100),2))</f>
        <v>0</v>
      </c>
      <c r="DA317" s="2"/>
      <c r="DB317" s="2"/>
      <c r="DC317" s="2" t="s">
        <v>3</v>
      </c>
      <c r="DD317" s="2" t="s">
        <v>3</v>
      </c>
      <c r="DE317" s="2" t="s">
        <v>3</v>
      </c>
      <c r="DF317" s="2" t="s">
        <v>3</v>
      </c>
      <c r="DG317" s="2" t="s">
        <v>3</v>
      </c>
      <c r="DH317" s="2" t="s">
        <v>3</v>
      </c>
      <c r="DI317" s="2" t="s">
        <v>3</v>
      </c>
      <c r="DJ317" s="2" t="s">
        <v>3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1010</v>
      </c>
      <c r="DV317" s="2" t="s">
        <v>163</v>
      </c>
      <c r="DW317" s="2" t="s">
        <v>163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85635393</v>
      </c>
      <c r="EF317" s="2">
        <v>30</v>
      </c>
      <c r="EG317" s="2" t="s">
        <v>46</v>
      </c>
      <c r="EH317" s="2">
        <v>0</v>
      </c>
      <c r="EI317" s="2" t="s">
        <v>3</v>
      </c>
      <c r="EJ317" s="2">
        <v>1</v>
      </c>
      <c r="EK317" s="2">
        <v>21</v>
      </c>
      <c r="EL317" s="2" t="s">
        <v>47</v>
      </c>
      <c r="EM317" s="2" t="s">
        <v>48</v>
      </c>
      <c r="EN317" s="2"/>
      <c r="EO317" s="2" t="s">
        <v>146</v>
      </c>
      <c r="EP317" s="2"/>
      <c r="EQ317" s="2">
        <v>0</v>
      </c>
      <c r="ER317" s="2">
        <v>21.9</v>
      </c>
      <c r="ES317" s="2">
        <v>21.9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v>0</v>
      </c>
      <c r="FS317" s="2">
        <v>0</v>
      </c>
      <c r="FT317" s="2"/>
      <c r="FU317" s="2"/>
      <c r="FV317" s="2"/>
      <c r="FW317" s="2"/>
      <c r="FX317" s="2">
        <v>109</v>
      </c>
      <c r="FY317" s="2">
        <v>61</v>
      </c>
      <c r="FZ317" s="2"/>
      <c r="GA317" s="2" t="s">
        <v>3</v>
      </c>
      <c r="GB317" s="2"/>
      <c r="GC317" s="2"/>
      <c r="GD317" s="2">
        <v>1</v>
      </c>
      <c r="GE317" s="2"/>
      <c r="GF317" s="2">
        <v>1964568006</v>
      </c>
      <c r="GG317" s="2">
        <v>2</v>
      </c>
      <c r="GH317" s="2">
        <v>1</v>
      </c>
      <c r="GI317" s="2">
        <v>-2</v>
      </c>
      <c r="GJ317" s="2">
        <v>0</v>
      </c>
      <c r="GK317" s="2">
        <v>0</v>
      </c>
      <c r="GL317" s="2">
        <f t="shared" si="274"/>
        <v>0</v>
      </c>
      <c r="GM317" s="2">
        <f t="shared" si="275"/>
        <v>2628</v>
      </c>
      <c r="GN317" s="2">
        <f t="shared" si="276"/>
        <v>2628</v>
      </c>
      <c r="GO317" s="2">
        <f t="shared" si="277"/>
        <v>0</v>
      </c>
      <c r="GP317" s="2">
        <f t="shared" si="278"/>
        <v>0</v>
      </c>
      <c r="GQ317" s="2"/>
      <c r="GR317" s="2">
        <v>0</v>
      </c>
      <c r="GS317" s="2">
        <v>3</v>
      </c>
      <c r="GT317" s="2">
        <v>0</v>
      </c>
      <c r="GU317" s="2" t="s">
        <v>3</v>
      </c>
      <c r="GV317" s="2">
        <f t="shared" si="279"/>
        <v>0</v>
      </c>
      <c r="GW317" s="2">
        <v>1</v>
      </c>
      <c r="GX317" s="2">
        <f t="shared" si="280"/>
        <v>0</v>
      </c>
      <c r="GY317" s="2"/>
      <c r="GZ317" s="2"/>
      <c r="HA317" s="2">
        <v>0</v>
      </c>
      <c r="HB317" s="2">
        <v>0</v>
      </c>
      <c r="HC317" s="2">
        <f t="shared" si="281"/>
        <v>0</v>
      </c>
      <c r="HD317" s="2"/>
      <c r="HE317" s="2" t="s">
        <v>3</v>
      </c>
      <c r="HF317" s="2" t="s">
        <v>3</v>
      </c>
      <c r="HG317" s="2"/>
      <c r="HH317" s="2"/>
      <c r="HI317" s="2"/>
      <c r="HJ317" s="2"/>
      <c r="HK317" s="2"/>
      <c r="HL317" s="2"/>
      <c r="HM317" s="2" t="s">
        <v>36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5">
      <c r="A318" s="3">
        <v>18</v>
      </c>
      <c r="B318" s="3">
        <v>1</v>
      </c>
      <c r="C318" s="3">
        <v>345</v>
      </c>
      <c r="E318" s="3" t="s">
        <v>308</v>
      </c>
      <c r="F318" s="3" t="s">
        <v>178</v>
      </c>
      <c r="G318" s="3" t="s">
        <v>179</v>
      </c>
      <c r="H318" s="3" t="s">
        <v>163</v>
      </c>
      <c r="I318" s="3">
        <f>I316*J318</f>
        <v>120</v>
      </c>
      <c r="J318" s="3">
        <v>100</v>
      </c>
      <c r="K318" s="3">
        <v>100</v>
      </c>
      <c r="O318" s="3">
        <f t="shared" si="257"/>
        <v>2444.04</v>
      </c>
      <c r="P318" s="3">
        <f t="shared" si="258"/>
        <v>2444.04</v>
      </c>
      <c r="Q318" s="3">
        <f t="shared" si="296"/>
        <v>0</v>
      </c>
      <c r="R318" s="3">
        <f t="shared" si="297"/>
        <v>0</v>
      </c>
      <c r="S318" s="3">
        <f t="shared" si="259"/>
        <v>0</v>
      </c>
      <c r="T318" s="3">
        <f t="shared" si="260"/>
        <v>0</v>
      </c>
      <c r="U318" s="3">
        <f t="shared" si="261"/>
        <v>0</v>
      </c>
      <c r="V318" s="3">
        <f t="shared" si="262"/>
        <v>0</v>
      </c>
      <c r="W318" s="3">
        <f t="shared" si="263"/>
        <v>0</v>
      </c>
      <c r="X318" s="3">
        <f t="shared" si="298"/>
        <v>0</v>
      </c>
      <c r="Y318" s="3">
        <f t="shared" si="299"/>
        <v>0</v>
      </c>
      <c r="AA318" s="3">
        <v>86549536</v>
      </c>
      <c r="AB318" s="3">
        <f t="shared" si="264"/>
        <v>21.9</v>
      </c>
      <c r="AC318" s="3">
        <f t="shared" si="300"/>
        <v>21.9</v>
      </c>
      <c r="AD318" s="3">
        <f t="shared" si="301"/>
        <v>0</v>
      </c>
      <c r="AE318" s="3">
        <f t="shared" si="302"/>
        <v>0</v>
      </c>
      <c r="AF318" s="3">
        <f t="shared" si="303"/>
        <v>0</v>
      </c>
      <c r="AG318" s="3">
        <f t="shared" si="265"/>
        <v>0</v>
      </c>
      <c r="AH318" s="3">
        <f t="shared" si="304"/>
        <v>0</v>
      </c>
      <c r="AI318" s="3">
        <f t="shared" si="305"/>
        <v>0</v>
      </c>
      <c r="AJ318" s="3">
        <f t="shared" si="266"/>
        <v>0</v>
      </c>
      <c r="AK318" s="3">
        <v>21.9</v>
      </c>
      <c r="AL318" s="3">
        <v>21.9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109</v>
      </c>
      <c r="AU318" s="3">
        <v>61</v>
      </c>
      <c r="AV318" s="3">
        <v>1</v>
      </c>
      <c r="AW318" s="3">
        <v>1</v>
      </c>
      <c r="AZ318" s="3">
        <v>1</v>
      </c>
      <c r="BA318" s="3">
        <v>1</v>
      </c>
      <c r="BB318" s="3">
        <v>1</v>
      </c>
      <c r="BC318" s="3">
        <v>0.93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3</v>
      </c>
      <c r="BI318" s="3">
        <v>1</v>
      </c>
      <c r="BJ318" s="3" t="s">
        <v>180</v>
      </c>
      <c r="BM318" s="3">
        <v>21</v>
      </c>
      <c r="BN318" s="3">
        <v>0</v>
      </c>
      <c r="BO318" s="3" t="s">
        <v>178</v>
      </c>
      <c r="BP318" s="3">
        <v>1</v>
      </c>
      <c r="BQ318" s="3">
        <v>30</v>
      </c>
      <c r="BR318" s="3">
        <v>0</v>
      </c>
      <c r="BS318" s="3">
        <v>1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109</v>
      </c>
      <c r="CA318" s="3">
        <v>61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858</v>
      </c>
      <c r="CO318" s="3">
        <v>0</v>
      </c>
      <c r="CP318" s="3">
        <f t="shared" si="267"/>
        <v>2444.04</v>
      </c>
      <c r="CQ318" s="3">
        <f t="shared" si="268"/>
        <v>20.37</v>
      </c>
      <c r="CR318" s="3">
        <f t="shared" si="306"/>
        <v>0</v>
      </c>
      <c r="CS318" s="3">
        <f t="shared" si="307"/>
        <v>0</v>
      </c>
      <c r="CT318" s="3">
        <f t="shared" si="269"/>
        <v>0</v>
      </c>
      <c r="CU318" s="3">
        <f t="shared" si="270"/>
        <v>0</v>
      </c>
      <c r="CV318" s="3">
        <f t="shared" si="271"/>
        <v>0</v>
      </c>
      <c r="CW318" s="3">
        <f t="shared" si="272"/>
        <v>0</v>
      </c>
      <c r="CX318" s="3">
        <f t="shared" si="273"/>
        <v>0</v>
      </c>
      <c r="CY318" s="3">
        <f t="shared" si="308"/>
        <v>0</v>
      </c>
      <c r="CZ318" s="3">
        <f t="shared" si="309"/>
        <v>0</v>
      </c>
      <c r="DC318" s="3" t="s">
        <v>3</v>
      </c>
      <c r="DD318" s="3" t="s">
        <v>3</v>
      </c>
      <c r="DE318" s="3" t="s">
        <v>3</v>
      </c>
      <c r="DF318" s="3" t="s">
        <v>3</v>
      </c>
      <c r="DG318" s="3" t="s">
        <v>3</v>
      </c>
      <c r="DH318" s="3" t="s">
        <v>3</v>
      </c>
      <c r="DI318" s="3" t="s">
        <v>3</v>
      </c>
      <c r="DJ318" s="3" t="s">
        <v>3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1010</v>
      </c>
      <c r="DV318" s="3" t="s">
        <v>163</v>
      </c>
      <c r="DW318" s="3" t="s">
        <v>163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85635393</v>
      </c>
      <c r="EF318" s="3">
        <v>30</v>
      </c>
      <c r="EG318" s="3" t="s">
        <v>46</v>
      </c>
      <c r="EH318" s="3">
        <v>0</v>
      </c>
      <c r="EI318" s="3" t="s">
        <v>3</v>
      </c>
      <c r="EJ318" s="3">
        <v>1</v>
      </c>
      <c r="EK318" s="3">
        <v>21</v>
      </c>
      <c r="EL318" s="3" t="s">
        <v>47</v>
      </c>
      <c r="EM318" s="3" t="s">
        <v>48</v>
      </c>
      <c r="EO318" s="3" t="s">
        <v>146</v>
      </c>
      <c r="EQ318" s="3">
        <v>0</v>
      </c>
      <c r="ER318" s="3">
        <v>21.9</v>
      </c>
      <c r="ES318" s="3">
        <v>21.9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FQ318" s="3">
        <v>0</v>
      </c>
      <c r="FR318" s="3">
        <v>0</v>
      </c>
      <c r="FS318" s="3">
        <v>0</v>
      </c>
      <c r="FX318" s="3">
        <v>109</v>
      </c>
      <c r="FY318" s="3">
        <v>61</v>
      </c>
      <c r="GA318" s="3" t="s">
        <v>3</v>
      </c>
      <c r="GD318" s="3">
        <v>1</v>
      </c>
      <c r="GF318" s="3">
        <v>1964568006</v>
      </c>
      <c r="GG318" s="3">
        <v>2</v>
      </c>
      <c r="GH318" s="3">
        <v>1</v>
      </c>
      <c r="GI318" s="3">
        <v>2</v>
      </c>
      <c r="GJ318" s="3">
        <v>0</v>
      </c>
      <c r="GK318" s="3">
        <v>0</v>
      </c>
      <c r="GL318" s="3">
        <f t="shared" si="274"/>
        <v>0</v>
      </c>
      <c r="GM318" s="3">
        <f t="shared" si="275"/>
        <v>2444.04</v>
      </c>
      <c r="GN318" s="3">
        <f t="shared" si="276"/>
        <v>2444.04</v>
      </c>
      <c r="GO318" s="3">
        <f t="shared" si="277"/>
        <v>0</v>
      </c>
      <c r="GP318" s="3">
        <f t="shared" si="278"/>
        <v>0</v>
      </c>
      <c r="GR318" s="3">
        <v>0</v>
      </c>
      <c r="GS318" s="3">
        <v>3</v>
      </c>
      <c r="GT318" s="3">
        <v>0</v>
      </c>
      <c r="GU318" s="3" t="s">
        <v>3</v>
      </c>
      <c r="GV318" s="3">
        <f t="shared" si="279"/>
        <v>0</v>
      </c>
      <c r="GW318" s="3">
        <v>1</v>
      </c>
      <c r="GX318" s="3">
        <f t="shared" si="280"/>
        <v>0</v>
      </c>
      <c r="HA318" s="3">
        <v>0</v>
      </c>
      <c r="HB318" s="3">
        <v>0</v>
      </c>
      <c r="HC318" s="3">
        <f t="shared" si="281"/>
        <v>0</v>
      </c>
      <c r="HE318" s="3" t="s">
        <v>3</v>
      </c>
      <c r="HF318" s="3" t="s">
        <v>3</v>
      </c>
      <c r="HM318" s="3" t="s">
        <v>36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5">
      <c r="A319" s="2">
        <v>18</v>
      </c>
      <c r="B319" s="2">
        <v>1</v>
      </c>
      <c r="C319" s="2">
        <v>330</v>
      </c>
      <c r="D319" s="2"/>
      <c r="E319" s="2" t="s">
        <v>309</v>
      </c>
      <c r="F319" s="2" t="s">
        <v>310</v>
      </c>
      <c r="G319" s="2" t="s">
        <v>311</v>
      </c>
      <c r="H319" s="2" t="s">
        <v>144</v>
      </c>
      <c r="I319" s="2">
        <f>I315*J319</f>
        <v>119.76</v>
      </c>
      <c r="J319" s="2">
        <v>99.800000000000011</v>
      </c>
      <c r="K319" s="2">
        <v>99.8</v>
      </c>
      <c r="L319" s="2"/>
      <c r="M319" s="2"/>
      <c r="N319" s="2"/>
      <c r="O319" s="2">
        <f t="shared" ref="O319:O338" si="310">ROUND(CP319,2)</f>
        <v>14754.43</v>
      </c>
      <c r="P319" s="2">
        <f t="shared" ref="P319:P338" si="311">ROUND((ROUND((AC319*AW319*I319),2)*BC319),2)</f>
        <v>14754.43</v>
      </c>
      <c r="Q319" s="2">
        <f t="shared" si="296"/>
        <v>0</v>
      </c>
      <c r="R319" s="2">
        <f t="shared" si="297"/>
        <v>0</v>
      </c>
      <c r="S319" s="2">
        <f t="shared" ref="S319:S338" si="312">ROUND((ROUND((AF319*AV319*I319),2)*BA319),2)</f>
        <v>0</v>
      </c>
      <c r="T319" s="2">
        <f t="shared" ref="T319:T338" si="313">ROUND(CU319*I319,2)</f>
        <v>0</v>
      </c>
      <c r="U319" s="2">
        <f t="shared" ref="U319:U338" si="314">CV319*I319</f>
        <v>0</v>
      </c>
      <c r="V319" s="2">
        <f t="shared" ref="V319:V338" si="315">CW319*I319</f>
        <v>0</v>
      </c>
      <c r="W319" s="2">
        <f t="shared" ref="W319:W338" si="316">ROUND(CX319*I319,2)</f>
        <v>0</v>
      </c>
      <c r="X319" s="2">
        <f t="shared" si="298"/>
        <v>0</v>
      </c>
      <c r="Y319" s="2">
        <f t="shared" si="299"/>
        <v>0</v>
      </c>
      <c r="Z319" s="2"/>
      <c r="AA319" s="2">
        <v>86549534</v>
      </c>
      <c r="AB319" s="2">
        <f t="shared" ref="AB319:AB338" si="317">ROUND((AC319+AD319+AF319),6)</f>
        <v>123.2</v>
      </c>
      <c r="AC319" s="2">
        <f t="shared" si="300"/>
        <v>123.2</v>
      </c>
      <c r="AD319" s="2">
        <f t="shared" si="301"/>
        <v>0</v>
      </c>
      <c r="AE319" s="2">
        <f t="shared" si="302"/>
        <v>0</v>
      </c>
      <c r="AF319" s="2">
        <f t="shared" si="303"/>
        <v>0</v>
      </c>
      <c r="AG319" s="2">
        <f t="shared" ref="AG319:AG338" si="318">ROUND((AP319),6)</f>
        <v>0</v>
      </c>
      <c r="AH319" s="2">
        <f t="shared" si="304"/>
        <v>0</v>
      </c>
      <c r="AI319" s="2">
        <f t="shared" si="305"/>
        <v>0</v>
      </c>
      <c r="AJ319" s="2">
        <f t="shared" ref="AJ319:AJ338" si="319">(AS319)</f>
        <v>0</v>
      </c>
      <c r="AK319" s="2">
        <v>123.2</v>
      </c>
      <c r="AL319" s="2">
        <v>123.2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109</v>
      </c>
      <c r="AU319" s="2">
        <v>61</v>
      </c>
      <c r="AV319" s="2">
        <v>1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3</v>
      </c>
      <c r="BI319" s="2">
        <v>1</v>
      </c>
      <c r="BJ319" s="2" t="s">
        <v>312</v>
      </c>
      <c r="BK319" s="2"/>
      <c r="BL319" s="2"/>
      <c r="BM319" s="2">
        <v>21</v>
      </c>
      <c r="BN319" s="2">
        <v>0</v>
      </c>
      <c r="BO319" s="2" t="s">
        <v>3</v>
      </c>
      <c r="BP319" s="2">
        <v>0</v>
      </c>
      <c r="BQ319" s="2">
        <v>30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109</v>
      </c>
      <c r="CA319" s="2">
        <v>61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858</v>
      </c>
      <c r="CO319" s="2">
        <v>0</v>
      </c>
      <c r="CP319" s="2">
        <f t="shared" ref="CP319:CP338" si="320">(P319+Q319+S319)</f>
        <v>14754.43</v>
      </c>
      <c r="CQ319" s="2">
        <f t="shared" ref="CQ319:CQ338" si="321">ROUND((ROUND((AC319*AW319*1),2)*BC319),2)</f>
        <v>123.2</v>
      </c>
      <c r="CR319" s="2">
        <f t="shared" si="306"/>
        <v>0</v>
      </c>
      <c r="CS319" s="2">
        <f t="shared" si="307"/>
        <v>0</v>
      </c>
      <c r="CT319" s="2">
        <f t="shared" ref="CT319:CT338" si="322">ROUND((ROUND((AF319*AV319*1),2)*BA319),2)</f>
        <v>0</v>
      </c>
      <c r="CU319" s="2">
        <f t="shared" ref="CU319:CU338" si="323">AG319</f>
        <v>0</v>
      </c>
      <c r="CV319" s="2">
        <f t="shared" ref="CV319:CV338" si="324">(AH319*AV319)</f>
        <v>0</v>
      </c>
      <c r="CW319" s="2">
        <f t="shared" ref="CW319:CW338" si="325">AI319</f>
        <v>0</v>
      </c>
      <c r="CX319" s="2">
        <f t="shared" ref="CX319:CX338" si="326">AJ319</f>
        <v>0</v>
      </c>
      <c r="CY319" s="2">
        <f t="shared" si="308"/>
        <v>0</v>
      </c>
      <c r="CZ319" s="2">
        <f t="shared" si="309"/>
        <v>0</v>
      </c>
      <c r="DA319" s="2"/>
      <c r="DB319" s="2"/>
      <c r="DC319" s="2" t="s">
        <v>3</v>
      </c>
      <c r="DD319" s="2" t="s">
        <v>3</v>
      </c>
      <c r="DE319" s="2" t="s">
        <v>3</v>
      </c>
      <c r="DF319" s="2" t="s">
        <v>3</v>
      </c>
      <c r="DG319" s="2" t="s">
        <v>3</v>
      </c>
      <c r="DH319" s="2" t="s">
        <v>3</v>
      </c>
      <c r="DI319" s="2" t="s">
        <v>3</v>
      </c>
      <c r="DJ319" s="2" t="s">
        <v>3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1003</v>
      </c>
      <c r="DV319" s="2" t="s">
        <v>144</v>
      </c>
      <c r="DW319" s="2" t="s">
        <v>144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85635393</v>
      </c>
      <c r="EF319" s="2">
        <v>30</v>
      </c>
      <c r="EG319" s="2" t="s">
        <v>46</v>
      </c>
      <c r="EH319" s="2">
        <v>0</v>
      </c>
      <c r="EI319" s="2" t="s">
        <v>3</v>
      </c>
      <c r="EJ319" s="2">
        <v>1</v>
      </c>
      <c r="EK319" s="2">
        <v>21</v>
      </c>
      <c r="EL319" s="2" t="s">
        <v>47</v>
      </c>
      <c r="EM319" s="2" t="s">
        <v>48</v>
      </c>
      <c r="EN319" s="2"/>
      <c r="EO319" s="2" t="s">
        <v>146</v>
      </c>
      <c r="EP319" s="2"/>
      <c r="EQ319" s="2">
        <v>0</v>
      </c>
      <c r="ER319" s="2">
        <v>123.2</v>
      </c>
      <c r="ES319" s="2">
        <v>123.2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109</v>
      </c>
      <c r="FY319" s="2">
        <v>61</v>
      </c>
      <c r="FZ319" s="2"/>
      <c r="GA319" s="2" t="s">
        <v>3</v>
      </c>
      <c r="GB319" s="2"/>
      <c r="GC319" s="2"/>
      <c r="GD319" s="2">
        <v>1</v>
      </c>
      <c r="GE319" s="2"/>
      <c r="GF319" s="2">
        <v>391806371</v>
      </c>
      <c r="GG319" s="2">
        <v>2</v>
      </c>
      <c r="GH319" s="2">
        <v>1</v>
      </c>
      <c r="GI319" s="2">
        <v>-2</v>
      </c>
      <c r="GJ319" s="2">
        <v>0</v>
      </c>
      <c r="GK319" s="2">
        <v>0</v>
      </c>
      <c r="GL319" s="2">
        <f t="shared" ref="GL319:GL338" si="327">ROUND(IF(AND(BH319=3,BI319=3,FS319&lt;&gt;0),P319,0),2)</f>
        <v>0</v>
      </c>
      <c r="GM319" s="2">
        <f t="shared" ref="GM319:GM338" si="328">ROUND(O319+X319+Y319,2)+GX319</f>
        <v>14754.43</v>
      </c>
      <c r="GN319" s="2">
        <f t="shared" ref="GN319:GN338" si="329">IF(OR(BI319=0,BI319=1),GM319-GX319,0)</f>
        <v>14754.43</v>
      </c>
      <c r="GO319" s="2">
        <f t="shared" ref="GO319:GO338" si="330">IF(BI319=2,GM319-GX319,0)</f>
        <v>0</v>
      </c>
      <c r="GP319" s="2">
        <f t="shared" ref="GP319:GP338" si="331">IF(BI319=4,GM319-GX319,0)</f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ref="GV319:GV338" si="332">ROUND((GT319),6)</f>
        <v>0</v>
      </c>
      <c r="GW319" s="2">
        <v>1</v>
      </c>
      <c r="GX319" s="2">
        <f t="shared" ref="GX319:GX338" si="333">ROUND(HC319*I319,2)</f>
        <v>0</v>
      </c>
      <c r="GY319" s="2"/>
      <c r="GZ319" s="2"/>
      <c r="HA319" s="2">
        <v>0</v>
      </c>
      <c r="HB319" s="2">
        <v>0</v>
      </c>
      <c r="HC319" s="2">
        <f t="shared" ref="HC319:HC338" si="334">GV319*GW319</f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36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5">
      <c r="A320" s="3">
        <v>18</v>
      </c>
      <c r="B320" s="3">
        <v>1</v>
      </c>
      <c r="C320" s="3">
        <v>344</v>
      </c>
      <c r="E320" s="3" t="s">
        <v>309</v>
      </c>
      <c r="F320" s="3" t="s">
        <v>310</v>
      </c>
      <c r="G320" s="3" t="s">
        <v>311</v>
      </c>
      <c r="H320" s="3" t="s">
        <v>144</v>
      </c>
      <c r="I320" s="3">
        <f>I316*J320</f>
        <v>119.76</v>
      </c>
      <c r="J320" s="3">
        <v>99.800000000000011</v>
      </c>
      <c r="K320" s="3">
        <v>99.8</v>
      </c>
      <c r="O320" s="3">
        <f t="shared" si="310"/>
        <v>25525.16</v>
      </c>
      <c r="P320" s="3">
        <f t="shared" si="311"/>
        <v>25525.16</v>
      </c>
      <c r="Q320" s="3">
        <f t="shared" si="296"/>
        <v>0</v>
      </c>
      <c r="R320" s="3">
        <f t="shared" si="297"/>
        <v>0</v>
      </c>
      <c r="S320" s="3">
        <f t="shared" si="312"/>
        <v>0</v>
      </c>
      <c r="T320" s="3">
        <f t="shared" si="313"/>
        <v>0</v>
      </c>
      <c r="U320" s="3">
        <f t="shared" si="314"/>
        <v>0</v>
      </c>
      <c r="V320" s="3">
        <f t="shared" si="315"/>
        <v>0</v>
      </c>
      <c r="W320" s="3">
        <f t="shared" si="316"/>
        <v>0</v>
      </c>
      <c r="X320" s="3">
        <f t="shared" si="298"/>
        <v>0</v>
      </c>
      <c r="Y320" s="3">
        <f t="shared" si="299"/>
        <v>0</v>
      </c>
      <c r="AA320" s="3">
        <v>86549536</v>
      </c>
      <c r="AB320" s="3">
        <f t="shared" si="317"/>
        <v>123.2</v>
      </c>
      <c r="AC320" s="3">
        <f t="shared" si="300"/>
        <v>123.2</v>
      </c>
      <c r="AD320" s="3">
        <f t="shared" si="301"/>
        <v>0</v>
      </c>
      <c r="AE320" s="3">
        <f t="shared" si="302"/>
        <v>0</v>
      </c>
      <c r="AF320" s="3">
        <f t="shared" si="303"/>
        <v>0</v>
      </c>
      <c r="AG320" s="3">
        <f t="shared" si="318"/>
        <v>0</v>
      </c>
      <c r="AH320" s="3">
        <f t="shared" si="304"/>
        <v>0</v>
      </c>
      <c r="AI320" s="3">
        <f t="shared" si="305"/>
        <v>0</v>
      </c>
      <c r="AJ320" s="3">
        <f t="shared" si="319"/>
        <v>0</v>
      </c>
      <c r="AK320" s="3">
        <v>123.2</v>
      </c>
      <c r="AL320" s="3">
        <v>123.2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109</v>
      </c>
      <c r="AU320" s="3">
        <v>61</v>
      </c>
      <c r="AV320" s="3">
        <v>1</v>
      </c>
      <c r="AW320" s="3">
        <v>1</v>
      </c>
      <c r="AZ320" s="3">
        <v>1</v>
      </c>
      <c r="BA320" s="3">
        <v>1</v>
      </c>
      <c r="BB320" s="3">
        <v>1</v>
      </c>
      <c r="BC320" s="3">
        <v>1.73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3</v>
      </c>
      <c r="BI320" s="3">
        <v>1</v>
      </c>
      <c r="BJ320" s="3" t="s">
        <v>312</v>
      </c>
      <c r="BM320" s="3">
        <v>21</v>
      </c>
      <c r="BN320" s="3">
        <v>0</v>
      </c>
      <c r="BO320" s="3" t="s">
        <v>310</v>
      </c>
      <c r="BP320" s="3">
        <v>1</v>
      </c>
      <c r="BQ320" s="3">
        <v>30</v>
      </c>
      <c r="BR320" s="3">
        <v>0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109</v>
      </c>
      <c r="CA320" s="3">
        <v>61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858</v>
      </c>
      <c r="CO320" s="3">
        <v>0</v>
      </c>
      <c r="CP320" s="3">
        <f t="shared" si="320"/>
        <v>25525.16</v>
      </c>
      <c r="CQ320" s="3">
        <f t="shared" si="321"/>
        <v>213.14</v>
      </c>
      <c r="CR320" s="3">
        <f t="shared" si="306"/>
        <v>0</v>
      </c>
      <c r="CS320" s="3">
        <f t="shared" si="307"/>
        <v>0</v>
      </c>
      <c r="CT320" s="3">
        <f t="shared" si="322"/>
        <v>0</v>
      </c>
      <c r="CU320" s="3">
        <f t="shared" si="323"/>
        <v>0</v>
      </c>
      <c r="CV320" s="3">
        <f t="shared" si="324"/>
        <v>0</v>
      </c>
      <c r="CW320" s="3">
        <f t="shared" si="325"/>
        <v>0</v>
      </c>
      <c r="CX320" s="3">
        <f t="shared" si="326"/>
        <v>0</v>
      </c>
      <c r="CY320" s="3">
        <f t="shared" si="308"/>
        <v>0</v>
      </c>
      <c r="CZ320" s="3">
        <f t="shared" si="309"/>
        <v>0</v>
      </c>
      <c r="DC320" s="3" t="s">
        <v>3</v>
      </c>
      <c r="DD320" s="3" t="s">
        <v>3</v>
      </c>
      <c r="DE320" s="3" t="s">
        <v>3</v>
      </c>
      <c r="DF320" s="3" t="s">
        <v>3</v>
      </c>
      <c r="DG320" s="3" t="s">
        <v>3</v>
      </c>
      <c r="DH320" s="3" t="s">
        <v>3</v>
      </c>
      <c r="DI320" s="3" t="s">
        <v>3</v>
      </c>
      <c r="DJ320" s="3" t="s">
        <v>3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1003</v>
      </c>
      <c r="DV320" s="3" t="s">
        <v>144</v>
      </c>
      <c r="DW320" s="3" t="s">
        <v>144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85635393</v>
      </c>
      <c r="EF320" s="3">
        <v>30</v>
      </c>
      <c r="EG320" s="3" t="s">
        <v>46</v>
      </c>
      <c r="EH320" s="3">
        <v>0</v>
      </c>
      <c r="EI320" s="3" t="s">
        <v>3</v>
      </c>
      <c r="EJ320" s="3">
        <v>1</v>
      </c>
      <c r="EK320" s="3">
        <v>21</v>
      </c>
      <c r="EL320" s="3" t="s">
        <v>47</v>
      </c>
      <c r="EM320" s="3" t="s">
        <v>48</v>
      </c>
      <c r="EO320" s="3" t="s">
        <v>146</v>
      </c>
      <c r="EQ320" s="3">
        <v>0</v>
      </c>
      <c r="ER320" s="3">
        <v>123.2</v>
      </c>
      <c r="ES320" s="3">
        <v>123.2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FQ320" s="3">
        <v>0</v>
      </c>
      <c r="FR320" s="3">
        <v>0</v>
      </c>
      <c r="FS320" s="3">
        <v>0</v>
      </c>
      <c r="FX320" s="3">
        <v>109</v>
      </c>
      <c r="FY320" s="3">
        <v>61</v>
      </c>
      <c r="GA320" s="3" t="s">
        <v>3</v>
      </c>
      <c r="GD320" s="3">
        <v>1</v>
      </c>
      <c r="GF320" s="3">
        <v>391806371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327"/>
        <v>0</v>
      </c>
      <c r="GM320" s="3">
        <f t="shared" si="328"/>
        <v>25525.16</v>
      </c>
      <c r="GN320" s="3">
        <f t="shared" si="329"/>
        <v>25525.16</v>
      </c>
      <c r="GO320" s="3">
        <f t="shared" si="330"/>
        <v>0</v>
      </c>
      <c r="GP320" s="3">
        <f t="shared" si="331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332"/>
        <v>0</v>
      </c>
      <c r="GW320" s="3">
        <v>1</v>
      </c>
      <c r="GX320" s="3">
        <f t="shared" si="333"/>
        <v>0</v>
      </c>
      <c r="HA320" s="3">
        <v>0</v>
      </c>
      <c r="HB320" s="3">
        <v>0</v>
      </c>
      <c r="HC320" s="3">
        <f t="shared" si="334"/>
        <v>0</v>
      </c>
      <c r="HE320" s="3" t="s">
        <v>3</v>
      </c>
      <c r="HF320" s="3" t="s">
        <v>3</v>
      </c>
      <c r="HM320" s="3" t="s">
        <v>36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5">
      <c r="A321" s="2">
        <v>18</v>
      </c>
      <c r="B321" s="2">
        <v>1</v>
      </c>
      <c r="C321" s="2">
        <v>337</v>
      </c>
      <c r="D321" s="2"/>
      <c r="E321" s="2" t="s">
        <v>313</v>
      </c>
      <c r="F321" s="2" t="s">
        <v>271</v>
      </c>
      <c r="G321" s="2" t="s">
        <v>272</v>
      </c>
      <c r="H321" s="2" t="s">
        <v>163</v>
      </c>
      <c r="I321" s="2">
        <f>I315*J321</f>
        <v>4</v>
      </c>
      <c r="J321" s="2">
        <v>3.3333333333333335</v>
      </c>
      <c r="K321" s="2">
        <v>3.3333330000000001</v>
      </c>
      <c r="L321" s="2"/>
      <c r="M321" s="2"/>
      <c r="N321" s="2"/>
      <c r="O321" s="2">
        <f t="shared" si="310"/>
        <v>2143.08</v>
      </c>
      <c r="P321" s="2">
        <f t="shared" si="311"/>
        <v>2143.08</v>
      </c>
      <c r="Q321" s="2">
        <f t="shared" si="296"/>
        <v>0</v>
      </c>
      <c r="R321" s="2">
        <f t="shared" si="297"/>
        <v>0</v>
      </c>
      <c r="S321" s="2">
        <f t="shared" si="312"/>
        <v>0</v>
      </c>
      <c r="T321" s="2">
        <f t="shared" si="313"/>
        <v>0</v>
      </c>
      <c r="U321" s="2">
        <f t="shared" si="314"/>
        <v>0</v>
      </c>
      <c r="V321" s="2">
        <f t="shared" si="315"/>
        <v>0</v>
      </c>
      <c r="W321" s="2">
        <f t="shared" si="316"/>
        <v>0</v>
      </c>
      <c r="X321" s="2">
        <f t="shared" si="298"/>
        <v>0</v>
      </c>
      <c r="Y321" s="2">
        <f t="shared" si="299"/>
        <v>0</v>
      </c>
      <c r="Z321" s="2"/>
      <c r="AA321" s="2">
        <v>86549534</v>
      </c>
      <c r="AB321" s="2">
        <f t="shared" si="317"/>
        <v>535.77</v>
      </c>
      <c r="AC321" s="2">
        <f t="shared" si="300"/>
        <v>535.77</v>
      </c>
      <c r="AD321" s="2">
        <f t="shared" si="301"/>
        <v>0</v>
      </c>
      <c r="AE321" s="2">
        <f t="shared" si="302"/>
        <v>0</v>
      </c>
      <c r="AF321" s="2">
        <f t="shared" si="303"/>
        <v>0</v>
      </c>
      <c r="AG321" s="2">
        <f t="shared" si="318"/>
        <v>0</v>
      </c>
      <c r="AH321" s="2">
        <f t="shared" si="304"/>
        <v>0</v>
      </c>
      <c r="AI321" s="2">
        <f t="shared" si="305"/>
        <v>0</v>
      </c>
      <c r="AJ321" s="2">
        <f t="shared" si="319"/>
        <v>0</v>
      </c>
      <c r="AK321" s="2">
        <v>535.77</v>
      </c>
      <c r="AL321" s="2">
        <v>535.77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109</v>
      </c>
      <c r="AU321" s="2">
        <v>61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1</v>
      </c>
      <c r="BJ321" s="2" t="s">
        <v>273</v>
      </c>
      <c r="BK321" s="2"/>
      <c r="BL321" s="2"/>
      <c r="BM321" s="2">
        <v>21</v>
      </c>
      <c r="BN321" s="2">
        <v>0</v>
      </c>
      <c r="BO321" s="2" t="s">
        <v>3</v>
      </c>
      <c r="BP321" s="2">
        <v>0</v>
      </c>
      <c r="BQ321" s="2">
        <v>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109</v>
      </c>
      <c r="CA321" s="2">
        <v>61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858</v>
      </c>
      <c r="CO321" s="2">
        <v>0</v>
      </c>
      <c r="CP321" s="2">
        <f t="shared" si="320"/>
        <v>2143.08</v>
      </c>
      <c r="CQ321" s="2">
        <f t="shared" si="321"/>
        <v>535.77</v>
      </c>
      <c r="CR321" s="2">
        <f t="shared" si="306"/>
        <v>0</v>
      </c>
      <c r="CS321" s="2">
        <f t="shared" si="307"/>
        <v>0</v>
      </c>
      <c r="CT321" s="2">
        <f t="shared" si="322"/>
        <v>0</v>
      </c>
      <c r="CU321" s="2">
        <f t="shared" si="323"/>
        <v>0</v>
      </c>
      <c r="CV321" s="2">
        <f t="shared" si="324"/>
        <v>0</v>
      </c>
      <c r="CW321" s="2">
        <f t="shared" si="325"/>
        <v>0</v>
      </c>
      <c r="CX321" s="2">
        <f t="shared" si="326"/>
        <v>0</v>
      </c>
      <c r="CY321" s="2">
        <f t="shared" si="308"/>
        <v>0</v>
      </c>
      <c r="CZ321" s="2">
        <f t="shared" si="309"/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1010</v>
      </c>
      <c r="DV321" s="2" t="s">
        <v>163</v>
      </c>
      <c r="DW321" s="2" t="s">
        <v>163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85635393</v>
      </c>
      <c r="EF321" s="2">
        <v>30</v>
      </c>
      <c r="EG321" s="2" t="s">
        <v>46</v>
      </c>
      <c r="EH321" s="2">
        <v>0</v>
      </c>
      <c r="EI321" s="2" t="s">
        <v>3</v>
      </c>
      <c r="EJ321" s="2">
        <v>1</v>
      </c>
      <c r="EK321" s="2">
        <v>21</v>
      </c>
      <c r="EL321" s="2" t="s">
        <v>47</v>
      </c>
      <c r="EM321" s="2" t="s">
        <v>48</v>
      </c>
      <c r="EN321" s="2"/>
      <c r="EO321" s="2" t="s">
        <v>146</v>
      </c>
      <c r="EP321" s="2"/>
      <c r="EQ321" s="2">
        <v>0</v>
      </c>
      <c r="ER321" s="2">
        <v>535.77</v>
      </c>
      <c r="ES321" s="2">
        <v>535.77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v>0</v>
      </c>
      <c r="FS321" s="2">
        <v>0</v>
      </c>
      <c r="FT321" s="2"/>
      <c r="FU321" s="2"/>
      <c r="FV321" s="2"/>
      <c r="FW321" s="2"/>
      <c r="FX321" s="2">
        <v>109</v>
      </c>
      <c r="FY321" s="2">
        <v>61</v>
      </c>
      <c r="FZ321" s="2"/>
      <c r="GA321" s="2" t="s">
        <v>3</v>
      </c>
      <c r="GB321" s="2"/>
      <c r="GC321" s="2"/>
      <c r="GD321" s="2">
        <v>1</v>
      </c>
      <c r="GE321" s="2"/>
      <c r="GF321" s="2">
        <v>-1790875809</v>
      </c>
      <c r="GG321" s="2">
        <v>2</v>
      </c>
      <c r="GH321" s="2">
        <v>1</v>
      </c>
      <c r="GI321" s="2">
        <v>-2</v>
      </c>
      <c r="GJ321" s="2">
        <v>0</v>
      </c>
      <c r="GK321" s="2">
        <v>0</v>
      </c>
      <c r="GL321" s="2">
        <f t="shared" si="327"/>
        <v>0</v>
      </c>
      <c r="GM321" s="2">
        <f t="shared" si="328"/>
        <v>2143.08</v>
      </c>
      <c r="GN321" s="2">
        <f t="shared" si="329"/>
        <v>2143.08</v>
      </c>
      <c r="GO321" s="2">
        <f t="shared" si="330"/>
        <v>0</v>
      </c>
      <c r="GP321" s="2">
        <f t="shared" si="331"/>
        <v>0</v>
      </c>
      <c r="GQ321" s="2"/>
      <c r="GR321" s="2">
        <v>0</v>
      </c>
      <c r="GS321" s="2">
        <v>3</v>
      </c>
      <c r="GT321" s="2">
        <v>0</v>
      </c>
      <c r="GU321" s="2" t="s">
        <v>3</v>
      </c>
      <c r="GV321" s="2">
        <f t="shared" si="332"/>
        <v>0</v>
      </c>
      <c r="GW321" s="2">
        <v>1</v>
      </c>
      <c r="GX321" s="2">
        <f t="shared" si="333"/>
        <v>0</v>
      </c>
      <c r="GY321" s="2"/>
      <c r="GZ321" s="2"/>
      <c r="HA321" s="2">
        <v>0</v>
      </c>
      <c r="HB321" s="2">
        <v>0</v>
      </c>
      <c r="HC321" s="2">
        <f t="shared" si="334"/>
        <v>0</v>
      </c>
      <c r="HD321" s="2"/>
      <c r="HE321" s="2" t="s">
        <v>3</v>
      </c>
      <c r="HF321" s="2" t="s">
        <v>3</v>
      </c>
      <c r="HG321" s="2"/>
      <c r="HH321" s="2"/>
      <c r="HI321" s="2"/>
      <c r="HJ321" s="2"/>
      <c r="HK321" s="2"/>
      <c r="HL321" s="2"/>
      <c r="HM321" s="2" t="s">
        <v>36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5">
      <c r="A322" s="3">
        <v>18</v>
      </c>
      <c r="B322" s="3">
        <v>1</v>
      </c>
      <c r="C322" s="3">
        <v>351</v>
      </c>
      <c r="E322" s="3" t="s">
        <v>313</v>
      </c>
      <c r="F322" s="3" t="s">
        <v>271</v>
      </c>
      <c r="G322" s="3" t="s">
        <v>272</v>
      </c>
      <c r="H322" s="3" t="s">
        <v>163</v>
      </c>
      <c r="I322" s="3">
        <f>I316*J322</f>
        <v>4</v>
      </c>
      <c r="J322" s="3">
        <v>3.3333333333333335</v>
      </c>
      <c r="K322" s="3">
        <v>3.3333330000000001</v>
      </c>
      <c r="O322" s="3">
        <f t="shared" si="310"/>
        <v>14915.84</v>
      </c>
      <c r="P322" s="3">
        <f t="shared" si="311"/>
        <v>14915.84</v>
      </c>
      <c r="Q322" s="3">
        <f t="shared" si="296"/>
        <v>0</v>
      </c>
      <c r="R322" s="3">
        <f t="shared" si="297"/>
        <v>0</v>
      </c>
      <c r="S322" s="3">
        <f t="shared" si="312"/>
        <v>0</v>
      </c>
      <c r="T322" s="3">
        <f t="shared" si="313"/>
        <v>0</v>
      </c>
      <c r="U322" s="3">
        <f t="shared" si="314"/>
        <v>0</v>
      </c>
      <c r="V322" s="3">
        <f t="shared" si="315"/>
        <v>0</v>
      </c>
      <c r="W322" s="3">
        <f t="shared" si="316"/>
        <v>0</v>
      </c>
      <c r="X322" s="3">
        <f t="shared" si="298"/>
        <v>0</v>
      </c>
      <c r="Y322" s="3">
        <f t="shared" si="299"/>
        <v>0</v>
      </c>
      <c r="AA322" s="3">
        <v>86549536</v>
      </c>
      <c r="AB322" s="3">
        <f t="shared" si="317"/>
        <v>535.77</v>
      </c>
      <c r="AC322" s="3">
        <f t="shared" si="300"/>
        <v>535.77</v>
      </c>
      <c r="AD322" s="3">
        <f t="shared" si="301"/>
        <v>0</v>
      </c>
      <c r="AE322" s="3">
        <f t="shared" si="302"/>
        <v>0</v>
      </c>
      <c r="AF322" s="3">
        <f t="shared" si="303"/>
        <v>0</v>
      </c>
      <c r="AG322" s="3">
        <f t="shared" si="318"/>
        <v>0</v>
      </c>
      <c r="AH322" s="3">
        <f t="shared" si="304"/>
        <v>0</v>
      </c>
      <c r="AI322" s="3">
        <f t="shared" si="305"/>
        <v>0</v>
      </c>
      <c r="AJ322" s="3">
        <f t="shared" si="319"/>
        <v>0</v>
      </c>
      <c r="AK322" s="3">
        <v>535.77</v>
      </c>
      <c r="AL322" s="3">
        <v>535.77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109</v>
      </c>
      <c r="AU322" s="3">
        <v>61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6.96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1</v>
      </c>
      <c r="BJ322" s="3" t="s">
        <v>273</v>
      </c>
      <c r="BM322" s="3">
        <v>21</v>
      </c>
      <c r="BN322" s="3">
        <v>0</v>
      </c>
      <c r="BO322" s="3" t="s">
        <v>271</v>
      </c>
      <c r="BP322" s="3">
        <v>1</v>
      </c>
      <c r="BQ322" s="3">
        <v>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109</v>
      </c>
      <c r="CA322" s="3">
        <v>61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858</v>
      </c>
      <c r="CO322" s="3">
        <v>0</v>
      </c>
      <c r="CP322" s="3">
        <f t="shared" si="320"/>
        <v>14915.84</v>
      </c>
      <c r="CQ322" s="3">
        <f t="shared" si="321"/>
        <v>3728.96</v>
      </c>
      <c r="CR322" s="3">
        <f t="shared" si="306"/>
        <v>0</v>
      </c>
      <c r="CS322" s="3">
        <f t="shared" si="307"/>
        <v>0</v>
      </c>
      <c r="CT322" s="3">
        <f t="shared" si="322"/>
        <v>0</v>
      </c>
      <c r="CU322" s="3">
        <f t="shared" si="323"/>
        <v>0</v>
      </c>
      <c r="CV322" s="3">
        <f t="shared" si="324"/>
        <v>0</v>
      </c>
      <c r="CW322" s="3">
        <f t="shared" si="325"/>
        <v>0</v>
      </c>
      <c r="CX322" s="3">
        <f t="shared" si="326"/>
        <v>0</v>
      </c>
      <c r="CY322" s="3">
        <f t="shared" si="308"/>
        <v>0</v>
      </c>
      <c r="CZ322" s="3">
        <f t="shared" si="309"/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1010</v>
      </c>
      <c r="DV322" s="3" t="s">
        <v>163</v>
      </c>
      <c r="DW322" s="3" t="s">
        <v>163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85635393</v>
      </c>
      <c r="EF322" s="3">
        <v>30</v>
      </c>
      <c r="EG322" s="3" t="s">
        <v>46</v>
      </c>
      <c r="EH322" s="3">
        <v>0</v>
      </c>
      <c r="EI322" s="3" t="s">
        <v>3</v>
      </c>
      <c r="EJ322" s="3">
        <v>1</v>
      </c>
      <c r="EK322" s="3">
        <v>21</v>
      </c>
      <c r="EL322" s="3" t="s">
        <v>47</v>
      </c>
      <c r="EM322" s="3" t="s">
        <v>48</v>
      </c>
      <c r="EO322" s="3" t="s">
        <v>146</v>
      </c>
      <c r="EQ322" s="3">
        <v>0</v>
      </c>
      <c r="ER322" s="3">
        <v>535.77</v>
      </c>
      <c r="ES322" s="3">
        <v>535.77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FQ322" s="3">
        <v>0</v>
      </c>
      <c r="FR322" s="3">
        <v>0</v>
      </c>
      <c r="FS322" s="3">
        <v>0</v>
      </c>
      <c r="FX322" s="3">
        <v>109</v>
      </c>
      <c r="FY322" s="3">
        <v>61</v>
      </c>
      <c r="GA322" s="3" t="s">
        <v>3</v>
      </c>
      <c r="GD322" s="3">
        <v>1</v>
      </c>
      <c r="GF322" s="3">
        <v>-1790875809</v>
      </c>
      <c r="GG322" s="3">
        <v>2</v>
      </c>
      <c r="GH322" s="3">
        <v>1</v>
      </c>
      <c r="GI322" s="3">
        <v>2</v>
      </c>
      <c r="GJ322" s="3">
        <v>0</v>
      </c>
      <c r="GK322" s="3">
        <v>0</v>
      </c>
      <c r="GL322" s="3">
        <f t="shared" si="327"/>
        <v>0</v>
      </c>
      <c r="GM322" s="3">
        <f t="shared" si="328"/>
        <v>14915.84</v>
      </c>
      <c r="GN322" s="3">
        <f t="shared" si="329"/>
        <v>14915.84</v>
      </c>
      <c r="GO322" s="3">
        <f t="shared" si="330"/>
        <v>0</v>
      </c>
      <c r="GP322" s="3">
        <f t="shared" si="331"/>
        <v>0</v>
      </c>
      <c r="GR322" s="3">
        <v>0</v>
      </c>
      <c r="GS322" s="3">
        <v>3</v>
      </c>
      <c r="GT322" s="3">
        <v>0</v>
      </c>
      <c r="GU322" s="3" t="s">
        <v>3</v>
      </c>
      <c r="GV322" s="3">
        <f t="shared" si="332"/>
        <v>0</v>
      </c>
      <c r="GW322" s="3">
        <v>1</v>
      </c>
      <c r="GX322" s="3">
        <f t="shared" si="333"/>
        <v>0</v>
      </c>
      <c r="HA322" s="3">
        <v>0</v>
      </c>
      <c r="HB322" s="3">
        <v>0</v>
      </c>
      <c r="HC322" s="3">
        <f t="shared" si="334"/>
        <v>0</v>
      </c>
      <c r="HE322" s="3" t="s">
        <v>3</v>
      </c>
      <c r="HF322" s="3" t="s">
        <v>3</v>
      </c>
      <c r="HM322" s="3" t="s">
        <v>36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5">
      <c r="A323" s="2">
        <v>18</v>
      </c>
      <c r="B323" s="2">
        <v>1</v>
      </c>
      <c r="C323" s="2">
        <v>336</v>
      </c>
      <c r="D323" s="2"/>
      <c r="E323" s="2" t="s">
        <v>314</v>
      </c>
      <c r="F323" s="2" t="s">
        <v>315</v>
      </c>
      <c r="G323" s="2" t="s">
        <v>316</v>
      </c>
      <c r="H323" s="2" t="s">
        <v>163</v>
      </c>
      <c r="I323" s="2">
        <f>I315*J323</f>
        <v>13</v>
      </c>
      <c r="J323" s="2">
        <v>10.833333333333334</v>
      </c>
      <c r="K323" s="2">
        <v>10.833333</v>
      </c>
      <c r="L323" s="2"/>
      <c r="M323" s="2"/>
      <c r="N323" s="2"/>
      <c r="O323" s="2">
        <f t="shared" si="310"/>
        <v>217.62</v>
      </c>
      <c r="P323" s="2">
        <f t="shared" si="311"/>
        <v>217.62</v>
      </c>
      <c r="Q323" s="2">
        <f t="shared" si="296"/>
        <v>0</v>
      </c>
      <c r="R323" s="2">
        <f t="shared" si="297"/>
        <v>0</v>
      </c>
      <c r="S323" s="2">
        <f t="shared" si="312"/>
        <v>0</v>
      </c>
      <c r="T323" s="2">
        <f t="shared" si="313"/>
        <v>0</v>
      </c>
      <c r="U323" s="2">
        <f t="shared" si="314"/>
        <v>0</v>
      </c>
      <c r="V323" s="2">
        <f t="shared" si="315"/>
        <v>0</v>
      </c>
      <c r="W323" s="2">
        <f t="shared" si="316"/>
        <v>0</v>
      </c>
      <c r="X323" s="2">
        <f t="shared" si="298"/>
        <v>0</v>
      </c>
      <c r="Y323" s="2">
        <f t="shared" si="299"/>
        <v>0</v>
      </c>
      <c r="Z323" s="2"/>
      <c r="AA323" s="2">
        <v>86549534</v>
      </c>
      <c r="AB323" s="2">
        <f t="shared" si="317"/>
        <v>16.739999999999998</v>
      </c>
      <c r="AC323" s="2">
        <f t="shared" si="300"/>
        <v>16.739999999999998</v>
      </c>
      <c r="AD323" s="2">
        <f t="shared" si="301"/>
        <v>0</v>
      </c>
      <c r="AE323" s="2">
        <f t="shared" si="302"/>
        <v>0</v>
      </c>
      <c r="AF323" s="2">
        <f t="shared" si="303"/>
        <v>0</v>
      </c>
      <c r="AG323" s="2">
        <f t="shared" si="318"/>
        <v>0</v>
      </c>
      <c r="AH323" s="2">
        <f t="shared" si="304"/>
        <v>0</v>
      </c>
      <c r="AI323" s="2">
        <f t="shared" si="305"/>
        <v>0</v>
      </c>
      <c r="AJ323" s="2">
        <f t="shared" si="319"/>
        <v>0</v>
      </c>
      <c r="AK323" s="2">
        <v>16.739999999999998</v>
      </c>
      <c r="AL323" s="2">
        <v>16.739999999999998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109</v>
      </c>
      <c r="AU323" s="2">
        <v>61</v>
      </c>
      <c r="AV323" s="2">
        <v>1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3</v>
      </c>
      <c r="BI323" s="2">
        <v>1</v>
      </c>
      <c r="BJ323" s="2" t="s">
        <v>317</v>
      </c>
      <c r="BK323" s="2"/>
      <c r="BL323" s="2"/>
      <c r="BM323" s="2">
        <v>21</v>
      </c>
      <c r="BN323" s="2">
        <v>0</v>
      </c>
      <c r="BO323" s="2" t="s">
        <v>3</v>
      </c>
      <c r="BP323" s="2">
        <v>0</v>
      </c>
      <c r="BQ323" s="2">
        <v>30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109</v>
      </c>
      <c r="CA323" s="2">
        <v>61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858</v>
      </c>
      <c r="CO323" s="2">
        <v>0</v>
      </c>
      <c r="CP323" s="2">
        <f t="shared" si="320"/>
        <v>217.62</v>
      </c>
      <c r="CQ323" s="2">
        <f t="shared" si="321"/>
        <v>16.739999999999998</v>
      </c>
      <c r="CR323" s="2">
        <f t="shared" si="306"/>
        <v>0</v>
      </c>
      <c r="CS323" s="2">
        <f t="shared" si="307"/>
        <v>0</v>
      </c>
      <c r="CT323" s="2">
        <f t="shared" si="322"/>
        <v>0</v>
      </c>
      <c r="CU323" s="2">
        <f t="shared" si="323"/>
        <v>0</v>
      </c>
      <c r="CV323" s="2">
        <f t="shared" si="324"/>
        <v>0</v>
      </c>
      <c r="CW323" s="2">
        <f t="shared" si="325"/>
        <v>0</v>
      </c>
      <c r="CX323" s="2">
        <f t="shared" si="326"/>
        <v>0</v>
      </c>
      <c r="CY323" s="2">
        <f t="shared" si="308"/>
        <v>0</v>
      </c>
      <c r="CZ323" s="2">
        <f t="shared" si="309"/>
        <v>0</v>
      </c>
      <c r="DA323" s="2"/>
      <c r="DB323" s="2"/>
      <c r="DC323" s="2" t="s">
        <v>3</v>
      </c>
      <c r="DD323" s="2" t="s">
        <v>3</v>
      </c>
      <c r="DE323" s="2" t="s">
        <v>3</v>
      </c>
      <c r="DF323" s="2" t="s">
        <v>3</v>
      </c>
      <c r="DG323" s="2" t="s">
        <v>3</v>
      </c>
      <c r="DH323" s="2" t="s">
        <v>3</v>
      </c>
      <c r="DI323" s="2" t="s">
        <v>3</v>
      </c>
      <c r="DJ323" s="2" t="s">
        <v>3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1010</v>
      </c>
      <c r="DV323" s="2" t="s">
        <v>163</v>
      </c>
      <c r="DW323" s="2" t="s">
        <v>163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85635393</v>
      </c>
      <c r="EF323" s="2">
        <v>30</v>
      </c>
      <c r="EG323" s="2" t="s">
        <v>46</v>
      </c>
      <c r="EH323" s="2">
        <v>0</v>
      </c>
      <c r="EI323" s="2" t="s">
        <v>3</v>
      </c>
      <c r="EJ323" s="2">
        <v>1</v>
      </c>
      <c r="EK323" s="2">
        <v>21</v>
      </c>
      <c r="EL323" s="2" t="s">
        <v>47</v>
      </c>
      <c r="EM323" s="2" t="s">
        <v>48</v>
      </c>
      <c r="EN323" s="2"/>
      <c r="EO323" s="2" t="s">
        <v>146</v>
      </c>
      <c r="EP323" s="2"/>
      <c r="EQ323" s="2">
        <v>0</v>
      </c>
      <c r="ER323" s="2">
        <v>16.739999999999998</v>
      </c>
      <c r="ES323" s="2">
        <v>16.739999999999998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109</v>
      </c>
      <c r="FY323" s="2">
        <v>61</v>
      </c>
      <c r="FZ323" s="2"/>
      <c r="GA323" s="2" t="s">
        <v>3</v>
      </c>
      <c r="GB323" s="2"/>
      <c r="GC323" s="2"/>
      <c r="GD323" s="2">
        <v>1</v>
      </c>
      <c r="GE323" s="2"/>
      <c r="GF323" s="2">
        <v>2035527503</v>
      </c>
      <c r="GG323" s="2">
        <v>2</v>
      </c>
      <c r="GH323" s="2">
        <v>1</v>
      </c>
      <c r="GI323" s="2">
        <v>-2</v>
      </c>
      <c r="GJ323" s="2">
        <v>0</v>
      </c>
      <c r="GK323" s="2">
        <v>0</v>
      </c>
      <c r="GL323" s="2">
        <f t="shared" si="327"/>
        <v>0</v>
      </c>
      <c r="GM323" s="2">
        <f t="shared" si="328"/>
        <v>217.62</v>
      </c>
      <c r="GN323" s="2">
        <f t="shared" si="329"/>
        <v>217.62</v>
      </c>
      <c r="GO323" s="2">
        <f t="shared" si="330"/>
        <v>0</v>
      </c>
      <c r="GP323" s="2">
        <f t="shared" si="331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332"/>
        <v>0</v>
      </c>
      <c r="GW323" s="2">
        <v>1</v>
      </c>
      <c r="GX323" s="2">
        <f t="shared" si="333"/>
        <v>0</v>
      </c>
      <c r="GY323" s="2"/>
      <c r="GZ323" s="2"/>
      <c r="HA323" s="2">
        <v>0</v>
      </c>
      <c r="HB323" s="2">
        <v>0</v>
      </c>
      <c r="HC323" s="2">
        <f t="shared" si="334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36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5">
      <c r="A324" s="3">
        <v>18</v>
      </c>
      <c r="B324" s="3">
        <v>1</v>
      </c>
      <c r="C324" s="3">
        <v>350</v>
      </c>
      <c r="E324" s="3" t="s">
        <v>314</v>
      </c>
      <c r="F324" s="3" t="s">
        <v>315</v>
      </c>
      <c r="G324" s="3" t="s">
        <v>316</v>
      </c>
      <c r="H324" s="3" t="s">
        <v>163</v>
      </c>
      <c r="I324" s="3">
        <f>I316*J324</f>
        <v>13</v>
      </c>
      <c r="J324" s="3">
        <v>10.833333333333334</v>
      </c>
      <c r="K324" s="3">
        <v>10.833333</v>
      </c>
      <c r="O324" s="3">
        <f t="shared" si="310"/>
        <v>763.85</v>
      </c>
      <c r="P324" s="3">
        <f t="shared" si="311"/>
        <v>763.85</v>
      </c>
      <c r="Q324" s="3">
        <f t="shared" si="296"/>
        <v>0</v>
      </c>
      <c r="R324" s="3">
        <f t="shared" si="297"/>
        <v>0</v>
      </c>
      <c r="S324" s="3">
        <f t="shared" si="312"/>
        <v>0</v>
      </c>
      <c r="T324" s="3">
        <f t="shared" si="313"/>
        <v>0</v>
      </c>
      <c r="U324" s="3">
        <f t="shared" si="314"/>
        <v>0</v>
      </c>
      <c r="V324" s="3">
        <f t="shared" si="315"/>
        <v>0</v>
      </c>
      <c r="W324" s="3">
        <f t="shared" si="316"/>
        <v>0</v>
      </c>
      <c r="X324" s="3">
        <f t="shared" si="298"/>
        <v>0</v>
      </c>
      <c r="Y324" s="3">
        <f t="shared" si="299"/>
        <v>0</v>
      </c>
      <c r="AA324" s="3">
        <v>86549536</v>
      </c>
      <c r="AB324" s="3">
        <f t="shared" si="317"/>
        <v>16.739999999999998</v>
      </c>
      <c r="AC324" s="3">
        <f t="shared" si="300"/>
        <v>16.739999999999998</v>
      </c>
      <c r="AD324" s="3">
        <f t="shared" si="301"/>
        <v>0</v>
      </c>
      <c r="AE324" s="3">
        <f t="shared" si="302"/>
        <v>0</v>
      </c>
      <c r="AF324" s="3">
        <f t="shared" si="303"/>
        <v>0</v>
      </c>
      <c r="AG324" s="3">
        <f t="shared" si="318"/>
        <v>0</v>
      </c>
      <c r="AH324" s="3">
        <f t="shared" si="304"/>
        <v>0</v>
      </c>
      <c r="AI324" s="3">
        <f t="shared" si="305"/>
        <v>0</v>
      </c>
      <c r="AJ324" s="3">
        <f t="shared" si="319"/>
        <v>0</v>
      </c>
      <c r="AK324" s="3">
        <v>16.739999999999998</v>
      </c>
      <c r="AL324" s="3">
        <v>16.739999999999998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109</v>
      </c>
      <c r="AU324" s="3">
        <v>61</v>
      </c>
      <c r="AV324" s="3">
        <v>1</v>
      </c>
      <c r="AW324" s="3">
        <v>1</v>
      </c>
      <c r="AZ324" s="3">
        <v>1</v>
      </c>
      <c r="BA324" s="3">
        <v>1</v>
      </c>
      <c r="BB324" s="3">
        <v>1</v>
      </c>
      <c r="BC324" s="3">
        <v>3.51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3</v>
      </c>
      <c r="BI324" s="3">
        <v>1</v>
      </c>
      <c r="BJ324" s="3" t="s">
        <v>317</v>
      </c>
      <c r="BM324" s="3">
        <v>21</v>
      </c>
      <c r="BN324" s="3">
        <v>0</v>
      </c>
      <c r="BO324" s="3" t="s">
        <v>315</v>
      </c>
      <c r="BP324" s="3">
        <v>1</v>
      </c>
      <c r="BQ324" s="3">
        <v>30</v>
      </c>
      <c r="BR324" s="3">
        <v>0</v>
      </c>
      <c r="BS324" s="3">
        <v>1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109</v>
      </c>
      <c r="CA324" s="3">
        <v>61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858</v>
      </c>
      <c r="CO324" s="3">
        <v>0</v>
      </c>
      <c r="CP324" s="3">
        <f t="shared" si="320"/>
        <v>763.85</v>
      </c>
      <c r="CQ324" s="3">
        <f t="shared" si="321"/>
        <v>58.76</v>
      </c>
      <c r="CR324" s="3">
        <f t="shared" si="306"/>
        <v>0</v>
      </c>
      <c r="CS324" s="3">
        <f t="shared" si="307"/>
        <v>0</v>
      </c>
      <c r="CT324" s="3">
        <f t="shared" si="322"/>
        <v>0</v>
      </c>
      <c r="CU324" s="3">
        <f t="shared" si="323"/>
        <v>0</v>
      </c>
      <c r="CV324" s="3">
        <f t="shared" si="324"/>
        <v>0</v>
      </c>
      <c r="CW324" s="3">
        <f t="shared" si="325"/>
        <v>0</v>
      </c>
      <c r="CX324" s="3">
        <f t="shared" si="326"/>
        <v>0</v>
      </c>
      <c r="CY324" s="3">
        <f t="shared" si="308"/>
        <v>0</v>
      </c>
      <c r="CZ324" s="3">
        <f t="shared" si="309"/>
        <v>0</v>
      </c>
      <c r="DC324" s="3" t="s">
        <v>3</v>
      </c>
      <c r="DD324" s="3" t="s">
        <v>3</v>
      </c>
      <c r="DE324" s="3" t="s">
        <v>3</v>
      </c>
      <c r="DF324" s="3" t="s">
        <v>3</v>
      </c>
      <c r="DG324" s="3" t="s">
        <v>3</v>
      </c>
      <c r="DH324" s="3" t="s">
        <v>3</v>
      </c>
      <c r="DI324" s="3" t="s">
        <v>3</v>
      </c>
      <c r="DJ324" s="3" t="s">
        <v>3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1010</v>
      </c>
      <c r="DV324" s="3" t="s">
        <v>163</v>
      </c>
      <c r="DW324" s="3" t="s">
        <v>163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85635393</v>
      </c>
      <c r="EF324" s="3">
        <v>30</v>
      </c>
      <c r="EG324" s="3" t="s">
        <v>46</v>
      </c>
      <c r="EH324" s="3">
        <v>0</v>
      </c>
      <c r="EI324" s="3" t="s">
        <v>3</v>
      </c>
      <c r="EJ324" s="3">
        <v>1</v>
      </c>
      <c r="EK324" s="3">
        <v>21</v>
      </c>
      <c r="EL324" s="3" t="s">
        <v>47</v>
      </c>
      <c r="EM324" s="3" t="s">
        <v>48</v>
      </c>
      <c r="EO324" s="3" t="s">
        <v>146</v>
      </c>
      <c r="EQ324" s="3">
        <v>0</v>
      </c>
      <c r="ER324" s="3">
        <v>16.739999999999998</v>
      </c>
      <c r="ES324" s="3">
        <v>16.739999999999998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FQ324" s="3">
        <v>0</v>
      </c>
      <c r="FR324" s="3">
        <v>0</v>
      </c>
      <c r="FS324" s="3">
        <v>0</v>
      </c>
      <c r="FX324" s="3">
        <v>109</v>
      </c>
      <c r="FY324" s="3">
        <v>61</v>
      </c>
      <c r="GA324" s="3" t="s">
        <v>3</v>
      </c>
      <c r="GD324" s="3">
        <v>1</v>
      </c>
      <c r="GF324" s="3">
        <v>2035527503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327"/>
        <v>0</v>
      </c>
      <c r="GM324" s="3">
        <f t="shared" si="328"/>
        <v>763.85</v>
      </c>
      <c r="GN324" s="3">
        <f t="shared" si="329"/>
        <v>763.85</v>
      </c>
      <c r="GO324" s="3">
        <f t="shared" si="330"/>
        <v>0</v>
      </c>
      <c r="GP324" s="3">
        <f t="shared" si="331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332"/>
        <v>0</v>
      </c>
      <c r="GW324" s="3">
        <v>1</v>
      </c>
      <c r="GX324" s="3">
        <f t="shared" si="333"/>
        <v>0</v>
      </c>
      <c r="HA324" s="3">
        <v>0</v>
      </c>
      <c r="HB324" s="3">
        <v>0</v>
      </c>
      <c r="HC324" s="3">
        <f t="shared" si="334"/>
        <v>0</v>
      </c>
      <c r="HE324" s="3" t="s">
        <v>3</v>
      </c>
      <c r="HF324" s="3" t="s">
        <v>3</v>
      </c>
      <c r="HM324" s="3" t="s">
        <v>36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5">
      <c r="A325" s="2">
        <v>18</v>
      </c>
      <c r="B325" s="2">
        <v>1</v>
      </c>
      <c r="C325" s="2">
        <v>338</v>
      </c>
      <c r="D325" s="2"/>
      <c r="E325" s="2" t="s">
        <v>318</v>
      </c>
      <c r="F325" s="2" t="s">
        <v>319</v>
      </c>
      <c r="G325" s="2" t="s">
        <v>320</v>
      </c>
      <c r="H325" s="2" t="s">
        <v>163</v>
      </c>
      <c r="I325" s="2">
        <f>I315*J325</f>
        <v>1</v>
      </c>
      <c r="J325" s="2">
        <v>0.83333333333333337</v>
      </c>
      <c r="K325" s="2">
        <v>0.83333299999999999</v>
      </c>
      <c r="L325" s="2"/>
      <c r="M325" s="2"/>
      <c r="N325" s="2"/>
      <c r="O325" s="2">
        <f t="shared" si="310"/>
        <v>15.89</v>
      </c>
      <c r="P325" s="2">
        <f t="shared" si="311"/>
        <v>15.89</v>
      </c>
      <c r="Q325" s="2">
        <f t="shared" si="296"/>
        <v>0</v>
      </c>
      <c r="R325" s="2">
        <f t="shared" si="297"/>
        <v>0</v>
      </c>
      <c r="S325" s="2">
        <f t="shared" si="312"/>
        <v>0</v>
      </c>
      <c r="T325" s="2">
        <f t="shared" si="313"/>
        <v>0</v>
      </c>
      <c r="U325" s="2">
        <f t="shared" si="314"/>
        <v>0</v>
      </c>
      <c r="V325" s="2">
        <f t="shared" si="315"/>
        <v>0</v>
      </c>
      <c r="W325" s="2">
        <f t="shared" si="316"/>
        <v>0</v>
      </c>
      <c r="X325" s="2">
        <f t="shared" si="298"/>
        <v>0</v>
      </c>
      <c r="Y325" s="2">
        <f t="shared" si="299"/>
        <v>0</v>
      </c>
      <c r="Z325" s="2"/>
      <c r="AA325" s="2">
        <v>86549534</v>
      </c>
      <c r="AB325" s="2">
        <f t="shared" si="317"/>
        <v>15.89</v>
      </c>
      <c r="AC325" s="2">
        <f t="shared" si="300"/>
        <v>15.89</v>
      </c>
      <c r="AD325" s="2">
        <f t="shared" si="301"/>
        <v>0</v>
      </c>
      <c r="AE325" s="2">
        <f t="shared" si="302"/>
        <v>0</v>
      </c>
      <c r="AF325" s="2">
        <f t="shared" si="303"/>
        <v>0</v>
      </c>
      <c r="AG325" s="2">
        <f t="shared" si="318"/>
        <v>0</v>
      </c>
      <c r="AH325" s="2">
        <f t="shared" si="304"/>
        <v>0</v>
      </c>
      <c r="AI325" s="2">
        <f t="shared" si="305"/>
        <v>0</v>
      </c>
      <c r="AJ325" s="2">
        <f t="shared" si="319"/>
        <v>0</v>
      </c>
      <c r="AK325" s="2">
        <v>15.89</v>
      </c>
      <c r="AL325" s="2">
        <v>15.89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109</v>
      </c>
      <c r="AU325" s="2">
        <v>61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1</v>
      </c>
      <c r="BJ325" s="2" t="s">
        <v>3</v>
      </c>
      <c r="BK325" s="2"/>
      <c r="BL325" s="2"/>
      <c r="BM325" s="2">
        <v>21</v>
      </c>
      <c r="BN325" s="2">
        <v>0</v>
      </c>
      <c r="BO325" s="2" t="s">
        <v>3</v>
      </c>
      <c r="BP325" s="2">
        <v>0</v>
      </c>
      <c r="BQ325" s="2">
        <v>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109</v>
      </c>
      <c r="CA325" s="2">
        <v>61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858</v>
      </c>
      <c r="CO325" s="2">
        <v>0</v>
      </c>
      <c r="CP325" s="2">
        <f t="shared" si="320"/>
        <v>15.89</v>
      </c>
      <c r="CQ325" s="2">
        <f t="shared" si="321"/>
        <v>15.89</v>
      </c>
      <c r="CR325" s="2">
        <f t="shared" si="306"/>
        <v>0</v>
      </c>
      <c r="CS325" s="2">
        <f t="shared" si="307"/>
        <v>0</v>
      </c>
      <c r="CT325" s="2">
        <f t="shared" si="322"/>
        <v>0</v>
      </c>
      <c r="CU325" s="2">
        <f t="shared" si="323"/>
        <v>0</v>
      </c>
      <c r="CV325" s="2">
        <f t="shared" si="324"/>
        <v>0</v>
      </c>
      <c r="CW325" s="2">
        <f t="shared" si="325"/>
        <v>0</v>
      </c>
      <c r="CX325" s="2">
        <f t="shared" si="326"/>
        <v>0</v>
      </c>
      <c r="CY325" s="2">
        <f t="shared" si="308"/>
        <v>0</v>
      </c>
      <c r="CZ325" s="2">
        <f t="shared" si="309"/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1010</v>
      </c>
      <c r="DV325" s="2" t="s">
        <v>163</v>
      </c>
      <c r="DW325" s="2" t="s">
        <v>163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85635393</v>
      </c>
      <c r="EF325" s="2">
        <v>30</v>
      </c>
      <c r="EG325" s="2" t="s">
        <v>46</v>
      </c>
      <c r="EH325" s="2">
        <v>0</v>
      </c>
      <c r="EI325" s="2" t="s">
        <v>3</v>
      </c>
      <c r="EJ325" s="2">
        <v>1</v>
      </c>
      <c r="EK325" s="2">
        <v>21</v>
      </c>
      <c r="EL325" s="2" t="s">
        <v>47</v>
      </c>
      <c r="EM325" s="2" t="s">
        <v>48</v>
      </c>
      <c r="EN325" s="2"/>
      <c r="EO325" s="2" t="s">
        <v>146</v>
      </c>
      <c r="EP325" s="2"/>
      <c r="EQ325" s="2">
        <v>2097152</v>
      </c>
      <c r="ER325" s="2">
        <v>0</v>
      </c>
      <c r="ES325" s="2">
        <v>15.89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v>0</v>
      </c>
      <c r="FS325" s="2">
        <v>0</v>
      </c>
      <c r="FT325" s="2"/>
      <c r="FU325" s="2"/>
      <c r="FV325" s="2"/>
      <c r="FW325" s="2"/>
      <c r="FX325" s="2">
        <v>109</v>
      </c>
      <c r="FY325" s="2">
        <v>61</v>
      </c>
      <c r="FZ325" s="2"/>
      <c r="GA325" s="2" t="s">
        <v>321</v>
      </c>
      <c r="GB325" s="2"/>
      <c r="GC325" s="2"/>
      <c r="GD325" s="2">
        <v>1</v>
      </c>
      <c r="GE325" s="2"/>
      <c r="GF325" s="2">
        <v>-513463024</v>
      </c>
      <c r="GG325" s="2">
        <v>2</v>
      </c>
      <c r="GH325" s="2">
        <v>4</v>
      </c>
      <c r="GI325" s="2">
        <v>-2</v>
      </c>
      <c r="GJ325" s="2">
        <v>0</v>
      </c>
      <c r="GK325" s="2">
        <v>0</v>
      </c>
      <c r="GL325" s="2">
        <f t="shared" si="327"/>
        <v>0</v>
      </c>
      <c r="GM325" s="2">
        <f t="shared" si="328"/>
        <v>15.89</v>
      </c>
      <c r="GN325" s="2">
        <f t="shared" si="329"/>
        <v>15.89</v>
      </c>
      <c r="GO325" s="2">
        <f t="shared" si="330"/>
        <v>0</v>
      </c>
      <c r="GP325" s="2">
        <f t="shared" si="331"/>
        <v>0</v>
      </c>
      <c r="GQ325" s="2"/>
      <c r="GR325" s="2">
        <v>0</v>
      </c>
      <c r="GS325" s="2">
        <v>2</v>
      </c>
      <c r="GT325" s="2">
        <v>0</v>
      </c>
      <c r="GU325" s="2" t="s">
        <v>3</v>
      </c>
      <c r="GV325" s="2">
        <f t="shared" si="332"/>
        <v>0</v>
      </c>
      <c r="GW325" s="2">
        <v>1</v>
      </c>
      <c r="GX325" s="2">
        <f t="shared" si="333"/>
        <v>0</v>
      </c>
      <c r="GY325" s="2"/>
      <c r="GZ325" s="2"/>
      <c r="HA325" s="2">
        <v>0</v>
      </c>
      <c r="HB325" s="2">
        <v>0</v>
      </c>
      <c r="HC325" s="2">
        <f t="shared" si="334"/>
        <v>0</v>
      </c>
      <c r="HD325" s="2"/>
      <c r="HE325" s="2" t="s">
        <v>322</v>
      </c>
      <c r="HF325" s="2" t="s">
        <v>32</v>
      </c>
      <c r="HG325" s="2"/>
      <c r="HH325" s="2"/>
      <c r="HI325" s="2"/>
      <c r="HJ325" s="2"/>
      <c r="HK325" s="2"/>
      <c r="HL325" s="2"/>
      <c r="HM325" s="2" t="s">
        <v>36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5">
      <c r="A326" s="3">
        <v>18</v>
      </c>
      <c r="B326" s="3">
        <v>1</v>
      </c>
      <c r="C326" s="3">
        <v>352</v>
      </c>
      <c r="E326" s="3" t="s">
        <v>318</v>
      </c>
      <c r="F326" s="3" t="s">
        <v>319</v>
      </c>
      <c r="G326" s="3" t="s">
        <v>320</v>
      </c>
      <c r="H326" s="3" t="s">
        <v>163</v>
      </c>
      <c r="I326" s="3">
        <f>I316*J326</f>
        <v>1</v>
      </c>
      <c r="J326" s="3">
        <v>0.83333333333333337</v>
      </c>
      <c r="K326" s="3">
        <v>0.83333299999999999</v>
      </c>
      <c r="O326" s="3">
        <f t="shared" si="310"/>
        <v>156.36000000000001</v>
      </c>
      <c r="P326" s="3">
        <f t="shared" si="311"/>
        <v>156.36000000000001</v>
      </c>
      <c r="Q326" s="3">
        <f t="shared" si="296"/>
        <v>0</v>
      </c>
      <c r="R326" s="3">
        <f t="shared" si="297"/>
        <v>0</v>
      </c>
      <c r="S326" s="3">
        <f t="shared" si="312"/>
        <v>0</v>
      </c>
      <c r="T326" s="3">
        <f t="shared" si="313"/>
        <v>0</v>
      </c>
      <c r="U326" s="3">
        <f t="shared" si="314"/>
        <v>0</v>
      </c>
      <c r="V326" s="3">
        <f t="shared" si="315"/>
        <v>0</v>
      </c>
      <c r="W326" s="3">
        <f t="shared" si="316"/>
        <v>0</v>
      </c>
      <c r="X326" s="3">
        <f t="shared" si="298"/>
        <v>0</v>
      </c>
      <c r="Y326" s="3">
        <f t="shared" si="299"/>
        <v>0</v>
      </c>
      <c r="AA326" s="3">
        <v>86549536</v>
      </c>
      <c r="AB326" s="3">
        <f t="shared" si="317"/>
        <v>15.89</v>
      </c>
      <c r="AC326" s="3">
        <f t="shared" si="300"/>
        <v>15.89</v>
      </c>
      <c r="AD326" s="3">
        <f t="shared" si="301"/>
        <v>0</v>
      </c>
      <c r="AE326" s="3">
        <f t="shared" si="302"/>
        <v>0</v>
      </c>
      <c r="AF326" s="3">
        <f t="shared" si="303"/>
        <v>0</v>
      </c>
      <c r="AG326" s="3">
        <f t="shared" si="318"/>
        <v>0</v>
      </c>
      <c r="AH326" s="3">
        <f t="shared" si="304"/>
        <v>0</v>
      </c>
      <c r="AI326" s="3">
        <f t="shared" si="305"/>
        <v>0</v>
      </c>
      <c r="AJ326" s="3">
        <f t="shared" si="319"/>
        <v>0</v>
      </c>
      <c r="AK326" s="3">
        <v>15.89</v>
      </c>
      <c r="AL326" s="3">
        <v>15.89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109</v>
      </c>
      <c r="AU326" s="3">
        <v>61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9.84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1</v>
      </c>
      <c r="BJ326" s="3" t="s">
        <v>3</v>
      </c>
      <c r="BM326" s="3">
        <v>21</v>
      </c>
      <c r="BN326" s="3">
        <v>0</v>
      </c>
      <c r="BO326" s="3" t="s">
        <v>3</v>
      </c>
      <c r="BP326" s="3">
        <v>0</v>
      </c>
      <c r="BQ326" s="3">
        <v>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109</v>
      </c>
      <c r="CA326" s="3">
        <v>61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858</v>
      </c>
      <c r="CO326" s="3">
        <v>0</v>
      </c>
      <c r="CP326" s="3">
        <f t="shared" si="320"/>
        <v>156.36000000000001</v>
      </c>
      <c r="CQ326" s="3">
        <f t="shared" si="321"/>
        <v>156.36000000000001</v>
      </c>
      <c r="CR326" s="3">
        <f t="shared" si="306"/>
        <v>0</v>
      </c>
      <c r="CS326" s="3">
        <f t="shared" si="307"/>
        <v>0</v>
      </c>
      <c r="CT326" s="3">
        <f t="shared" si="322"/>
        <v>0</v>
      </c>
      <c r="CU326" s="3">
        <f t="shared" si="323"/>
        <v>0</v>
      </c>
      <c r="CV326" s="3">
        <f t="shared" si="324"/>
        <v>0</v>
      </c>
      <c r="CW326" s="3">
        <f t="shared" si="325"/>
        <v>0</v>
      </c>
      <c r="CX326" s="3">
        <f t="shared" si="326"/>
        <v>0</v>
      </c>
      <c r="CY326" s="3">
        <f t="shared" si="308"/>
        <v>0</v>
      </c>
      <c r="CZ326" s="3">
        <f t="shared" si="309"/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1010</v>
      </c>
      <c r="DV326" s="3" t="s">
        <v>163</v>
      </c>
      <c r="DW326" s="3" t="s">
        <v>163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85635393</v>
      </c>
      <c r="EF326" s="3">
        <v>30</v>
      </c>
      <c r="EG326" s="3" t="s">
        <v>46</v>
      </c>
      <c r="EH326" s="3">
        <v>0</v>
      </c>
      <c r="EI326" s="3" t="s">
        <v>3</v>
      </c>
      <c r="EJ326" s="3">
        <v>1</v>
      </c>
      <c r="EK326" s="3">
        <v>21</v>
      </c>
      <c r="EL326" s="3" t="s">
        <v>47</v>
      </c>
      <c r="EM326" s="3" t="s">
        <v>48</v>
      </c>
      <c r="EO326" s="3" t="s">
        <v>146</v>
      </c>
      <c r="EQ326" s="3">
        <v>2097152</v>
      </c>
      <c r="ER326" s="3">
        <v>15.89</v>
      </c>
      <c r="ES326" s="3">
        <v>15.89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Z326" s="3">
        <v>5</v>
      </c>
      <c r="FC326" s="3">
        <v>1</v>
      </c>
      <c r="FD326" s="3">
        <v>18</v>
      </c>
      <c r="FF326" s="3">
        <v>187</v>
      </c>
      <c r="FQ326" s="3">
        <v>0</v>
      </c>
      <c r="FR326" s="3">
        <v>0</v>
      </c>
      <c r="FS326" s="3">
        <v>0</v>
      </c>
      <c r="FX326" s="3">
        <v>109</v>
      </c>
      <c r="FY326" s="3">
        <v>61</v>
      </c>
      <c r="GA326" s="3" t="s">
        <v>321</v>
      </c>
      <c r="GD326" s="3">
        <v>1</v>
      </c>
      <c r="GF326" s="3">
        <v>-513463024</v>
      </c>
      <c r="GG326" s="3">
        <v>2</v>
      </c>
      <c r="GH326" s="3">
        <v>3</v>
      </c>
      <c r="GI326" s="3">
        <v>5</v>
      </c>
      <c r="GJ326" s="3">
        <v>0</v>
      </c>
      <c r="GK326" s="3">
        <v>0</v>
      </c>
      <c r="GL326" s="3">
        <f t="shared" si="327"/>
        <v>0</v>
      </c>
      <c r="GM326" s="3">
        <f t="shared" si="328"/>
        <v>156.36000000000001</v>
      </c>
      <c r="GN326" s="3">
        <f t="shared" si="329"/>
        <v>156.36000000000001</v>
      </c>
      <c r="GO326" s="3">
        <f t="shared" si="330"/>
        <v>0</v>
      </c>
      <c r="GP326" s="3">
        <f t="shared" si="331"/>
        <v>0</v>
      </c>
      <c r="GR326" s="3">
        <v>1</v>
      </c>
      <c r="GS326" s="3">
        <v>1</v>
      </c>
      <c r="GT326" s="3">
        <v>0</v>
      </c>
      <c r="GU326" s="3" t="s">
        <v>3</v>
      </c>
      <c r="GV326" s="3">
        <f t="shared" si="332"/>
        <v>0</v>
      </c>
      <c r="GW326" s="3">
        <v>1</v>
      </c>
      <c r="GX326" s="3">
        <f t="shared" si="333"/>
        <v>0</v>
      </c>
      <c r="HA326" s="3">
        <v>0</v>
      </c>
      <c r="HB326" s="3">
        <v>0</v>
      </c>
      <c r="HC326" s="3">
        <f t="shared" si="334"/>
        <v>0</v>
      </c>
      <c r="HE326" s="3" t="s">
        <v>322</v>
      </c>
      <c r="HF326" s="3" t="s">
        <v>32</v>
      </c>
      <c r="HM326" s="3" t="s">
        <v>36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5">
      <c r="A327" s="2">
        <v>18</v>
      </c>
      <c r="B327" s="2">
        <v>1</v>
      </c>
      <c r="C327" s="2">
        <v>335</v>
      </c>
      <c r="D327" s="2"/>
      <c r="E327" s="2" t="s">
        <v>323</v>
      </c>
      <c r="F327" s="2" t="s">
        <v>324</v>
      </c>
      <c r="G327" s="2" t="s">
        <v>325</v>
      </c>
      <c r="H327" s="2" t="s">
        <v>163</v>
      </c>
      <c r="I327" s="2">
        <f>I315*J327</f>
        <v>20</v>
      </c>
      <c r="J327" s="2">
        <v>16.666666666666668</v>
      </c>
      <c r="K327" s="2">
        <v>16.666667</v>
      </c>
      <c r="L327" s="2"/>
      <c r="M327" s="2"/>
      <c r="N327" s="2"/>
      <c r="O327" s="2">
        <f t="shared" si="310"/>
        <v>377.6</v>
      </c>
      <c r="P327" s="2">
        <f t="shared" si="311"/>
        <v>377.6</v>
      </c>
      <c r="Q327" s="2">
        <f t="shared" si="296"/>
        <v>0</v>
      </c>
      <c r="R327" s="2">
        <f t="shared" si="297"/>
        <v>0</v>
      </c>
      <c r="S327" s="2">
        <f t="shared" si="312"/>
        <v>0</v>
      </c>
      <c r="T327" s="2">
        <f t="shared" si="313"/>
        <v>0</v>
      </c>
      <c r="U327" s="2">
        <f t="shared" si="314"/>
        <v>0</v>
      </c>
      <c r="V327" s="2">
        <f t="shared" si="315"/>
        <v>0</v>
      </c>
      <c r="W327" s="2">
        <f t="shared" si="316"/>
        <v>0</v>
      </c>
      <c r="X327" s="2">
        <f t="shared" si="298"/>
        <v>0</v>
      </c>
      <c r="Y327" s="2">
        <f t="shared" si="299"/>
        <v>0</v>
      </c>
      <c r="Z327" s="2"/>
      <c r="AA327" s="2">
        <v>86549534</v>
      </c>
      <c r="AB327" s="2">
        <f t="shared" si="317"/>
        <v>18.88</v>
      </c>
      <c r="AC327" s="2">
        <f t="shared" si="300"/>
        <v>18.88</v>
      </c>
      <c r="AD327" s="2">
        <f t="shared" si="301"/>
        <v>0</v>
      </c>
      <c r="AE327" s="2">
        <f t="shared" si="302"/>
        <v>0</v>
      </c>
      <c r="AF327" s="2">
        <f t="shared" si="303"/>
        <v>0</v>
      </c>
      <c r="AG327" s="2">
        <f t="shared" si="318"/>
        <v>0</v>
      </c>
      <c r="AH327" s="2">
        <f t="shared" si="304"/>
        <v>0</v>
      </c>
      <c r="AI327" s="2">
        <f t="shared" si="305"/>
        <v>0</v>
      </c>
      <c r="AJ327" s="2">
        <f t="shared" si="319"/>
        <v>0</v>
      </c>
      <c r="AK327" s="2">
        <v>18.88</v>
      </c>
      <c r="AL327" s="2">
        <v>18.88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109</v>
      </c>
      <c r="AU327" s="2">
        <v>61</v>
      </c>
      <c r="AV327" s="2">
        <v>1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3</v>
      </c>
      <c r="BI327" s="2">
        <v>1</v>
      </c>
      <c r="BJ327" s="2" t="s">
        <v>326</v>
      </c>
      <c r="BK327" s="2"/>
      <c r="BL327" s="2"/>
      <c r="BM327" s="2">
        <v>21</v>
      </c>
      <c r="BN327" s="2">
        <v>0</v>
      </c>
      <c r="BO327" s="2" t="s">
        <v>3</v>
      </c>
      <c r="BP327" s="2">
        <v>0</v>
      </c>
      <c r="BQ327" s="2">
        <v>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109</v>
      </c>
      <c r="CA327" s="2">
        <v>61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858</v>
      </c>
      <c r="CO327" s="2">
        <v>0</v>
      </c>
      <c r="CP327" s="2">
        <f t="shared" si="320"/>
        <v>377.6</v>
      </c>
      <c r="CQ327" s="2">
        <f t="shared" si="321"/>
        <v>18.88</v>
      </c>
      <c r="CR327" s="2">
        <f t="shared" si="306"/>
        <v>0</v>
      </c>
      <c r="CS327" s="2">
        <f t="shared" si="307"/>
        <v>0</v>
      </c>
      <c r="CT327" s="2">
        <f t="shared" si="322"/>
        <v>0</v>
      </c>
      <c r="CU327" s="2">
        <f t="shared" si="323"/>
        <v>0</v>
      </c>
      <c r="CV327" s="2">
        <f t="shared" si="324"/>
        <v>0</v>
      </c>
      <c r="CW327" s="2">
        <f t="shared" si="325"/>
        <v>0</v>
      </c>
      <c r="CX327" s="2">
        <f t="shared" si="326"/>
        <v>0</v>
      </c>
      <c r="CY327" s="2">
        <f t="shared" si="308"/>
        <v>0</v>
      </c>
      <c r="CZ327" s="2">
        <f t="shared" si="309"/>
        <v>0</v>
      </c>
      <c r="DA327" s="2"/>
      <c r="DB327" s="2"/>
      <c r="DC327" s="2" t="s">
        <v>3</v>
      </c>
      <c r="DD327" s="2" t="s">
        <v>3</v>
      </c>
      <c r="DE327" s="2" t="s">
        <v>3</v>
      </c>
      <c r="DF327" s="2" t="s">
        <v>3</v>
      </c>
      <c r="DG327" s="2" t="s">
        <v>3</v>
      </c>
      <c r="DH327" s="2" t="s">
        <v>3</v>
      </c>
      <c r="DI327" s="2" t="s">
        <v>3</v>
      </c>
      <c r="DJ327" s="2" t="s">
        <v>3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1010</v>
      </c>
      <c r="DV327" s="2" t="s">
        <v>163</v>
      </c>
      <c r="DW327" s="2" t="s">
        <v>163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85635393</v>
      </c>
      <c r="EF327" s="2">
        <v>30</v>
      </c>
      <c r="EG327" s="2" t="s">
        <v>46</v>
      </c>
      <c r="EH327" s="2">
        <v>0</v>
      </c>
      <c r="EI327" s="2" t="s">
        <v>3</v>
      </c>
      <c r="EJ327" s="2">
        <v>1</v>
      </c>
      <c r="EK327" s="2">
        <v>21</v>
      </c>
      <c r="EL327" s="2" t="s">
        <v>47</v>
      </c>
      <c r="EM327" s="2" t="s">
        <v>48</v>
      </c>
      <c r="EN327" s="2"/>
      <c r="EO327" s="2" t="s">
        <v>146</v>
      </c>
      <c r="EP327" s="2"/>
      <c r="EQ327" s="2">
        <v>0</v>
      </c>
      <c r="ER327" s="2">
        <v>18.88</v>
      </c>
      <c r="ES327" s="2">
        <v>18.88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v>0</v>
      </c>
      <c r="FS327" s="2">
        <v>0</v>
      </c>
      <c r="FT327" s="2"/>
      <c r="FU327" s="2"/>
      <c r="FV327" s="2"/>
      <c r="FW327" s="2"/>
      <c r="FX327" s="2">
        <v>109</v>
      </c>
      <c r="FY327" s="2">
        <v>61</v>
      </c>
      <c r="FZ327" s="2"/>
      <c r="GA327" s="2" t="s">
        <v>3</v>
      </c>
      <c r="GB327" s="2"/>
      <c r="GC327" s="2"/>
      <c r="GD327" s="2">
        <v>1</v>
      </c>
      <c r="GE327" s="2"/>
      <c r="GF327" s="2">
        <v>1700503317</v>
      </c>
      <c r="GG327" s="2">
        <v>2</v>
      </c>
      <c r="GH327" s="2">
        <v>1</v>
      </c>
      <c r="GI327" s="2">
        <v>-2</v>
      </c>
      <c r="GJ327" s="2">
        <v>0</v>
      </c>
      <c r="GK327" s="2">
        <v>0</v>
      </c>
      <c r="GL327" s="2">
        <f t="shared" si="327"/>
        <v>0</v>
      </c>
      <c r="GM327" s="2">
        <f t="shared" si="328"/>
        <v>377.6</v>
      </c>
      <c r="GN327" s="2">
        <f t="shared" si="329"/>
        <v>377.6</v>
      </c>
      <c r="GO327" s="2">
        <f t="shared" si="330"/>
        <v>0</v>
      </c>
      <c r="GP327" s="2">
        <f t="shared" si="331"/>
        <v>0</v>
      </c>
      <c r="GQ327" s="2"/>
      <c r="GR327" s="2">
        <v>0</v>
      </c>
      <c r="GS327" s="2">
        <v>3</v>
      </c>
      <c r="GT327" s="2">
        <v>0</v>
      </c>
      <c r="GU327" s="2" t="s">
        <v>3</v>
      </c>
      <c r="GV327" s="2">
        <f t="shared" si="332"/>
        <v>0</v>
      </c>
      <c r="GW327" s="2">
        <v>1</v>
      </c>
      <c r="GX327" s="2">
        <f t="shared" si="333"/>
        <v>0</v>
      </c>
      <c r="GY327" s="2"/>
      <c r="GZ327" s="2"/>
      <c r="HA327" s="2">
        <v>0</v>
      </c>
      <c r="HB327" s="2">
        <v>0</v>
      </c>
      <c r="HC327" s="2">
        <f t="shared" si="334"/>
        <v>0</v>
      </c>
      <c r="HD327" s="2"/>
      <c r="HE327" s="2" t="s">
        <v>3</v>
      </c>
      <c r="HF327" s="2" t="s">
        <v>3</v>
      </c>
      <c r="HG327" s="2"/>
      <c r="HH327" s="2"/>
      <c r="HI327" s="2"/>
      <c r="HJ327" s="2"/>
      <c r="HK327" s="2"/>
      <c r="HL327" s="2"/>
      <c r="HM327" s="2" t="s">
        <v>36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5">
      <c r="A328" s="3">
        <v>18</v>
      </c>
      <c r="B328" s="3">
        <v>1</v>
      </c>
      <c r="C328" s="3">
        <v>349</v>
      </c>
      <c r="E328" s="3" t="s">
        <v>323</v>
      </c>
      <c r="F328" s="3" t="s">
        <v>324</v>
      </c>
      <c r="G328" s="3" t="s">
        <v>325</v>
      </c>
      <c r="H328" s="3" t="s">
        <v>163</v>
      </c>
      <c r="I328" s="3">
        <f>I316*J328</f>
        <v>20</v>
      </c>
      <c r="J328" s="3">
        <v>16.666666666666668</v>
      </c>
      <c r="K328" s="3">
        <v>16.666667</v>
      </c>
      <c r="O328" s="3">
        <f t="shared" si="310"/>
        <v>1329.15</v>
      </c>
      <c r="P328" s="3">
        <f t="shared" si="311"/>
        <v>1329.15</v>
      </c>
      <c r="Q328" s="3">
        <f t="shared" si="296"/>
        <v>0</v>
      </c>
      <c r="R328" s="3">
        <f t="shared" si="297"/>
        <v>0</v>
      </c>
      <c r="S328" s="3">
        <f t="shared" si="312"/>
        <v>0</v>
      </c>
      <c r="T328" s="3">
        <f t="shared" si="313"/>
        <v>0</v>
      </c>
      <c r="U328" s="3">
        <f t="shared" si="314"/>
        <v>0</v>
      </c>
      <c r="V328" s="3">
        <f t="shared" si="315"/>
        <v>0</v>
      </c>
      <c r="W328" s="3">
        <f t="shared" si="316"/>
        <v>0</v>
      </c>
      <c r="X328" s="3">
        <f t="shared" si="298"/>
        <v>0</v>
      </c>
      <c r="Y328" s="3">
        <f t="shared" si="299"/>
        <v>0</v>
      </c>
      <c r="AA328" s="3">
        <v>86549536</v>
      </c>
      <c r="AB328" s="3">
        <f t="shared" si="317"/>
        <v>18.88</v>
      </c>
      <c r="AC328" s="3">
        <f t="shared" si="300"/>
        <v>18.88</v>
      </c>
      <c r="AD328" s="3">
        <f t="shared" si="301"/>
        <v>0</v>
      </c>
      <c r="AE328" s="3">
        <f t="shared" si="302"/>
        <v>0</v>
      </c>
      <c r="AF328" s="3">
        <f t="shared" si="303"/>
        <v>0</v>
      </c>
      <c r="AG328" s="3">
        <f t="shared" si="318"/>
        <v>0</v>
      </c>
      <c r="AH328" s="3">
        <f t="shared" si="304"/>
        <v>0</v>
      </c>
      <c r="AI328" s="3">
        <f t="shared" si="305"/>
        <v>0</v>
      </c>
      <c r="AJ328" s="3">
        <f t="shared" si="319"/>
        <v>0</v>
      </c>
      <c r="AK328" s="3">
        <v>18.88</v>
      </c>
      <c r="AL328" s="3">
        <v>18.88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109</v>
      </c>
      <c r="AU328" s="3">
        <v>61</v>
      </c>
      <c r="AV328" s="3">
        <v>1</v>
      </c>
      <c r="AW328" s="3">
        <v>1</v>
      </c>
      <c r="AZ328" s="3">
        <v>1</v>
      </c>
      <c r="BA328" s="3">
        <v>1</v>
      </c>
      <c r="BB328" s="3">
        <v>1</v>
      </c>
      <c r="BC328" s="3">
        <v>3.52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3</v>
      </c>
      <c r="BI328" s="3">
        <v>1</v>
      </c>
      <c r="BJ328" s="3" t="s">
        <v>326</v>
      </c>
      <c r="BM328" s="3">
        <v>21</v>
      </c>
      <c r="BN328" s="3">
        <v>0</v>
      </c>
      <c r="BO328" s="3" t="s">
        <v>324</v>
      </c>
      <c r="BP328" s="3">
        <v>1</v>
      </c>
      <c r="BQ328" s="3">
        <v>30</v>
      </c>
      <c r="BR328" s="3">
        <v>0</v>
      </c>
      <c r="BS328" s="3">
        <v>1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109</v>
      </c>
      <c r="CA328" s="3">
        <v>61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858</v>
      </c>
      <c r="CO328" s="3">
        <v>0</v>
      </c>
      <c r="CP328" s="3">
        <f t="shared" si="320"/>
        <v>1329.15</v>
      </c>
      <c r="CQ328" s="3">
        <f t="shared" si="321"/>
        <v>66.459999999999994</v>
      </c>
      <c r="CR328" s="3">
        <f t="shared" si="306"/>
        <v>0</v>
      </c>
      <c r="CS328" s="3">
        <f t="shared" si="307"/>
        <v>0</v>
      </c>
      <c r="CT328" s="3">
        <f t="shared" si="322"/>
        <v>0</v>
      </c>
      <c r="CU328" s="3">
        <f t="shared" si="323"/>
        <v>0</v>
      </c>
      <c r="CV328" s="3">
        <f t="shared" si="324"/>
        <v>0</v>
      </c>
      <c r="CW328" s="3">
        <f t="shared" si="325"/>
        <v>0</v>
      </c>
      <c r="CX328" s="3">
        <f t="shared" si="326"/>
        <v>0</v>
      </c>
      <c r="CY328" s="3">
        <f t="shared" si="308"/>
        <v>0</v>
      </c>
      <c r="CZ328" s="3">
        <f t="shared" si="309"/>
        <v>0</v>
      </c>
      <c r="DC328" s="3" t="s">
        <v>3</v>
      </c>
      <c r="DD328" s="3" t="s">
        <v>3</v>
      </c>
      <c r="DE328" s="3" t="s">
        <v>3</v>
      </c>
      <c r="DF328" s="3" t="s">
        <v>3</v>
      </c>
      <c r="DG328" s="3" t="s">
        <v>3</v>
      </c>
      <c r="DH328" s="3" t="s">
        <v>3</v>
      </c>
      <c r="DI328" s="3" t="s">
        <v>3</v>
      </c>
      <c r="DJ328" s="3" t="s">
        <v>3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1010</v>
      </c>
      <c r="DV328" s="3" t="s">
        <v>163</v>
      </c>
      <c r="DW328" s="3" t="s">
        <v>163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85635393</v>
      </c>
      <c r="EF328" s="3">
        <v>30</v>
      </c>
      <c r="EG328" s="3" t="s">
        <v>46</v>
      </c>
      <c r="EH328" s="3">
        <v>0</v>
      </c>
      <c r="EI328" s="3" t="s">
        <v>3</v>
      </c>
      <c r="EJ328" s="3">
        <v>1</v>
      </c>
      <c r="EK328" s="3">
        <v>21</v>
      </c>
      <c r="EL328" s="3" t="s">
        <v>47</v>
      </c>
      <c r="EM328" s="3" t="s">
        <v>48</v>
      </c>
      <c r="EO328" s="3" t="s">
        <v>146</v>
      </c>
      <c r="EQ328" s="3">
        <v>0</v>
      </c>
      <c r="ER328" s="3">
        <v>18.88</v>
      </c>
      <c r="ES328" s="3">
        <v>18.88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FQ328" s="3">
        <v>0</v>
      </c>
      <c r="FR328" s="3">
        <v>0</v>
      </c>
      <c r="FS328" s="3">
        <v>0</v>
      </c>
      <c r="FX328" s="3">
        <v>109</v>
      </c>
      <c r="FY328" s="3">
        <v>61</v>
      </c>
      <c r="GA328" s="3" t="s">
        <v>3</v>
      </c>
      <c r="GD328" s="3">
        <v>1</v>
      </c>
      <c r="GF328" s="3">
        <v>1700503317</v>
      </c>
      <c r="GG328" s="3">
        <v>2</v>
      </c>
      <c r="GH328" s="3">
        <v>1</v>
      </c>
      <c r="GI328" s="3">
        <v>2</v>
      </c>
      <c r="GJ328" s="3">
        <v>0</v>
      </c>
      <c r="GK328" s="3">
        <v>0</v>
      </c>
      <c r="GL328" s="3">
        <f t="shared" si="327"/>
        <v>0</v>
      </c>
      <c r="GM328" s="3">
        <f t="shared" si="328"/>
        <v>1329.15</v>
      </c>
      <c r="GN328" s="3">
        <f t="shared" si="329"/>
        <v>1329.15</v>
      </c>
      <c r="GO328" s="3">
        <f t="shared" si="330"/>
        <v>0</v>
      </c>
      <c r="GP328" s="3">
        <f t="shared" si="331"/>
        <v>0</v>
      </c>
      <c r="GR328" s="3">
        <v>0</v>
      </c>
      <c r="GS328" s="3">
        <v>3</v>
      </c>
      <c r="GT328" s="3">
        <v>0</v>
      </c>
      <c r="GU328" s="3" t="s">
        <v>3</v>
      </c>
      <c r="GV328" s="3">
        <f t="shared" si="332"/>
        <v>0</v>
      </c>
      <c r="GW328" s="3">
        <v>1</v>
      </c>
      <c r="GX328" s="3">
        <f t="shared" si="333"/>
        <v>0</v>
      </c>
      <c r="HA328" s="3">
        <v>0</v>
      </c>
      <c r="HB328" s="3">
        <v>0</v>
      </c>
      <c r="HC328" s="3">
        <f t="shared" si="334"/>
        <v>0</v>
      </c>
      <c r="HE328" s="3" t="s">
        <v>3</v>
      </c>
      <c r="HF328" s="3" t="s">
        <v>3</v>
      </c>
      <c r="HM328" s="3" t="s">
        <v>36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5">
      <c r="A329" s="2">
        <v>18</v>
      </c>
      <c r="B329" s="2">
        <v>1</v>
      </c>
      <c r="C329" s="2">
        <v>333</v>
      </c>
      <c r="D329" s="2"/>
      <c r="E329" s="2" t="s">
        <v>327</v>
      </c>
      <c r="F329" s="2" t="s">
        <v>328</v>
      </c>
      <c r="G329" s="2" t="s">
        <v>329</v>
      </c>
      <c r="H329" s="2" t="s">
        <v>163</v>
      </c>
      <c r="I329" s="2">
        <f>I315*J329</f>
        <v>145</v>
      </c>
      <c r="J329" s="2">
        <v>120.83333333333334</v>
      </c>
      <c r="K329" s="2">
        <v>120.833333</v>
      </c>
      <c r="L329" s="2"/>
      <c r="M329" s="2"/>
      <c r="N329" s="2"/>
      <c r="O329" s="2">
        <f t="shared" si="310"/>
        <v>2135.85</v>
      </c>
      <c r="P329" s="2">
        <f t="shared" si="311"/>
        <v>2135.85</v>
      </c>
      <c r="Q329" s="2">
        <f t="shared" si="296"/>
        <v>0</v>
      </c>
      <c r="R329" s="2">
        <f t="shared" si="297"/>
        <v>0</v>
      </c>
      <c r="S329" s="2">
        <f t="shared" si="312"/>
        <v>0</v>
      </c>
      <c r="T329" s="2">
        <f t="shared" si="313"/>
        <v>0</v>
      </c>
      <c r="U329" s="2">
        <f t="shared" si="314"/>
        <v>0</v>
      </c>
      <c r="V329" s="2">
        <f t="shared" si="315"/>
        <v>0</v>
      </c>
      <c r="W329" s="2">
        <f t="shared" si="316"/>
        <v>0</v>
      </c>
      <c r="X329" s="2">
        <f t="shared" si="298"/>
        <v>0</v>
      </c>
      <c r="Y329" s="2">
        <f t="shared" si="299"/>
        <v>0</v>
      </c>
      <c r="Z329" s="2"/>
      <c r="AA329" s="2">
        <v>86549534</v>
      </c>
      <c r="AB329" s="2">
        <f t="shared" si="317"/>
        <v>14.73</v>
      </c>
      <c r="AC329" s="2">
        <f t="shared" si="300"/>
        <v>14.73</v>
      </c>
      <c r="AD329" s="2">
        <f t="shared" si="301"/>
        <v>0</v>
      </c>
      <c r="AE329" s="2">
        <f t="shared" si="302"/>
        <v>0</v>
      </c>
      <c r="AF329" s="2">
        <f t="shared" si="303"/>
        <v>0</v>
      </c>
      <c r="AG329" s="2">
        <f t="shared" si="318"/>
        <v>0</v>
      </c>
      <c r="AH329" s="2">
        <f t="shared" si="304"/>
        <v>0</v>
      </c>
      <c r="AI329" s="2">
        <f t="shared" si="305"/>
        <v>0</v>
      </c>
      <c r="AJ329" s="2">
        <f t="shared" si="319"/>
        <v>0</v>
      </c>
      <c r="AK329" s="2">
        <v>14.73</v>
      </c>
      <c r="AL329" s="2">
        <v>14.73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109</v>
      </c>
      <c r="AU329" s="2">
        <v>61</v>
      </c>
      <c r="AV329" s="2">
        <v>1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3</v>
      </c>
      <c r="BI329" s="2">
        <v>1</v>
      </c>
      <c r="BJ329" s="2" t="s">
        <v>330</v>
      </c>
      <c r="BK329" s="2"/>
      <c r="BL329" s="2"/>
      <c r="BM329" s="2">
        <v>21</v>
      </c>
      <c r="BN329" s="2">
        <v>0</v>
      </c>
      <c r="BO329" s="2" t="s">
        <v>3</v>
      </c>
      <c r="BP329" s="2">
        <v>0</v>
      </c>
      <c r="BQ329" s="2">
        <v>30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109</v>
      </c>
      <c r="CA329" s="2">
        <v>61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858</v>
      </c>
      <c r="CO329" s="2">
        <v>0</v>
      </c>
      <c r="CP329" s="2">
        <f t="shared" si="320"/>
        <v>2135.85</v>
      </c>
      <c r="CQ329" s="2">
        <f t="shared" si="321"/>
        <v>14.73</v>
      </c>
      <c r="CR329" s="2">
        <f t="shared" si="306"/>
        <v>0</v>
      </c>
      <c r="CS329" s="2">
        <f t="shared" si="307"/>
        <v>0</v>
      </c>
      <c r="CT329" s="2">
        <f t="shared" si="322"/>
        <v>0</v>
      </c>
      <c r="CU329" s="2">
        <f t="shared" si="323"/>
        <v>0</v>
      </c>
      <c r="CV329" s="2">
        <f t="shared" si="324"/>
        <v>0</v>
      </c>
      <c r="CW329" s="2">
        <f t="shared" si="325"/>
        <v>0</v>
      </c>
      <c r="CX329" s="2">
        <f t="shared" si="326"/>
        <v>0</v>
      </c>
      <c r="CY329" s="2">
        <f t="shared" si="308"/>
        <v>0</v>
      </c>
      <c r="CZ329" s="2">
        <f t="shared" si="309"/>
        <v>0</v>
      </c>
      <c r="DA329" s="2"/>
      <c r="DB329" s="2"/>
      <c r="DC329" s="2" t="s">
        <v>3</v>
      </c>
      <c r="DD329" s="2" t="s">
        <v>3</v>
      </c>
      <c r="DE329" s="2" t="s">
        <v>3</v>
      </c>
      <c r="DF329" s="2" t="s">
        <v>3</v>
      </c>
      <c r="DG329" s="2" t="s">
        <v>3</v>
      </c>
      <c r="DH329" s="2" t="s">
        <v>3</v>
      </c>
      <c r="DI329" s="2" t="s">
        <v>3</v>
      </c>
      <c r="DJ329" s="2" t="s">
        <v>3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1010</v>
      </c>
      <c r="DV329" s="2" t="s">
        <v>163</v>
      </c>
      <c r="DW329" s="2" t="s">
        <v>163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85635393</v>
      </c>
      <c r="EF329" s="2">
        <v>30</v>
      </c>
      <c r="EG329" s="2" t="s">
        <v>46</v>
      </c>
      <c r="EH329" s="2">
        <v>0</v>
      </c>
      <c r="EI329" s="2" t="s">
        <v>3</v>
      </c>
      <c r="EJ329" s="2">
        <v>1</v>
      </c>
      <c r="EK329" s="2">
        <v>21</v>
      </c>
      <c r="EL329" s="2" t="s">
        <v>47</v>
      </c>
      <c r="EM329" s="2" t="s">
        <v>48</v>
      </c>
      <c r="EN329" s="2"/>
      <c r="EO329" s="2" t="s">
        <v>146</v>
      </c>
      <c r="EP329" s="2"/>
      <c r="EQ329" s="2">
        <v>0</v>
      </c>
      <c r="ER329" s="2">
        <v>14.73</v>
      </c>
      <c r="ES329" s="2">
        <v>14.73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109</v>
      </c>
      <c r="FY329" s="2">
        <v>61</v>
      </c>
      <c r="FZ329" s="2"/>
      <c r="GA329" s="2" t="s">
        <v>3</v>
      </c>
      <c r="GB329" s="2"/>
      <c r="GC329" s="2"/>
      <c r="GD329" s="2">
        <v>1</v>
      </c>
      <c r="GE329" s="2"/>
      <c r="GF329" s="2">
        <v>836900894</v>
      </c>
      <c r="GG329" s="2">
        <v>2</v>
      </c>
      <c r="GH329" s="2">
        <v>1</v>
      </c>
      <c r="GI329" s="2">
        <v>-2</v>
      </c>
      <c r="GJ329" s="2">
        <v>0</v>
      </c>
      <c r="GK329" s="2">
        <v>0</v>
      </c>
      <c r="GL329" s="2">
        <f t="shared" si="327"/>
        <v>0</v>
      </c>
      <c r="GM329" s="2">
        <f t="shared" si="328"/>
        <v>2135.85</v>
      </c>
      <c r="GN329" s="2">
        <f t="shared" si="329"/>
        <v>2135.85</v>
      </c>
      <c r="GO329" s="2">
        <f t="shared" si="330"/>
        <v>0</v>
      </c>
      <c r="GP329" s="2">
        <f t="shared" si="331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332"/>
        <v>0</v>
      </c>
      <c r="GW329" s="2">
        <v>1</v>
      </c>
      <c r="GX329" s="2">
        <f t="shared" si="333"/>
        <v>0</v>
      </c>
      <c r="GY329" s="2"/>
      <c r="GZ329" s="2"/>
      <c r="HA329" s="2">
        <v>0</v>
      </c>
      <c r="HB329" s="2">
        <v>0</v>
      </c>
      <c r="HC329" s="2">
        <f t="shared" si="334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36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5">
      <c r="A330" s="3">
        <v>18</v>
      </c>
      <c r="B330" s="3">
        <v>1</v>
      </c>
      <c r="C330" s="3">
        <v>347</v>
      </c>
      <c r="E330" s="3" t="s">
        <v>327</v>
      </c>
      <c r="F330" s="3" t="s">
        <v>328</v>
      </c>
      <c r="G330" s="3" t="s">
        <v>329</v>
      </c>
      <c r="H330" s="3" t="s">
        <v>163</v>
      </c>
      <c r="I330" s="3">
        <f>I316*J330</f>
        <v>145</v>
      </c>
      <c r="J330" s="3">
        <v>120.83333333333334</v>
      </c>
      <c r="K330" s="3">
        <v>120.833333</v>
      </c>
      <c r="O330" s="3">
        <f t="shared" si="310"/>
        <v>6685.21</v>
      </c>
      <c r="P330" s="3">
        <f t="shared" si="311"/>
        <v>6685.21</v>
      </c>
      <c r="Q330" s="3">
        <f t="shared" si="296"/>
        <v>0</v>
      </c>
      <c r="R330" s="3">
        <f t="shared" si="297"/>
        <v>0</v>
      </c>
      <c r="S330" s="3">
        <f t="shared" si="312"/>
        <v>0</v>
      </c>
      <c r="T330" s="3">
        <f t="shared" si="313"/>
        <v>0</v>
      </c>
      <c r="U330" s="3">
        <f t="shared" si="314"/>
        <v>0</v>
      </c>
      <c r="V330" s="3">
        <f t="shared" si="315"/>
        <v>0</v>
      </c>
      <c r="W330" s="3">
        <f t="shared" si="316"/>
        <v>0</v>
      </c>
      <c r="X330" s="3">
        <f t="shared" si="298"/>
        <v>0</v>
      </c>
      <c r="Y330" s="3">
        <f t="shared" si="299"/>
        <v>0</v>
      </c>
      <c r="AA330" s="3">
        <v>86549536</v>
      </c>
      <c r="AB330" s="3">
        <f t="shared" si="317"/>
        <v>14.73</v>
      </c>
      <c r="AC330" s="3">
        <f t="shared" si="300"/>
        <v>14.73</v>
      </c>
      <c r="AD330" s="3">
        <f t="shared" si="301"/>
        <v>0</v>
      </c>
      <c r="AE330" s="3">
        <f t="shared" si="302"/>
        <v>0</v>
      </c>
      <c r="AF330" s="3">
        <f t="shared" si="303"/>
        <v>0</v>
      </c>
      <c r="AG330" s="3">
        <f t="shared" si="318"/>
        <v>0</v>
      </c>
      <c r="AH330" s="3">
        <f t="shared" si="304"/>
        <v>0</v>
      </c>
      <c r="AI330" s="3">
        <f t="shared" si="305"/>
        <v>0</v>
      </c>
      <c r="AJ330" s="3">
        <f t="shared" si="319"/>
        <v>0</v>
      </c>
      <c r="AK330" s="3">
        <v>14.73</v>
      </c>
      <c r="AL330" s="3">
        <v>14.73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109</v>
      </c>
      <c r="AU330" s="3">
        <v>61</v>
      </c>
      <c r="AV330" s="3">
        <v>1</v>
      </c>
      <c r="AW330" s="3">
        <v>1</v>
      </c>
      <c r="AZ330" s="3">
        <v>1</v>
      </c>
      <c r="BA330" s="3">
        <v>1</v>
      </c>
      <c r="BB330" s="3">
        <v>1</v>
      </c>
      <c r="BC330" s="3">
        <v>3.13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3</v>
      </c>
      <c r="BI330" s="3">
        <v>1</v>
      </c>
      <c r="BJ330" s="3" t="s">
        <v>330</v>
      </c>
      <c r="BM330" s="3">
        <v>21</v>
      </c>
      <c r="BN330" s="3">
        <v>0</v>
      </c>
      <c r="BO330" s="3" t="s">
        <v>328</v>
      </c>
      <c r="BP330" s="3">
        <v>1</v>
      </c>
      <c r="BQ330" s="3">
        <v>30</v>
      </c>
      <c r="BR330" s="3">
        <v>0</v>
      </c>
      <c r="BS330" s="3">
        <v>1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109</v>
      </c>
      <c r="CA330" s="3">
        <v>61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858</v>
      </c>
      <c r="CO330" s="3">
        <v>0</v>
      </c>
      <c r="CP330" s="3">
        <f t="shared" si="320"/>
        <v>6685.21</v>
      </c>
      <c r="CQ330" s="3">
        <f t="shared" si="321"/>
        <v>46.1</v>
      </c>
      <c r="CR330" s="3">
        <f t="shared" si="306"/>
        <v>0</v>
      </c>
      <c r="CS330" s="3">
        <f t="shared" si="307"/>
        <v>0</v>
      </c>
      <c r="CT330" s="3">
        <f t="shared" si="322"/>
        <v>0</v>
      </c>
      <c r="CU330" s="3">
        <f t="shared" si="323"/>
        <v>0</v>
      </c>
      <c r="CV330" s="3">
        <f t="shared" si="324"/>
        <v>0</v>
      </c>
      <c r="CW330" s="3">
        <f t="shared" si="325"/>
        <v>0</v>
      </c>
      <c r="CX330" s="3">
        <f t="shared" si="326"/>
        <v>0</v>
      </c>
      <c r="CY330" s="3">
        <f t="shared" si="308"/>
        <v>0</v>
      </c>
      <c r="CZ330" s="3">
        <f t="shared" si="309"/>
        <v>0</v>
      </c>
      <c r="DC330" s="3" t="s">
        <v>3</v>
      </c>
      <c r="DD330" s="3" t="s">
        <v>3</v>
      </c>
      <c r="DE330" s="3" t="s">
        <v>3</v>
      </c>
      <c r="DF330" s="3" t="s">
        <v>3</v>
      </c>
      <c r="DG330" s="3" t="s">
        <v>3</v>
      </c>
      <c r="DH330" s="3" t="s">
        <v>3</v>
      </c>
      <c r="DI330" s="3" t="s">
        <v>3</v>
      </c>
      <c r="DJ330" s="3" t="s">
        <v>3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1010</v>
      </c>
      <c r="DV330" s="3" t="s">
        <v>163</v>
      </c>
      <c r="DW330" s="3" t="s">
        <v>163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85635393</v>
      </c>
      <c r="EF330" s="3">
        <v>30</v>
      </c>
      <c r="EG330" s="3" t="s">
        <v>46</v>
      </c>
      <c r="EH330" s="3">
        <v>0</v>
      </c>
      <c r="EI330" s="3" t="s">
        <v>3</v>
      </c>
      <c r="EJ330" s="3">
        <v>1</v>
      </c>
      <c r="EK330" s="3">
        <v>21</v>
      </c>
      <c r="EL330" s="3" t="s">
        <v>47</v>
      </c>
      <c r="EM330" s="3" t="s">
        <v>48</v>
      </c>
      <c r="EO330" s="3" t="s">
        <v>146</v>
      </c>
      <c r="EQ330" s="3">
        <v>0</v>
      </c>
      <c r="ER330" s="3">
        <v>14.73</v>
      </c>
      <c r="ES330" s="3">
        <v>14.73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FQ330" s="3">
        <v>0</v>
      </c>
      <c r="FR330" s="3">
        <v>0</v>
      </c>
      <c r="FS330" s="3">
        <v>0</v>
      </c>
      <c r="FX330" s="3">
        <v>109</v>
      </c>
      <c r="FY330" s="3">
        <v>61</v>
      </c>
      <c r="GA330" s="3" t="s">
        <v>3</v>
      </c>
      <c r="GD330" s="3">
        <v>1</v>
      </c>
      <c r="GF330" s="3">
        <v>836900894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327"/>
        <v>0</v>
      </c>
      <c r="GM330" s="3">
        <f t="shared" si="328"/>
        <v>6685.21</v>
      </c>
      <c r="GN330" s="3">
        <f t="shared" si="329"/>
        <v>6685.21</v>
      </c>
      <c r="GO330" s="3">
        <f t="shared" si="330"/>
        <v>0</v>
      </c>
      <c r="GP330" s="3">
        <f t="shared" si="331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332"/>
        <v>0</v>
      </c>
      <c r="GW330" s="3">
        <v>1</v>
      </c>
      <c r="GX330" s="3">
        <f t="shared" si="333"/>
        <v>0</v>
      </c>
      <c r="HA330" s="3">
        <v>0</v>
      </c>
      <c r="HB330" s="3">
        <v>0</v>
      </c>
      <c r="HC330" s="3">
        <f t="shared" si="334"/>
        <v>0</v>
      </c>
      <c r="HE330" s="3" t="s">
        <v>3</v>
      </c>
      <c r="HF330" s="3" t="s">
        <v>3</v>
      </c>
      <c r="HM330" s="3" t="s">
        <v>36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5">
      <c r="A331" s="2">
        <v>18</v>
      </c>
      <c r="B331" s="2">
        <v>1</v>
      </c>
      <c r="C331" s="2">
        <v>334</v>
      </c>
      <c r="D331" s="2"/>
      <c r="E331" s="2" t="s">
        <v>331</v>
      </c>
      <c r="F331" s="2" t="s">
        <v>332</v>
      </c>
      <c r="G331" s="2" t="s">
        <v>333</v>
      </c>
      <c r="H331" s="2" t="s">
        <v>163</v>
      </c>
      <c r="I331" s="2">
        <f>I315*J331</f>
        <v>55</v>
      </c>
      <c r="J331" s="2">
        <v>45.833333333333336</v>
      </c>
      <c r="K331" s="2">
        <v>45.833333000000003</v>
      </c>
      <c r="L331" s="2"/>
      <c r="M331" s="2"/>
      <c r="N331" s="2"/>
      <c r="O331" s="2">
        <f t="shared" si="310"/>
        <v>836.55</v>
      </c>
      <c r="P331" s="2">
        <f t="shared" si="311"/>
        <v>836.55</v>
      </c>
      <c r="Q331" s="2">
        <f t="shared" si="296"/>
        <v>0</v>
      </c>
      <c r="R331" s="2">
        <f t="shared" si="297"/>
        <v>0</v>
      </c>
      <c r="S331" s="2">
        <f t="shared" si="312"/>
        <v>0</v>
      </c>
      <c r="T331" s="2">
        <f t="shared" si="313"/>
        <v>0</v>
      </c>
      <c r="U331" s="2">
        <f t="shared" si="314"/>
        <v>0</v>
      </c>
      <c r="V331" s="2">
        <f t="shared" si="315"/>
        <v>0</v>
      </c>
      <c r="W331" s="2">
        <f t="shared" si="316"/>
        <v>0</v>
      </c>
      <c r="X331" s="2">
        <f t="shared" si="298"/>
        <v>0</v>
      </c>
      <c r="Y331" s="2">
        <f t="shared" si="299"/>
        <v>0</v>
      </c>
      <c r="Z331" s="2"/>
      <c r="AA331" s="2">
        <v>86549534</v>
      </c>
      <c r="AB331" s="2">
        <f t="shared" si="317"/>
        <v>15.21</v>
      </c>
      <c r="AC331" s="2">
        <f t="shared" si="300"/>
        <v>15.21</v>
      </c>
      <c r="AD331" s="2">
        <f t="shared" si="301"/>
        <v>0</v>
      </c>
      <c r="AE331" s="2">
        <f t="shared" si="302"/>
        <v>0</v>
      </c>
      <c r="AF331" s="2">
        <f t="shared" si="303"/>
        <v>0</v>
      </c>
      <c r="AG331" s="2">
        <f t="shared" si="318"/>
        <v>0</v>
      </c>
      <c r="AH331" s="2">
        <f t="shared" si="304"/>
        <v>0</v>
      </c>
      <c r="AI331" s="2">
        <f t="shared" si="305"/>
        <v>0</v>
      </c>
      <c r="AJ331" s="2">
        <f t="shared" si="319"/>
        <v>0</v>
      </c>
      <c r="AK331" s="2">
        <v>15.21</v>
      </c>
      <c r="AL331" s="2">
        <v>15.21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109</v>
      </c>
      <c r="AU331" s="2">
        <v>61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1</v>
      </c>
      <c r="BJ331" s="2" t="s">
        <v>334</v>
      </c>
      <c r="BK331" s="2"/>
      <c r="BL331" s="2"/>
      <c r="BM331" s="2">
        <v>21</v>
      </c>
      <c r="BN331" s="2">
        <v>0</v>
      </c>
      <c r="BO331" s="2" t="s">
        <v>3</v>
      </c>
      <c r="BP331" s="2">
        <v>0</v>
      </c>
      <c r="BQ331" s="2">
        <v>30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109</v>
      </c>
      <c r="CA331" s="2">
        <v>61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858</v>
      </c>
      <c r="CO331" s="2">
        <v>0</v>
      </c>
      <c r="CP331" s="2">
        <f t="shared" si="320"/>
        <v>836.55</v>
      </c>
      <c r="CQ331" s="2">
        <f t="shared" si="321"/>
        <v>15.21</v>
      </c>
      <c r="CR331" s="2">
        <f t="shared" si="306"/>
        <v>0</v>
      </c>
      <c r="CS331" s="2">
        <f t="shared" si="307"/>
        <v>0</v>
      </c>
      <c r="CT331" s="2">
        <f t="shared" si="322"/>
        <v>0</v>
      </c>
      <c r="CU331" s="2">
        <f t="shared" si="323"/>
        <v>0</v>
      </c>
      <c r="CV331" s="2">
        <f t="shared" si="324"/>
        <v>0</v>
      </c>
      <c r="CW331" s="2">
        <f t="shared" si="325"/>
        <v>0</v>
      </c>
      <c r="CX331" s="2">
        <f t="shared" si="326"/>
        <v>0</v>
      </c>
      <c r="CY331" s="2">
        <f t="shared" si="308"/>
        <v>0</v>
      </c>
      <c r="CZ331" s="2">
        <f t="shared" si="309"/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1010</v>
      </c>
      <c r="DV331" s="2" t="s">
        <v>163</v>
      </c>
      <c r="DW331" s="2" t="s">
        <v>163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85635393</v>
      </c>
      <c r="EF331" s="2">
        <v>30</v>
      </c>
      <c r="EG331" s="2" t="s">
        <v>46</v>
      </c>
      <c r="EH331" s="2">
        <v>0</v>
      </c>
      <c r="EI331" s="2" t="s">
        <v>3</v>
      </c>
      <c r="EJ331" s="2">
        <v>1</v>
      </c>
      <c r="EK331" s="2">
        <v>21</v>
      </c>
      <c r="EL331" s="2" t="s">
        <v>47</v>
      </c>
      <c r="EM331" s="2" t="s">
        <v>48</v>
      </c>
      <c r="EN331" s="2"/>
      <c r="EO331" s="2" t="s">
        <v>146</v>
      </c>
      <c r="EP331" s="2"/>
      <c r="EQ331" s="2">
        <v>0</v>
      </c>
      <c r="ER331" s="2">
        <v>15.21</v>
      </c>
      <c r="ES331" s="2">
        <v>15.21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v>0</v>
      </c>
      <c r="FS331" s="2">
        <v>0</v>
      </c>
      <c r="FT331" s="2"/>
      <c r="FU331" s="2"/>
      <c r="FV331" s="2"/>
      <c r="FW331" s="2"/>
      <c r="FX331" s="2">
        <v>109</v>
      </c>
      <c r="FY331" s="2">
        <v>61</v>
      </c>
      <c r="FZ331" s="2"/>
      <c r="GA331" s="2" t="s">
        <v>3</v>
      </c>
      <c r="GB331" s="2"/>
      <c r="GC331" s="2"/>
      <c r="GD331" s="2">
        <v>1</v>
      </c>
      <c r="GE331" s="2"/>
      <c r="GF331" s="2">
        <v>1764464382</v>
      </c>
      <c r="GG331" s="2">
        <v>2</v>
      </c>
      <c r="GH331" s="2">
        <v>1</v>
      </c>
      <c r="GI331" s="2">
        <v>-2</v>
      </c>
      <c r="GJ331" s="2">
        <v>0</v>
      </c>
      <c r="GK331" s="2">
        <v>0</v>
      </c>
      <c r="GL331" s="2">
        <f t="shared" si="327"/>
        <v>0</v>
      </c>
      <c r="GM331" s="2">
        <f t="shared" si="328"/>
        <v>836.55</v>
      </c>
      <c r="GN331" s="2">
        <f t="shared" si="329"/>
        <v>836.55</v>
      </c>
      <c r="GO331" s="2">
        <f t="shared" si="330"/>
        <v>0</v>
      </c>
      <c r="GP331" s="2">
        <f t="shared" si="331"/>
        <v>0</v>
      </c>
      <c r="GQ331" s="2"/>
      <c r="GR331" s="2">
        <v>0</v>
      </c>
      <c r="GS331" s="2">
        <v>3</v>
      </c>
      <c r="GT331" s="2">
        <v>0</v>
      </c>
      <c r="GU331" s="2" t="s">
        <v>3</v>
      </c>
      <c r="GV331" s="2">
        <f t="shared" si="332"/>
        <v>0</v>
      </c>
      <c r="GW331" s="2">
        <v>1</v>
      </c>
      <c r="GX331" s="2">
        <f t="shared" si="333"/>
        <v>0</v>
      </c>
      <c r="GY331" s="2"/>
      <c r="GZ331" s="2"/>
      <c r="HA331" s="2">
        <v>0</v>
      </c>
      <c r="HB331" s="2">
        <v>0</v>
      </c>
      <c r="HC331" s="2">
        <f t="shared" si="334"/>
        <v>0</v>
      </c>
      <c r="HD331" s="2"/>
      <c r="HE331" s="2" t="s">
        <v>3</v>
      </c>
      <c r="HF331" s="2" t="s">
        <v>3</v>
      </c>
      <c r="HG331" s="2"/>
      <c r="HH331" s="2"/>
      <c r="HI331" s="2"/>
      <c r="HJ331" s="2"/>
      <c r="HK331" s="2"/>
      <c r="HL331" s="2"/>
      <c r="HM331" s="2" t="s">
        <v>36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5">
      <c r="A332" s="3">
        <v>18</v>
      </c>
      <c r="B332" s="3">
        <v>1</v>
      </c>
      <c r="C332" s="3">
        <v>348</v>
      </c>
      <c r="E332" s="3" t="s">
        <v>331</v>
      </c>
      <c r="F332" s="3" t="s">
        <v>332</v>
      </c>
      <c r="G332" s="3" t="s">
        <v>333</v>
      </c>
      <c r="H332" s="3" t="s">
        <v>163</v>
      </c>
      <c r="I332" s="3">
        <f>I316*J332</f>
        <v>55</v>
      </c>
      <c r="J332" s="3">
        <v>45.833333333333336</v>
      </c>
      <c r="K332" s="3">
        <v>45.833333000000003</v>
      </c>
      <c r="O332" s="3">
        <f t="shared" si="310"/>
        <v>2953.02</v>
      </c>
      <c r="P332" s="3">
        <f t="shared" si="311"/>
        <v>2953.02</v>
      </c>
      <c r="Q332" s="3">
        <f t="shared" si="296"/>
        <v>0</v>
      </c>
      <c r="R332" s="3">
        <f t="shared" si="297"/>
        <v>0</v>
      </c>
      <c r="S332" s="3">
        <f t="shared" si="312"/>
        <v>0</v>
      </c>
      <c r="T332" s="3">
        <f t="shared" si="313"/>
        <v>0</v>
      </c>
      <c r="U332" s="3">
        <f t="shared" si="314"/>
        <v>0</v>
      </c>
      <c r="V332" s="3">
        <f t="shared" si="315"/>
        <v>0</v>
      </c>
      <c r="W332" s="3">
        <f t="shared" si="316"/>
        <v>0</v>
      </c>
      <c r="X332" s="3">
        <f t="shared" si="298"/>
        <v>0</v>
      </c>
      <c r="Y332" s="3">
        <f t="shared" si="299"/>
        <v>0</v>
      </c>
      <c r="AA332" s="3">
        <v>86549536</v>
      </c>
      <c r="AB332" s="3">
        <f t="shared" si="317"/>
        <v>15.21</v>
      </c>
      <c r="AC332" s="3">
        <f t="shared" si="300"/>
        <v>15.21</v>
      </c>
      <c r="AD332" s="3">
        <f t="shared" si="301"/>
        <v>0</v>
      </c>
      <c r="AE332" s="3">
        <f t="shared" si="302"/>
        <v>0</v>
      </c>
      <c r="AF332" s="3">
        <f t="shared" si="303"/>
        <v>0</v>
      </c>
      <c r="AG332" s="3">
        <f t="shared" si="318"/>
        <v>0</v>
      </c>
      <c r="AH332" s="3">
        <f t="shared" si="304"/>
        <v>0</v>
      </c>
      <c r="AI332" s="3">
        <f t="shared" si="305"/>
        <v>0</v>
      </c>
      <c r="AJ332" s="3">
        <f t="shared" si="319"/>
        <v>0</v>
      </c>
      <c r="AK332" s="3">
        <v>15.21</v>
      </c>
      <c r="AL332" s="3">
        <v>15.21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109</v>
      </c>
      <c r="AU332" s="3">
        <v>61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3.53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1</v>
      </c>
      <c r="BJ332" s="3" t="s">
        <v>334</v>
      </c>
      <c r="BM332" s="3">
        <v>21</v>
      </c>
      <c r="BN332" s="3">
        <v>0</v>
      </c>
      <c r="BO332" s="3" t="s">
        <v>332</v>
      </c>
      <c r="BP332" s="3">
        <v>1</v>
      </c>
      <c r="BQ332" s="3">
        <v>30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109</v>
      </c>
      <c r="CA332" s="3">
        <v>61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858</v>
      </c>
      <c r="CO332" s="3">
        <v>0</v>
      </c>
      <c r="CP332" s="3">
        <f t="shared" si="320"/>
        <v>2953.02</v>
      </c>
      <c r="CQ332" s="3">
        <f t="shared" si="321"/>
        <v>53.69</v>
      </c>
      <c r="CR332" s="3">
        <f t="shared" si="306"/>
        <v>0</v>
      </c>
      <c r="CS332" s="3">
        <f t="shared" si="307"/>
        <v>0</v>
      </c>
      <c r="CT332" s="3">
        <f t="shared" si="322"/>
        <v>0</v>
      </c>
      <c r="CU332" s="3">
        <f t="shared" si="323"/>
        <v>0</v>
      </c>
      <c r="CV332" s="3">
        <f t="shared" si="324"/>
        <v>0</v>
      </c>
      <c r="CW332" s="3">
        <f t="shared" si="325"/>
        <v>0</v>
      </c>
      <c r="CX332" s="3">
        <f t="shared" si="326"/>
        <v>0</v>
      </c>
      <c r="CY332" s="3">
        <f t="shared" si="308"/>
        <v>0</v>
      </c>
      <c r="CZ332" s="3">
        <f t="shared" si="309"/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1010</v>
      </c>
      <c r="DV332" s="3" t="s">
        <v>163</v>
      </c>
      <c r="DW332" s="3" t="s">
        <v>163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85635393</v>
      </c>
      <c r="EF332" s="3">
        <v>30</v>
      </c>
      <c r="EG332" s="3" t="s">
        <v>46</v>
      </c>
      <c r="EH332" s="3">
        <v>0</v>
      </c>
      <c r="EI332" s="3" t="s">
        <v>3</v>
      </c>
      <c r="EJ332" s="3">
        <v>1</v>
      </c>
      <c r="EK332" s="3">
        <v>21</v>
      </c>
      <c r="EL332" s="3" t="s">
        <v>47</v>
      </c>
      <c r="EM332" s="3" t="s">
        <v>48</v>
      </c>
      <c r="EO332" s="3" t="s">
        <v>146</v>
      </c>
      <c r="EQ332" s="3">
        <v>0</v>
      </c>
      <c r="ER332" s="3">
        <v>15.21</v>
      </c>
      <c r="ES332" s="3">
        <v>15.21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FQ332" s="3">
        <v>0</v>
      </c>
      <c r="FR332" s="3">
        <v>0</v>
      </c>
      <c r="FS332" s="3">
        <v>0</v>
      </c>
      <c r="FX332" s="3">
        <v>109</v>
      </c>
      <c r="FY332" s="3">
        <v>61</v>
      </c>
      <c r="GA332" s="3" t="s">
        <v>3</v>
      </c>
      <c r="GD332" s="3">
        <v>1</v>
      </c>
      <c r="GF332" s="3">
        <v>1764464382</v>
      </c>
      <c r="GG332" s="3">
        <v>2</v>
      </c>
      <c r="GH332" s="3">
        <v>1</v>
      </c>
      <c r="GI332" s="3">
        <v>2</v>
      </c>
      <c r="GJ332" s="3">
        <v>0</v>
      </c>
      <c r="GK332" s="3">
        <v>0</v>
      </c>
      <c r="GL332" s="3">
        <f t="shared" si="327"/>
        <v>0</v>
      </c>
      <c r="GM332" s="3">
        <f t="shared" si="328"/>
        <v>2953.02</v>
      </c>
      <c r="GN332" s="3">
        <f t="shared" si="329"/>
        <v>2953.02</v>
      </c>
      <c r="GO332" s="3">
        <f t="shared" si="330"/>
        <v>0</v>
      </c>
      <c r="GP332" s="3">
        <f t="shared" si="331"/>
        <v>0</v>
      </c>
      <c r="GR332" s="3">
        <v>0</v>
      </c>
      <c r="GS332" s="3">
        <v>3</v>
      </c>
      <c r="GT332" s="3">
        <v>0</v>
      </c>
      <c r="GU332" s="3" t="s">
        <v>3</v>
      </c>
      <c r="GV332" s="3">
        <f t="shared" si="332"/>
        <v>0</v>
      </c>
      <c r="GW332" s="3">
        <v>1</v>
      </c>
      <c r="GX332" s="3">
        <f t="shared" si="333"/>
        <v>0</v>
      </c>
      <c r="HA332" s="3">
        <v>0</v>
      </c>
      <c r="HB332" s="3">
        <v>0</v>
      </c>
      <c r="HC332" s="3">
        <f t="shared" si="334"/>
        <v>0</v>
      </c>
      <c r="HE332" s="3" t="s">
        <v>3</v>
      </c>
      <c r="HF332" s="3" t="s">
        <v>3</v>
      </c>
      <c r="HM332" s="3" t="s">
        <v>36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3" spans="1:255" x14ac:dyDescent="0.25">
      <c r="A333" s="2">
        <v>17</v>
      </c>
      <c r="B333" s="2">
        <v>1</v>
      </c>
      <c r="C333" s="2">
        <f>ROW(SmtRes!A355)</f>
        <v>355</v>
      </c>
      <c r="D333" s="2">
        <f>ROW(EtalonRes!A348)</f>
        <v>348</v>
      </c>
      <c r="E333" s="2" t="s">
        <v>335</v>
      </c>
      <c r="F333" s="2" t="s">
        <v>156</v>
      </c>
      <c r="G333" s="2" t="s">
        <v>157</v>
      </c>
      <c r="H333" s="2" t="s">
        <v>158</v>
      </c>
      <c r="I333" s="2">
        <f>ROUND((23+11)/100,9)</f>
        <v>0.34</v>
      </c>
      <c r="J333" s="2">
        <v>0</v>
      </c>
      <c r="K333" s="2">
        <f>ROUND((23+11)/100,9)</f>
        <v>0.34</v>
      </c>
      <c r="L333" s="2"/>
      <c r="M333" s="2"/>
      <c r="N333" s="2"/>
      <c r="O333" s="2">
        <f t="shared" si="310"/>
        <v>92.18</v>
      </c>
      <c r="P333" s="2">
        <f t="shared" si="311"/>
        <v>0</v>
      </c>
      <c r="Q333" s="2">
        <f>(ROUND((ROUND(((((ET333*1.25)*1.2))*AV333*I333),2)*BB333),2)+ROUND((ROUND(((AE333-(((EU333*1.25)*1.2)))*AV333*I333),2)*BS333),2))</f>
        <v>0</v>
      </c>
      <c r="R333" s="2">
        <f>(ROUND((ROUND(((((EU333*1.25)*1.2))*AV333*I333),2)*BS333),2)+ROUND((ROUND(((AE333-(((EU333*1.25)*1.2)))*AV333*I333),2)*BS333),2))</f>
        <v>0</v>
      </c>
      <c r="S333" s="2">
        <f t="shared" si="312"/>
        <v>92.18</v>
      </c>
      <c r="T333" s="2">
        <f t="shared" si="313"/>
        <v>0</v>
      </c>
      <c r="U333" s="2">
        <f t="shared" si="314"/>
        <v>7.3243105320000002</v>
      </c>
      <c r="V333" s="2">
        <f t="shared" si="315"/>
        <v>0</v>
      </c>
      <c r="W333" s="2">
        <f t="shared" si="316"/>
        <v>0</v>
      </c>
      <c r="X333" s="2">
        <f>(ROUND((((S333+ROUND((ROUND(((((EU333*1.25)*1.2))*AV333*I333),2)*BS333),2))*AT333)/100),2)+ROUND(((ROUND((ROUND(((AE333-(((EU333*1.25)*1.2)))*AV333*I333),2)*BS333),2)*AT333)/100),2))</f>
        <v>100.48</v>
      </c>
      <c r="Y333" s="2">
        <f>(ROUND((((S333+ROUND((ROUND(((((EU333*1.25)*1.2))*AV333*I333),2)*BS333),2))*AU333)/100),2)+ROUND(((ROUND((ROUND(((AE333-(((EU333*1.25)*1.2)))*AV333*I333),2)*BS333),2)*AU333)/100),2))</f>
        <v>56.23</v>
      </c>
      <c r="Z333" s="2"/>
      <c r="AA333" s="2">
        <v>86549534</v>
      </c>
      <c r="AB333" s="2">
        <f t="shared" si="317"/>
        <v>254.0994</v>
      </c>
      <c r="AC333" s="2">
        <f>ROUND((((ES333*1)*1)),6)</f>
        <v>0</v>
      </c>
      <c r="AD333" s="2">
        <f>ROUND((((((ET333*1.25)*1.2))-(((EU333*1.25)*1.2)))+AE333),6)</f>
        <v>0</v>
      </c>
      <c r="AE333" s="2">
        <f>ROUND((((EU333*1.25)*1.2)),6)</f>
        <v>0</v>
      </c>
      <c r="AF333" s="2">
        <f>ROUND((((EV333*1.15)*1.2)),6)</f>
        <v>254.0994</v>
      </c>
      <c r="AG333" s="2">
        <f t="shared" si="318"/>
        <v>0</v>
      </c>
      <c r="AH333" s="2">
        <f>(((EW333*1.15)*1.2))</f>
        <v>20.189399999999999</v>
      </c>
      <c r="AI333" s="2">
        <f>(((EX333*1.25)*1.2))</f>
        <v>0</v>
      </c>
      <c r="AJ333" s="2">
        <f t="shared" si="319"/>
        <v>0</v>
      </c>
      <c r="AK333" s="2">
        <v>184.13</v>
      </c>
      <c r="AL333" s="2">
        <v>0</v>
      </c>
      <c r="AM333" s="2">
        <v>0</v>
      </c>
      <c r="AN333" s="2">
        <v>0</v>
      </c>
      <c r="AO333" s="2">
        <v>184.13</v>
      </c>
      <c r="AP333" s="2">
        <v>0</v>
      </c>
      <c r="AQ333" s="2">
        <v>14.63</v>
      </c>
      <c r="AR333" s="2">
        <v>0</v>
      </c>
      <c r="AS333" s="2">
        <v>0</v>
      </c>
      <c r="AT333" s="2">
        <v>109</v>
      </c>
      <c r="AU333" s="2">
        <v>61</v>
      </c>
      <c r="AV333" s="2">
        <v>1.0669999999999999</v>
      </c>
      <c r="AW333" s="2">
        <v>1</v>
      </c>
      <c r="AX333" s="2"/>
      <c r="AY333" s="2"/>
      <c r="AZ333" s="2">
        <v>1</v>
      </c>
      <c r="BA333" s="2">
        <v>1</v>
      </c>
      <c r="BB333" s="2">
        <v>1</v>
      </c>
      <c r="BC333" s="2">
        <v>1</v>
      </c>
      <c r="BD333" s="2" t="s">
        <v>3</v>
      </c>
      <c r="BE333" s="2" t="s">
        <v>3</v>
      </c>
      <c r="BF333" s="2" t="s">
        <v>3</v>
      </c>
      <c r="BG333" s="2" t="s">
        <v>3</v>
      </c>
      <c r="BH333" s="2">
        <v>0</v>
      </c>
      <c r="BI333" s="2">
        <v>1</v>
      </c>
      <c r="BJ333" s="2" t="s">
        <v>159</v>
      </c>
      <c r="BK333" s="2"/>
      <c r="BL333" s="2"/>
      <c r="BM333" s="2">
        <v>21</v>
      </c>
      <c r="BN333" s="2">
        <v>0</v>
      </c>
      <c r="BO333" s="2" t="s">
        <v>156</v>
      </c>
      <c r="BP333" s="2">
        <v>1</v>
      </c>
      <c r="BQ333" s="2">
        <v>30</v>
      </c>
      <c r="BR333" s="2">
        <v>0</v>
      </c>
      <c r="BS333" s="2">
        <v>1</v>
      </c>
      <c r="BT333" s="2">
        <v>1</v>
      </c>
      <c r="BU333" s="2">
        <v>1</v>
      </c>
      <c r="BV333" s="2">
        <v>1</v>
      </c>
      <c r="BW333" s="2">
        <v>1</v>
      </c>
      <c r="BX333" s="2">
        <v>1</v>
      </c>
      <c r="BY333" s="2" t="s">
        <v>3</v>
      </c>
      <c r="BZ333" s="2">
        <v>109</v>
      </c>
      <c r="CA333" s="2">
        <v>61</v>
      </c>
      <c r="CB333" s="2" t="s">
        <v>3</v>
      </c>
      <c r="CC333" s="2"/>
      <c r="CD333" s="2"/>
      <c r="CE333" s="2">
        <v>1566</v>
      </c>
      <c r="CF333" s="2">
        <v>0</v>
      </c>
      <c r="CG333" s="2">
        <v>0</v>
      </c>
      <c r="CH333" s="2"/>
      <c r="CI333" s="2"/>
      <c r="CJ333" s="2"/>
      <c r="CK333" s="2"/>
      <c r="CL333" s="2"/>
      <c r="CM333" s="2">
        <v>0</v>
      </c>
      <c r="CN333" s="2" t="s">
        <v>857</v>
      </c>
      <c r="CO333" s="2">
        <v>0</v>
      </c>
      <c r="CP333" s="2">
        <f t="shared" si="320"/>
        <v>92.18</v>
      </c>
      <c r="CQ333" s="2">
        <f t="shared" si="321"/>
        <v>0</v>
      </c>
      <c r="CR333" s="2">
        <f>(ROUND((ROUND(((((ET333*1.25)*1.2))*AV333*1),2)*BB333),2)+ROUND((ROUND(((AE333-(((EU333*1.25)*1.2)))*AV333*1),2)*BS333),2))</f>
        <v>0</v>
      </c>
      <c r="CS333" s="2">
        <f>(ROUND((ROUND(((((EU333*1.25)*1.2))*AV333*1),2)*BS333),2)+ROUND((ROUND(((AE333-(((EU333*1.25)*1.2)))*AV333*1),2)*BS333),2))</f>
        <v>0</v>
      </c>
      <c r="CT333" s="2">
        <f t="shared" si="322"/>
        <v>271.12</v>
      </c>
      <c r="CU333" s="2">
        <f t="shared" si="323"/>
        <v>0</v>
      </c>
      <c r="CV333" s="2">
        <f t="shared" si="324"/>
        <v>21.542089799999999</v>
      </c>
      <c r="CW333" s="2">
        <f t="shared" si="325"/>
        <v>0</v>
      </c>
      <c r="CX333" s="2">
        <f t="shared" si="326"/>
        <v>0</v>
      </c>
      <c r="CY333" s="2">
        <f>(ROUND((((S333+ROUND((ROUND(((((EU333*1.25)*1.2))*AV333*1),2)*BS333),2))*AT333)/100),2)+ROUND(((ROUND((ROUND(((AE333-(((EU333*1.25)*1.2)))*AV333*1),2)*BS333),2)*AT333)/100),2))</f>
        <v>100.48</v>
      </c>
      <c r="CZ333" s="2">
        <f>(ROUND((((S333+ROUND((ROUND(((((EU333*1.25)*1.2))*AV333*1),2)*BS333),2))*AU333)/100),2)+ROUND(((ROUND((ROUND(((AE333-(((EU333*1.25)*1.2)))*AV333*1),2)*BS333),2)*AU333)/100),2))</f>
        <v>56.23</v>
      </c>
      <c r="DA333" s="2"/>
      <c r="DB333" s="2">
        <v>93</v>
      </c>
      <c r="DC333" s="2" t="s">
        <v>3</v>
      </c>
      <c r="DD333" s="2" t="s">
        <v>36</v>
      </c>
      <c r="DE333" s="2" t="s">
        <v>138</v>
      </c>
      <c r="DF333" s="2" t="s">
        <v>138</v>
      </c>
      <c r="DG333" s="2" t="s">
        <v>139</v>
      </c>
      <c r="DH333" s="2" t="s">
        <v>3</v>
      </c>
      <c r="DI333" s="2" t="s">
        <v>139</v>
      </c>
      <c r="DJ333" s="2" t="s">
        <v>138</v>
      </c>
      <c r="DK333" s="2" t="s">
        <v>3</v>
      </c>
      <c r="DL333" s="2" t="s">
        <v>3</v>
      </c>
      <c r="DM333" s="2" t="s">
        <v>3</v>
      </c>
      <c r="DN333" s="2">
        <v>0</v>
      </c>
      <c r="DO333" s="2">
        <v>0</v>
      </c>
      <c r="DP333" s="2">
        <v>1</v>
      </c>
      <c r="DQ333" s="2">
        <v>1</v>
      </c>
      <c r="DR333" s="2"/>
      <c r="DS333" s="2"/>
      <c r="DT333" s="2"/>
      <c r="DU333" s="2">
        <v>1010</v>
      </c>
      <c r="DV333" s="2" t="s">
        <v>158</v>
      </c>
      <c r="DW333" s="2" t="s">
        <v>158</v>
      </c>
      <c r="DX333" s="2">
        <v>100</v>
      </c>
      <c r="DY333" s="2"/>
      <c r="DZ333" s="2" t="s">
        <v>3</v>
      </c>
      <c r="EA333" s="2" t="s">
        <v>3</v>
      </c>
      <c r="EB333" s="2" t="s">
        <v>3</v>
      </c>
      <c r="EC333" s="2" t="s">
        <v>3</v>
      </c>
      <c r="ED333" s="2"/>
      <c r="EE333" s="2">
        <v>85635393</v>
      </c>
      <c r="EF333" s="2">
        <v>30</v>
      </c>
      <c r="EG333" s="2" t="s">
        <v>46</v>
      </c>
      <c r="EH333" s="2">
        <v>0</v>
      </c>
      <c r="EI333" s="2" t="s">
        <v>3</v>
      </c>
      <c r="EJ333" s="2">
        <v>1</v>
      </c>
      <c r="EK333" s="2">
        <v>21</v>
      </c>
      <c r="EL333" s="2" t="s">
        <v>47</v>
      </c>
      <c r="EM333" s="2" t="s">
        <v>48</v>
      </c>
      <c r="EN333" s="2"/>
      <c r="EO333" s="2" t="s">
        <v>140</v>
      </c>
      <c r="EP333" s="2"/>
      <c r="EQ333" s="2">
        <v>131072</v>
      </c>
      <c r="ER333" s="2">
        <v>184.13</v>
      </c>
      <c r="ES333" s="2">
        <v>0</v>
      </c>
      <c r="ET333" s="2">
        <v>0</v>
      </c>
      <c r="EU333" s="2">
        <v>0</v>
      </c>
      <c r="EV333" s="2">
        <v>184.13</v>
      </c>
      <c r="EW333" s="2">
        <v>14.63</v>
      </c>
      <c r="EX333" s="2">
        <v>0</v>
      </c>
      <c r="EY333" s="2">
        <v>0</v>
      </c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0</v>
      </c>
      <c r="FR333" s="2">
        <v>0</v>
      </c>
      <c r="FS333" s="2">
        <v>0</v>
      </c>
      <c r="FT333" s="2"/>
      <c r="FU333" s="2"/>
      <c r="FV333" s="2"/>
      <c r="FW333" s="2"/>
      <c r="FX333" s="2">
        <v>109</v>
      </c>
      <c r="FY333" s="2">
        <v>61</v>
      </c>
      <c r="FZ333" s="2"/>
      <c r="GA333" s="2" t="s">
        <v>3</v>
      </c>
      <c r="GB333" s="2"/>
      <c r="GC333" s="2"/>
      <c r="GD333" s="2">
        <v>1</v>
      </c>
      <c r="GE333" s="2"/>
      <c r="GF333" s="2">
        <v>885968331</v>
      </c>
      <c r="GG333" s="2">
        <v>2</v>
      </c>
      <c r="GH333" s="2">
        <v>1</v>
      </c>
      <c r="GI333" s="2">
        <v>2</v>
      </c>
      <c r="GJ333" s="2">
        <v>0</v>
      </c>
      <c r="GK333" s="2">
        <v>0</v>
      </c>
      <c r="GL333" s="2">
        <f t="shared" si="327"/>
        <v>0</v>
      </c>
      <c r="GM333" s="2">
        <f t="shared" si="328"/>
        <v>248.89</v>
      </c>
      <c r="GN333" s="2">
        <f t="shared" si="329"/>
        <v>248.89</v>
      </c>
      <c r="GO333" s="2">
        <f t="shared" si="330"/>
        <v>0</v>
      </c>
      <c r="GP333" s="2">
        <f t="shared" si="331"/>
        <v>0</v>
      </c>
      <c r="GQ333" s="2"/>
      <c r="GR333" s="2">
        <v>0</v>
      </c>
      <c r="GS333" s="2">
        <v>3</v>
      </c>
      <c r="GT333" s="2">
        <v>0</v>
      </c>
      <c r="GU333" s="2" t="s">
        <v>3</v>
      </c>
      <c r="GV333" s="2">
        <f t="shared" si="332"/>
        <v>0</v>
      </c>
      <c r="GW333" s="2">
        <v>1</v>
      </c>
      <c r="GX333" s="2">
        <f t="shared" si="333"/>
        <v>0</v>
      </c>
      <c r="GY333" s="2"/>
      <c r="GZ333" s="2"/>
      <c r="HA333" s="2">
        <v>0</v>
      </c>
      <c r="HB333" s="2">
        <v>0</v>
      </c>
      <c r="HC333" s="2">
        <f t="shared" si="334"/>
        <v>0</v>
      </c>
      <c r="HD333" s="2"/>
      <c r="HE333" s="2" t="s">
        <v>3</v>
      </c>
      <c r="HF333" s="2" t="s">
        <v>3</v>
      </c>
      <c r="HG333" s="2"/>
      <c r="HH333" s="2"/>
      <c r="HI333" s="2"/>
      <c r="HJ333" s="2"/>
      <c r="HK333" s="2"/>
      <c r="HL333" s="2"/>
      <c r="HM333" s="2" t="s">
        <v>3</v>
      </c>
      <c r="HN333" s="2" t="s">
        <v>3</v>
      </c>
      <c r="HO333" s="2" t="s">
        <v>3</v>
      </c>
      <c r="HP333" s="2" t="s">
        <v>3</v>
      </c>
      <c r="HQ333" s="2" t="s">
        <v>3</v>
      </c>
      <c r="HR333" s="2"/>
      <c r="HS333" s="2">
        <v>0</v>
      </c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>
        <v>0</v>
      </c>
      <c r="IL333" s="2"/>
      <c r="IM333" s="2"/>
      <c r="IN333" s="2"/>
      <c r="IO333" s="2"/>
      <c r="IP333" s="2"/>
      <c r="IQ333" s="2"/>
      <c r="IR333" s="2"/>
      <c r="IS333" s="2"/>
      <c r="IT333" s="2"/>
      <c r="IU333" s="2"/>
    </row>
    <row r="334" spans="1:255" x14ac:dyDescent="0.25">
      <c r="A334" s="3">
        <v>17</v>
      </c>
      <c r="B334" s="3">
        <v>1</v>
      </c>
      <c r="C334" s="3">
        <f>ROW(SmtRes!A358)</f>
        <v>358</v>
      </c>
      <c r="D334" s="3">
        <f>ROW(EtalonRes!A350)</f>
        <v>350</v>
      </c>
      <c r="E334" s="3" t="s">
        <v>335</v>
      </c>
      <c r="F334" s="3" t="s">
        <v>156</v>
      </c>
      <c r="G334" s="3" t="s">
        <v>157</v>
      </c>
      <c r="H334" s="3" t="s">
        <v>158</v>
      </c>
      <c r="I334" s="3">
        <f>ROUND((23+11)/100,9)</f>
        <v>0.34</v>
      </c>
      <c r="J334" s="3">
        <v>0</v>
      </c>
      <c r="K334" s="3">
        <f>ROUND((23+11)/100,9)</f>
        <v>0.34</v>
      </c>
      <c r="O334" s="3">
        <f t="shared" si="310"/>
        <v>5194.34</v>
      </c>
      <c r="P334" s="3">
        <f t="shared" si="311"/>
        <v>0</v>
      </c>
      <c r="Q334" s="3">
        <f>(ROUND((ROUND(((((ET334*1.25)*1.2))*AV334*I334),2)*BB334),2)+ROUND((ROUND(((AE334-(((EU334*1.25)*1.2)))*AV334*I334),2)*BS334),2))</f>
        <v>0</v>
      </c>
      <c r="R334" s="3">
        <f>(ROUND((ROUND(((((EU334*1.25)*1.2))*AV334*I334),2)*BS334),2)+ROUND((ROUND(((AE334-(((EU334*1.25)*1.2)))*AV334*I334),2)*BS334),2))</f>
        <v>0</v>
      </c>
      <c r="S334" s="3">
        <f t="shared" si="312"/>
        <v>5194.34</v>
      </c>
      <c r="T334" s="3">
        <f t="shared" si="313"/>
        <v>0</v>
      </c>
      <c r="U334" s="3">
        <f t="shared" si="314"/>
        <v>7.3243105320000002</v>
      </c>
      <c r="V334" s="3">
        <f t="shared" si="315"/>
        <v>0</v>
      </c>
      <c r="W334" s="3">
        <f t="shared" si="316"/>
        <v>0</v>
      </c>
      <c r="X334" s="3">
        <f>(ROUND((((S334+ROUND((ROUND(((((EU334*1.25)*1.2))*AV334*I334),2)*BS334),2))*AT334)/100),2)+ROUND(((ROUND((ROUND(((AE334-(((EU334*1.25)*1.2)))*AV334*I334),2)*BS334),2)*AT334)/100),2))</f>
        <v>5661.83</v>
      </c>
      <c r="Y334" s="3">
        <f>(ROUND((((S334+ROUND((ROUND(((((EU334*1.25)*1.2))*AV334*I334),2)*BS334),2))*AU334)/100),2)+ROUND(((ROUND((ROUND(((AE334-(((EU334*1.25)*1.2)))*AV334*I334),2)*BS334),2)*AU334)/100),2))</f>
        <v>3168.55</v>
      </c>
      <c r="AA334" s="3">
        <v>86549536</v>
      </c>
      <c r="AB334" s="3">
        <f t="shared" si="317"/>
        <v>254.0994</v>
      </c>
      <c r="AC334" s="3">
        <f>ROUND((((ES334*1)*1)),6)</f>
        <v>0</v>
      </c>
      <c r="AD334" s="3">
        <f>ROUND((((((ET334*1.25)*1.2))-(((EU334*1.25)*1.2)))+AE334),6)</f>
        <v>0</v>
      </c>
      <c r="AE334" s="3">
        <f>ROUND((((EU334*1.25)*1.2)),6)</f>
        <v>0</v>
      </c>
      <c r="AF334" s="3">
        <f>ROUND((((EV334*1.15)*1.2)),6)</f>
        <v>254.0994</v>
      </c>
      <c r="AG334" s="3">
        <f t="shared" si="318"/>
        <v>0</v>
      </c>
      <c r="AH334" s="3">
        <f>(((EW334*1.15)*1.2))</f>
        <v>20.189399999999999</v>
      </c>
      <c r="AI334" s="3">
        <f>(((EX334*1.25)*1.2))</f>
        <v>0</v>
      </c>
      <c r="AJ334" s="3">
        <f t="shared" si="319"/>
        <v>0</v>
      </c>
      <c r="AK334" s="3">
        <v>184.13</v>
      </c>
      <c r="AL334" s="3">
        <v>0</v>
      </c>
      <c r="AM334" s="3">
        <v>0</v>
      </c>
      <c r="AN334" s="3">
        <v>0</v>
      </c>
      <c r="AO334" s="3">
        <v>184.13</v>
      </c>
      <c r="AP334" s="3">
        <v>0</v>
      </c>
      <c r="AQ334" s="3">
        <v>14.63</v>
      </c>
      <c r="AR334" s="3">
        <v>0</v>
      </c>
      <c r="AS334" s="3">
        <v>0</v>
      </c>
      <c r="AT334" s="3">
        <v>109</v>
      </c>
      <c r="AU334" s="3">
        <v>61</v>
      </c>
      <c r="AV334" s="3">
        <v>1.0669999999999999</v>
      </c>
      <c r="AW334" s="3">
        <v>1</v>
      </c>
      <c r="AZ334" s="3">
        <v>1</v>
      </c>
      <c r="BA334" s="3">
        <v>56.35</v>
      </c>
      <c r="BB334" s="3">
        <v>1</v>
      </c>
      <c r="BC334" s="3">
        <v>1</v>
      </c>
      <c r="BD334" s="3" t="s">
        <v>3</v>
      </c>
      <c r="BE334" s="3" t="s">
        <v>3</v>
      </c>
      <c r="BF334" s="3" t="s">
        <v>3</v>
      </c>
      <c r="BG334" s="3" t="s">
        <v>3</v>
      </c>
      <c r="BH334" s="3">
        <v>0</v>
      </c>
      <c r="BI334" s="3">
        <v>1</v>
      </c>
      <c r="BJ334" s="3" t="s">
        <v>159</v>
      </c>
      <c r="BM334" s="3">
        <v>21</v>
      </c>
      <c r="BN334" s="3">
        <v>0</v>
      </c>
      <c r="BO334" s="3" t="s">
        <v>156</v>
      </c>
      <c r="BP334" s="3">
        <v>1</v>
      </c>
      <c r="BQ334" s="3">
        <v>30</v>
      </c>
      <c r="BR334" s="3">
        <v>0</v>
      </c>
      <c r="BS334" s="3">
        <v>56.35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 t="s">
        <v>3</v>
      </c>
      <c r="BZ334" s="3">
        <v>109</v>
      </c>
      <c r="CA334" s="3">
        <v>61</v>
      </c>
      <c r="CB334" s="3" t="s">
        <v>3</v>
      </c>
      <c r="CE334" s="3">
        <v>1566</v>
      </c>
      <c r="CF334" s="3">
        <v>0</v>
      </c>
      <c r="CG334" s="3">
        <v>0</v>
      </c>
      <c r="CM334" s="3">
        <v>0</v>
      </c>
      <c r="CN334" s="3" t="s">
        <v>857</v>
      </c>
      <c r="CO334" s="3">
        <v>0</v>
      </c>
      <c r="CP334" s="3">
        <f t="shared" si="320"/>
        <v>5194.34</v>
      </c>
      <c r="CQ334" s="3">
        <f t="shared" si="321"/>
        <v>0</v>
      </c>
      <c r="CR334" s="3">
        <f>(ROUND((ROUND(((((ET334*1.25)*1.2))*AV334*1),2)*BB334),2)+ROUND((ROUND(((AE334-(((EU334*1.25)*1.2)))*AV334*1),2)*BS334),2))</f>
        <v>0</v>
      </c>
      <c r="CS334" s="3">
        <f>(ROUND((ROUND(((((EU334*1.25)*1.2))*AV334*1),2)*BS334),2)+ROUND((ROUND(((AE334-(((EU334*1.25)*1.2)))*AV334*1),2)*BS334),2))</f>
        <v>0</v>
      </c>
      <c r="CT334" s="3">
        <f t="shared" si="322"/>
        <v>15277.61</v>
      </c>
      <c r="CU334" s="3">
        <f t="shared" si="323"/>
        <v>0</v>
      </c>
      <c r="CV334" s="3">
        <f t="shared" si="324"/>
        <v>21.542089799999999</v>
      </c>
      <c r="CW334" s="3">
        <f t="shared" si="325"/>
        <v>0</v>
      </c>
      <c r="CX334" s="3">
        <f t="shared" si="326"/>
        <v>0</v>
      </c>
      <c r="CY334" s="3">
        <f>(ROUND((((S334+ROUND((ROUND(((((EU334*1.25)*1.2))*AV334*1),2)*BS334),2))*AT334)/100),2)+ROUND(((ROUND((ROUND(((AE334-(((EU334*1.25)*1.2)))*AV334*1),2)*BS334),2)*AT334)/100),2))</f>
        <v>5661.83</v>
      </c>
      <c r="CZ334" s="3">
        <f>(ROUND((((S334+ROUND((ROUND(((((EU334*1.25)*1.2))*AV334*1),2)*BS334),2))*AU334)/100),2)+ROUND(((ROUND((ROUND(((AE334-(((EU334*1.25)*1.2)))*AV334*1),2)*BS334),2)*AU334)/100),2))</f>
        <v>3168.55</v>
      </c>
      <c r="DB334" s="3">
        <v>95</v>
      </c>
      <c r="DC334" s="3" t="s">
        <v>3</v>
      </c>
      <c r="DD334" s="3" t="s">
        <v>36</v>
      </c>
      <c r="DE334" s="3" t="s">
        <v>138</v>
      </c>
      <c r="DF334" s="3" t="s">
        <v>138</v>
      </c>
      <c r="DG334" s="3" t="s">
        <v>139</v>
      </c>
      <c r="DH334" s="3" t="s">
        <v>3</v>
      </c>
      <c r="DI334" s="3" t="s">
        <v>139</v>
      </c>
      <c r="DJ334" s="3" t="s">
        <v>138</v>
      </c>
      <c r="DK334" s="3" t="s">
        <v>3</v>
      </c>
      <c r="DL334" s="3" t="s">
        <v>3</v>
      </c>
      <c r="DM334" s="3" t="s">
        <v>3</v>
      </c>
      <c r="DN334" s="3">
        <v>0</v>
      </c>
      <c r="DO334" s="3">
        <v>0</v>
      </c>
      <c r="DP334" s="3">
        <v>1</v>
      </c>
      <c r="DQ334" s="3">
        <v>1</v>
      </c>
      <c r="DU334" s="3">
        <v>1010</v>
      </c>
      <c r="DV334" s="3" t="s">
        <v>158</v>
      </c>
      <c r="DW334" s="3" t="s">
        <v>158</v>
      </c>
      <c r="DX334" s="3">
        <v>100</v>
      </c>
      <c r="DZ334" s="3" t="s">
        <v>3</v>
      </c>
      <c r="EA334" s="3" t="s">
        <v>3</v>
      </c>
      <c r="EB334" s="3" t="s">
        <v>3</v>
      </c>
      <c r="EC334" s="3" t="s">
        <v>3</v>
      </c>
      <c r="EE334" s="3">
        <v>85635393</v>
      </c>
      <c r="EF334" s="3">
        <v>30</v>
      </c>
      <c r="EG334" s="3" t="s">
        <v>46</v>
      </c>
      <c r="EH334" s="3">
        <v>0</v>
      </c>
      <c r="EI334" s="3" t="s">
        <v>3</v>
      </c>
      <c r="EJ334" s="3">
        <v>1</v>
      </c>
      <c r="EK334" s="3">
        <v>21</v>
      </c>
      <c r="EL334" s="3" t="s">
        <v>47</v>
      </c>
      <c r="EM334" s="3" t="s">
        <v>48</v>
      </c>
      <c r="EO334" s="3" t="s">
        <v>140</v>
      </c>
      <c r="EQ334" s="3">
        <v>131072</v>
      </c>
      <c r="ER334" s="3">
        <v>184.13</v>
      </c>
      <c r="ES334" s="3">
        <v>0</v>
      </c>
      <c r="ET334" s="3">
        <v>0</v>
      </c>
      <c r="EU334" s="3">
        <v>0</v>
      </c>
      <c r="EV334" s="3">
        <v>184.13</v>
      </c>
      <c r="EW334" s="3">
        <v>14.63</v>
      </c>
      <c r="EX334" s="3">
        <v>0</v>
      </c>
      <c r="EY334" s="3">
        <v>0</v>
      </c>
      <c r="FQ334" s="3">
        <v>0</v>
      </c>
      <c r="FR334" s="3">
        <v>0</v>
      </c>
      <c r="FS334" s="3">
        <v>0</v>
      </c>
      <c r="FX334" s="3">
        <v>109</v>
      </c>
      <c r="FY334" s="3">
        <v>61</v>
      </c>
      <c r="GA334" s="3" t="s">
        <v>3</v>
      </c>
      <c r="GD334" s="3">
        <v>1</v>
      </c>
      <c r="GF334" s="3">
        <v>885968331</v>
      </c>
      <c r="GG334" s="3">
        <v>2</v>
      </c>
      <c r="GH334" s="3">
        <v>1</v>
      </c>
      <c r="GI334" s="3">
        <v>2</v>
      </c>
      <c r="GJ334" s="3">
        <v>0</v>
      </c>
      <c r="GK334" s="3">
        <v>0</v>
      </c>
      <c r="GL334" s="3">
        <f t="shared" si="327"/>
        <v>0</v>
      </c>
      <c r="GM334" s="3">
        <f t="shared" si="328"/>
        <v>14024.72</v>
      </c>
      <c r="GN334" s="3">
        <f t="shared" si="329"/>
        <v>14024.72</v>
      </c>
      <c r="GO334" s="3">
        <f t="shared" si="330"/>
        <v>0</v>
      </c>
      <c r="GP334" s="3">
        <f t="shared" si="331"/>
        <v>0</v>
      </c>
      <c r="GR334" s="3">
        <v>0</v>
      </c>
      <c r="GS334" s="3">
        <v>3</v>
      </c>
      <c r="GT334" s="3">
        <v>0</v>
      </c>
      <c r="GU334" s="3" t="s">
        <v>3</v>
      </c>
      <c r="GV334" s="3">
        <f t="shared" si="332"/>
        <v>0</v>
      </c>
      <c r="GW334" s="3">
        <v>1</v>
      </c>
      <c r="GX334" s="3">
        <f t="shared" si="333"/>
        <v>0</v>
      </c>
      <c r="HA334" s="3">
        <v>0</v>
      </c>
      <c r="HB334" s="3">
        <v>0</v>
      </c>
      <c r="HC334" s="3">
        <f t="shared" si="334"/>
        <v>0</v>
      </c>
      <c r="HE334" s="3" t="s">
        <v>3</v>
      </c>
      <c r="HF334" s="3" t="s">
        <v>3</v>
      </c>
      <c r="HM334" s="3" t="s">
        <v>3</v>
      </c>
      <c r="HN334" s="3" t="s">
        <v>3</v>
      </c>
      <c r="HO334" s="3" t="s">
        <v>3</v>
      </c>
      <c r="HP334" s="3" t="s">
        <v>3</v>
      </c>
      <c r="HQ334" s="3" t="s">
        <v>3</v>
      </c>
      <c r="HS334" s="3">
        <v>0</v>
      </c>
      <c r="IK334" s="3">
        <v>0</v>
      </c>
    </row>
    <row r="335" spans="1:255" x14ac:dyDescent="0.25">
      <c r="A335" s="2">
        <v>18</v>
      </c>
      <c r="B335" s="2">
        <v>1</v>
      </c>
      <c r="C335" s="2">
        <v>354</v>
      </c>
      <c r="D335" s="2"/>
      <c r="E335" s="2" t="s">
        <v>336</v>
      </c>
      <c r="F335" s="2" t="s">
        <v>161</v>
      </c>
      <c r="G335" s="2" t="s">
        <v>162</v>
      </c>
      <c r="H335" s="2" t="s">
        <v>163</v>
      </c>
      <c r="I335" s="2">
        <f>I333*J335</f>
        <v>23</v>
      </c>
      <c r="J335" s="2">
        <v>67.647058823529406</v>
      </c>
      <c r="K335" s="2">
        <v>67.647058999999999</v>
      </c>
      <c r="L335" s="2"/>
      <c r="M335" s="2"/>
      <c r="N335" s="2"/>
      <c r="O335" s="2">
        <f t="shared" si="310"/>
        <v>6100.52</v>
      </c>
      <c r="P335" s="2">
        <f t="shared" si="311"/>
        <v>6100.52</v>
      </c>
      <c r="Q335" s="2">
        <f>(ROUND((ROUND(((ET335)*AV335*I335),2)*BB335),2)+ROUND((ROUND(((AE335-(EU335))*AV335*I335),2)*BS335),2))</f>
        <v>0</v>
      </c>
      <c r="R335" s="2">
        <f>(ROUND((ROUND(((EU335)*AV335*I335),2)*BS335),2)+ROUND((ROUND(((AE335-(EU335))*AV335*I335),2)*BS335),2))</f>
        <v>0</v>
      </c>
      <c r="S335" s="2">
        <f t="shared" si="312"/>
        <v>0</v>
      </c>
      <c r="T335" s="2">
        <f t="shared" si="313"/>
        <v>0</v>
      </c>
      <c r="U335" s="2">
        <f t="shared" si="314"/>
        <v>0</v>
      </c>
      <c r="V335" s="2">
        <f t="shared" si="315"/>
        <v>0</v>
      </c>
      <c r="W335" s="2">
        <f t="shared" si="316"/>
        <v>0</v>
      </c>
      <c r="X335" s="2">
        <f>(ROUND((((S335+ROUND((ROUND(((EU335)*AV335*I335),2)*BS335),2))*AT335)/100),2)+ROUND(((ROUND((ROUND(((AE335-(EU335))*AV335*I335),2)*BS335),2)*AT335)/100),2))</f>
        <v>0</v>
      </c>
      <c r="Y335" s="2">
        <f>(ROUND((((S335+ROUND((ROUND(((EU335)*AV335*I335),2)*BS335),2))*AU335)/100),2)+ROUND(((ROUND((ROUND(((AE335-(EU335))*AV335*I335),2)*BS335),2)*AU335)/100),2))</f>
        <v>0</v>
      </c>
      <c r="Z335" s="2"/>
      <c r="AA335" s="2">
        <v>86549534</v>
      </c>
      <c r="AB335" s="2">
        <f t="shared" si="317"/>
        <v>265.24</v>
      </c>
      <c r="AC335" s="2">
        <f>ROUND((ES335),6)</f>
        <v>265.24</v>
      </c>
      <c r="AD335" s="2">
        <f>ROUND((((ET335)-(EU335))+AE335),6)</f>
        <v>0</v>
      </c>
      <c r="AE335" s="2">
        <f t="shared" ref="AE335:AF338" si="335">ROUND((EU335),6)</f>
        <v>0</v>
      </c>
      <c r="AF335" s="2">
        <f t="shared" si="335"/>
        <v>0</v>
      </c>
      <c r="AG335" s="2">
        <f t="shared" si="318"/>
        <v>0</v>
      </c>
      <c r="AH335" s="2">
        <f t="shared" ref="AH335:AI338" si="336">(EW335)</f>
        <v>0</v>
      </c>
      <c r="AI335" s="2">
        <f t="shared" si="336"/>
        <v>0</v>
      </c>
      <c r="AJ335" s="2">
        <f t="shared" si="319"/>
        <v>0</v>
      </c>
      <c r="AK335" s="2">
        <v>265.24</v>
      </c>
      <c r="AL335" s="2">
        <v>265.24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109</v>
      </c>
      <c r="AU335" s="2">
        <v>61</v>
      </c>
      <c r="AV335" s="2">
        <v>1</v>
      </c>
      <c r="AW335" s="2">
        <v>1</v>
      </c>
      <c r="AX335" s="2"/>
      <c r="AY335" s="2"/>
      <c r="AZ335" s="2">
        <v>1</v>
      </c>
      <c r="BA335" s="2">
        <v>1</v>
      </c>
      <c r="BB335" s="2">
        <v>1</v>
      </c>
      <c r="BC335" s="2">
        <v>1</v>
      </c>
      <c r="BD335" s="2" t="s">
        <v>3</v>
      </c>
      <c r="BE335" s="2" t="s">
        <v>3</v>
      </c>
      <c r="BF335" s="2" t="s">
        <v>3</v>
      </c>
      <c r="BG335" s="2" t="s">
        <v>3</v>
      </c>
      <c r="BH335" s="2">
        <v>3</v>
      </c>
      <c r="BI335" s="2">
        <v>1</v>
      </c>
      <c r="BJ335" s="2" t="s">
        <v>164</v>
      </c>
      <c r="BK335" s="2"/>
      <c r="BL335" s="2"/>
      <c r="BM335" s="2">
        <v>21</v>
      </c>
      <c r="BN335" s="2">
        <v>0</v>
      </c>
      <c r="BO335" s="2" t="s">
        <v>3</v>
      </c>
      <c r="BP335" s="2">
        <v>0</v>
      </c>
      <c r="BQ335" s="2">
        <v>30</v>
      </c>
      <c r="BR335" s="2">
        <v>0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 t="s">
        <v>3</v>
      </c>
      <c r="BZ335" s="2">
        <v>109</v>
      </c>
      <c r="CA335" s="2">
        <v>61</v>
      </c>
      <c r="CB335" s="2" t="s">
        <v>3</v>
      </c>
      <c r="CC335" s="2"/>
      <c r="CD335" s="2"/>
      <c r="CE335" s="2">
        <v>1566</v>
      </c>
      <c r="CF335" s="2">
        <v>0</v>
      </c>
      <c r="CG335" s="2">
        <v>0</v>
      </c>
      <c r="CH335" s="2"/>
      <c r="CI335" s="2"/>
      <c r="CJ335" s="2"/>
      <c r="CK335" s="2"/>
      <c r="CL335" s="2"/>
      <c r="CM335" s="2">
        <v>0</v>
      </c>
      <c r="CN335" s="2" t="s">
        <v>858</v>
      </c>
      <c r="CO335" s="2">
        <v>0</v>
      </c>
      <c r="CP335" s="2">
        <f t="shared" si="320"/>
        <v>6100.52</v>
      </c>
      <c r="CQ335" s="2">
        <f t="shared" si="321"/>
        <v>265.24</v>
      </c>
      <c r="CR335" s="2">
        <f>(ROUND((ROUND(((ET335)*AV335*1),2)*BB335),2)+ROUND((ROUND(((AE335-(EU335))*AV335*1),2)*BS335),2))</f>
        <v>0</v>
      </c>
      <c r="CS335" s="2">
        <f>(ROUND((ROUND(((EU335)*AV335*1),2)*BS335),2)+ROUND((ROUND(((AE335-(EU335))*AV335*1),2)*BS335),2))</f>
        <v>0</v>
      </c>
      <c r="CT335" s="2">
        <f t="shared" si="322"/>
        <v>0</v>
      </c>
      <c r="CU335" s="2">
        <f t="shared" si="323"/>
        <v>0</v>
      </c>
      <c r="CV335" s="2">
        <f t="shared" si="324"/>
        <v>0</v>
      </c>
      <c r="CW335" s="2">
        <f t="shared" si="325"/>
        <v>0</v>
      </c>
      <c r="CX335" s="2">
        <f t="shared" si="326"/>
        <v>0</v>
      </c>
      <c r="CY335" s="2">
        <f>(ROUND((((S335+ROUND((ROUND(((EU335)*AV335*1),2)*BS335),2))*AT335)/100),2)+ROUND(((ROUND((ROUND(((AE335-(EU335))*AV335*1),2)*BS335),2)*AT335)/100),2))</f>
        <v>0</v>
      </c>
      <c r="CZ335" s="2">
        <f>(ROUND((((S335+ROUND((ROUND(((EU335)*AV335*1),2)*BS335),2))*AU335)/100),2)+ROUND(((ROUND((ROUND(((AE335-(EU335))*AV335*1),2)*BS335),2)*AU335)/100),2))</f>
        <v>0</v>
      </c>
      <c r="DA335" s="2"/>
      <c r="DB335" s="2"/>
      <c r="DC335" s="2" t="s">
        <v>3</v>
      </c>
      <c r="DD335" s="2" t="s">
        <v>3</v>
      </c>
      <c r="DE335" s="2" t="s">
        <v>3</v>
      </c>
      <c r="DF335" s="2" t="s">
        <v>3</v>
      </c>
      <c r="DG335" s="2" t="s">
        <v>3</v>
      </c>
      <c r="DH335" s="2" t="s">
        <v>3</v>
      </c>
      <c r="DI335" s="2" t="s">
        <v>3</v>
      </c>
      <c r="DJ335" s="2" t="s">
        <v>3</v>
      </c>
      <c r="DK335" s="2" t="s">
        <v>3</v>
      </c>
      <c r="DL335" s="2" t="s">
        <v>3</v>
      </c>
      <c r="DM335" s="2" t="s">
        <v>3</v>
      </c>
      <c r="DN335" s="2">
        <v>0</v>
      </c>
      <c r="DO335" s="2">
        <v>0</v>
      </c>
      <c r="DP335" s="2">
        <v>1</v>
      </c>
      <c r="DQ335" s="2">
        <v>1</v>
      </c>
      <c r="DR335" s="2"/>
      <c r="DS335" s="2"/>
      <c r="DT335" s="2"/>
      <c r="DU335" s="2">
        <v>1010</v>
      </c>
      <c r="DV335" s="2" t="s">
        <v>163</v>
      </c>
      <c r="DW335" s="2" t="s">
        <v>163</v>
      </c>
      <c r="DX335" s="2">
        <v>1</v>
      </c>
      <c r="DY335" s="2"/>
      <c r="DZ335" s="2" t="s">
        <v>3</v>
      </c>
      <c r="EA335" s="2" t="s">
        <v>3</v>
      </c>
      <c r="EB335" s="2" t="s">
        <v>3</v>
      </c>
      <c r="EC335" s="2" t="s">
        <v>3</v>
      </c>
      <c r="ED335" s="2"/>
      <c r="EE335" s="2">
        <v>85635393</v>
      </c>
      <c r="EF335" s="2">
        <v>30</v>
      </c>
      <c r="EG335" s="2" t="s">
        <v>46</v>
      </c>
      <c r="EH335" s="2">
        <v>0</v>
      </c>
      <c r="EI335" s="2" t="s">
        <v>3</v>
      </c>
      <c r="EJ335" s="2">
        <v>1</v>
      </c>
      <c r="EK335" s="2">
        <v>21</v>
      </c>
      <c r="EL335" s="2" t="s">
        <v>47</v>
      </c>
      <c r="EM335" s="2" t="s">
        <v>48</v>
      </c>
      <c r="EN335" s="2"/>
      <c r="EO335" s="2" t="s">
        <v>146</v>
      </c>
      <c r="EP335" s="2"/>
      <c r="EQ335" s="2">
        <v>0</v>
      </c>
      <c r="ER335" s="2">
        <v>265.24</v>
      </c>
      <c r="ES335" s="2">
        <v>265.24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>
        <v>0</v>
      </c>
      <c r="FR335" s="2">
        <v>0</v>
      </c>
      <c r="FS335" s="2">
        <v>0</v>
      </c>
      <c r="FT335" s="2"/>
      <c r="FU335" s="2"/>
      <c r="FV335" s="2"/>
      <c r="FW335" s="2"/>
      <c r="FX335" s="2">
        <v>109</v>
      </c>
      <c r="FY335" s="2">
        <v>61</v>
      </c>
      <c r="FZ335" s="2"/>
      <c r="GA335" s="2" t="s">
        <v>3</v>
      </c>
      <c r="GB335" s="2"/>
      <c r="GC335" s="2"/>
      <c r="GD335" s="2">
        <v>1</v>
      </c>
      <c r="GE335" s="2"/>
      <c r="GF335" s="2">
        <v>944493166</v>
      </c>
      <c r="GG335" s="2">
        <v>2</v>
      </c>
      <c r="GH335" s="2">
        <v>1</v>
      </c>
      <c r="GI335" s="2">
        <v>-2</v>
      </c>
      <c r="GJ335" s="2">
        <v>0</v>
      </c>
      <c r="GK335" s="2">
        <v>0</v>
      </c>
      <c r="GL335" s="2">
        <f t="shared" si="327"/>
        <v>0</v>
      </c>
      <c r="GM335" s="2">
        <f t="shared" si="328"/>
        <v>6100.52</v>
      </c>
      <c r="GN335" s="2">
        <f t="shared" si="329"/>
        <v>6100.52</v>
      </c>
      <c r="GO335" s="2">
        <f t="shared" si="330"/>
        <v>0</v>
      </c>
      <c r="GP335" s="2">
        <f t="shared" si="331"/>
        <v>0</v>
      </c>
      <c r="GQ335" s="2"/>
      <c r="GR335" s="2">
        <v>0</v>
      </c>
      <c r="GS335" s="2">
        <v>3</v>
      </c>
      <c r="GT335" s="2">
        <v>0</v>
      </c>
      <c r="GU335" s="2" t="s">
        <v>3</v>
      </c>
      <c r="GV335" s="2">
        <f t="shared" si="332"/>
        <v>0</v>
      </c>
      <c r="GW335" s="2">
        <v>1</v>
      </c>
      <c r="GX335" s="2">
        <f t="shared" si="333"/>
        <v>0</v>
      </c>
      <c r="GY335" s="2"/>
      <c r="GZ335" s="2"/>
      <c r="HA335" s="2">
        <v>0</v>
      </c>
      <c r="HB335" s="2">
        <v>0</v>
      </c>
      <c r="HC335" s="2">
        <f t="shared" si="334"/>
        <v>0</v>
      </c>
      <c r="HD335" s="2"/>
      <c r="HE335" s="2" t="s">
        <v>3</v>
      </c>
      <c r="HF335" s="2" t="s">
        <v>3</v>
      </c>
      <c r="HG335" s="2"/>
      <c r="HH335" s="2"/>
      <c r="HI335" s="2"/>
      <c r="HJ335" s="2"/>
      <c r="HK335" s="2"/>
      <c r="HL335" s="2"/>
      <c r="HM335" s="2" t="s">
        <v>36</v>
      </c>
      <c r="HN335" s="2" t="s">
        <v>3</v>
      </c>
      <c r="HO335" s="2" t="s">
        <v>3</v>
      </c>
      <c r="HP335" s="2" t="s">
        <v>3</v>
      </c>
      <c r="HQ335" s="2" t="s">
        <v>3</v>
      </c>
      <c r="HR335" s="2"/>
      <c r="HS335" s="2">
        <v>0</v>
      </c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>
        <v>0</v>
      </c>
      <c r="IL335" s="2"/>
      <c r="IM335" s="2"/>
      <c r="IN335" s="2"/>
      <c r="IO335" s="2"/>
      <c r="IP335" s="2"/>
      <c r="IQ335" s="2"/>
      <c r="IR335" s="2"/>
      <c r="IS335" s="2"/>
      <c r="IT335" s="2"/>
      <c r="IU335" s="2"/>
    </row>
    <row r="336" spans="1:255" x14ac:dyDescent="0.25">
      <c r="A336" s="3">
        <v>18</v>
      </c>
      <c r="B336" s="3">
        <v>1</v>
      </c>
      <c r="C336" s="3">
        <v>357</v>
      </c>
      <c r="E336" s="3" t="s">
        <v>336</v>
      </c>
      <c r="F336" s="3" t="s">
        <v>161</v>
      </c>
      <c r="G336" s="3" t="s">
        <v>162</v>
      </c>
      <c r="H336" s="3" t="s">
        <v>163</v>
      </c>
      <c r="I336" s="3">
        <f>I334*J336</f>
        <v>23</v>
      </c>
      <c r="J336" s="3">
        <v>67.647058823529406</v>
      </c>
      <c r="K336" s="3">
        <v>67.647058999999999</v>
      </c>
      <c r="O336" s="3">
        <f t="shared" si="310"/>
        <v>5063.43</v>
      </c>
      <c r="P336" s="3">
        <f t="shared" si="311"/>
        <v>5063.43</v>
      </c>
      <c r="Q336" s="3">
        <f>(ROUND((ROUND(((ET336)*AV336*I336),2)*BB336),2)+ROUND((ROUND(((AE336-(EU336))*AV336*I336),2)*BS336),2))</f>
        <v>0</v>
      </c>
      <c r="R336" s="3">
        <f>(ROUND((ROUND(((EU336)*AV336*I336),2)*BS336),2)+ROUND((ROUND(((AE336-(EU336))*AV336*I336),2)*BS336),2))</f>
        <v>0</v>
      </c>
      <c r="S336" s="3">
        <f t="shared" si="312"/>
        <v>0</v>
      </c>
      <c r="T336" s="3">
        <f t="shared" si="313"/>
        <v>0</v>
      </c>
      <c r="U336" s="3">
        <f t="shared" si="314"/>
        <v>0</v>
      </c>
      <c r="V336" s="3">
        <f t="shared" si="315"/>
        <v>0</v>
      </c>
      <c r="W336" s="3">
        <f t="shared" si="316"/>
        <v>0</v>
      </c>
      <c r="X336" s="3">
        <f>(ROUND((((S336+ROUND((ROUND(((EU336)*AV336*I336),2)*BS336),2))*AT336)/100),2)+ROUND(((ROUND((ROUND(((AE336-(EU336))*AV336*I336),2)*BS336),2)*AT336)/100),2))</f>
        <v>0</v>
      </c>
      <c r="Y336" s="3">
        <f>(ROUND((((S336+ROUND((ROUND(((EU336)*AV336*I336),2)*BS336),2))*AU336)/100),2)+ROUND(((ROUND((ROUND(((AE336-(EU336))*AV336*I336),2)*BS336),2)*AU336)/100),2))</f>
        <v>0</v>
      </c>
      <c r="AA336" s="3">
        <v>86549536</v>
      </c>
      <c r="AB336" s="3">
        <f t="shared" si="317"/>
        <v>265.24</v>
      </c>
      <c r="AC336" s="3">
        <f>ROUND((ES336),6)</f>
        <v>265.24</v>
      </c>
      <c r="AD336" s="3">
        <f>ROUND((((ET336)-(EU336))+AE336),6)</f>
        <v>0</v>
      </c>
      <c r="AE336" s="3">
        <f t="shared" si="335"/>
        <v>0</v>
      </c>
      <c r="AF336" s="3">
        <f t="shared" si="335"/>
        <v>0</v>
      </c>
      <c r="AG336" s="3">
        <f t="shared" si="318"/>
        <v>0</v>
      </c>
      <c r="AH336" s="3">
        <f t="shared" si="336"/>
        <v>0</v>
      </c>
      <c r="AI336" s="3">
        <f t="shared" si="336"/>
        <v>0</v>
      </c>
      <c r="AJ336" s="3">
        <f t="shared" si="319"/>
        <v>0</v>
      </c>
      <c r="AK336" s="3">
        <v>265.24</v>
      </c>
      <c r="AL336" s="3">
        <v>265.24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109</v>
      </c>
      <c r="AU336" s="3">
        <v>61</v>
      </c>
      <c r="AV336" s="3">
        <v>1</v>
      </c>
      <c r="AW336" s="3">
        <v>1</v>
      </c>
      <c r="AZ336" s="3">
        <v>1</v>
      </c>
      <c r="BA336" s="3">
        <v>1</v>
      </c>
      <c r="BB336" s="3">
        <v>1</v>
      </c>
      <c r="BC336" s="3">
        <v>0.83</v>
      </c>
      <c r="BD336" s="3" t="s">
        <v>3</v>
      </c>
      <c r="BE336" s="3" t="s">
        <v>3</v>
      </c>
      <c r="BF336" s="3" t="s">
        <v>3</v>
      </c>
      <c r="BG336" s="3" t="s">
        <v>3</v>
      </c>
      <c r="BH336" s="3">
        <v>3</v>
      </c>
      <c r="BI336" s="3">
        <v>1</v>
      </c>
      <c r="BJ336" s="3" t="s">
        <v>164</v>
      </c>
      <c r="BM336" s="3">
        <v>21</v>
      </c>
      <c r="BN336" s="3">
        <v>0</v>
      </c>
      <c r="BO336" s="3" t="s">
        <v>161</v>
      </c>
      <c r="BP336" s="3">
        <v>1</v>
      </c>
      <c r="BQ336" s="3">
        <v>30</v>
      </c>
      <c r="BR336" s="3">
        <v>0</v>
      </c>
      <c r="BS336" s="3">
        <v>1</v>
      </c>
      <c r="BT336" s="3">
        <v>1</v>
      </c>
      <c r="BU336" s="3">
        <v>1</v>
      </c>
      <c r="BV336" s="3">
        <v>1</v>
      </c>
      <c r="BW336" s="3">
        <v>1</v>
      </c>
      <c r="BX336" s="3">
        <v>1</v>
      </c>
      <c r="BY336" s="3" t="s">
        <v>3</v>
      </c>
      <c r="BZ336" s="3">
        <v>109</v>
      </c>
      <c r="CA336" s="3">
        <v>61</v>
      </c>
      <c r="CB336" s="3" t="s">
        <v>3</v>
      </c>
      <c r="CE336" s="3">
        <v>1566</v>
      </c>
      <c r="CF336" s="3">
        <v>0</v>
      </c>
      <c r="CG336" s="3">
        <v>0</v>
      </c>
      <c r="CM336" s="3">
        <v>0</v>
      </c>
      <c r="CN336" s="3" t="s">
        <v>858</v>
      </c>
      <c r="CO336" s="3">
        <v>0</v>
      </c>
      <c r="CP336" s="3">
        <f t="shared" si="320"/>
        <v>5063.43</v>
      </c>
      <c r="CQ336" s="3">
        <f t="shared" si="321"/>
        <v>220.15</v>
      </c>
      <c r="CR336" s="3">
        <f>(ROUND((ROUND(((ET336)*AV336*1),2)*BB336),2)+ROUND((ROUND(((AE336-(EU336))*AV336*1),2)*BS336),2))</f>
        <v>0</v>
      </c>
      <c r="CS336" s="3">
        <f>(ROUND((ROUND(((EU336)*AV336*1),2)*BS336),2)+ROUND((ROUND(((AE336-(EU336))*AV336*1),2)*BS336),2))</f>
        <v>0</v>
      </c>
      <c r="CT336" s="3">
        <f t="shared" si="322"/>
        <v>0</v>
      </c>
      <c r="CU336" s="3">
        <f t="shared" si="323"/>
        <v>0</v>
      </c>
      <c r="CV336" s="3">
        <f t="shared" si="324"/>
        <v>0</v>
      </c>
      <c r="CW336" s="3">
        <f t="shared" si="325"/>
        <v>0</v>
      </c>
      <c r="CX336" s="3">
        <f t="shared" si="326"/>
        <v>0</v>
      </c>
      <c r="CY336" s="3">
        <f>(ROUND((((S336+ROUND((ROUND(((EU336)*AV336*1),2)*BS336),2))*AT336)/100),2)+ROUND(((ROUND((ROUND(((AE336-(EU336))*AV336*1),2)*BS336),2)*AT336)/100),2))</f>
        <v>0</v>
      </c>
      <c r="CZ336" s="3">
        <f>(ROUND((((S336+ROUND((ROUND(((EU336)*AV336*1),2)*BS336),2))*AU336)/100),2)+ROUND(((ROUND((ROUND(((AE336-(EU336))*AV336*1),2)*BS336),2)*AU336)/100),2))</f>
        <v>0</v>
      </c>
      <c r="DC336" s="3" t="s">
        <v>3</v>
      </c>
      <c r="DD336" s="3" t="s">
        <v>3</v>
      </c>
      <c r="DE336" s="3" t="s">
        <v>3</v>
      </c>
      <c r="DF336" s="3" t="s">
        <v>3</v>
      </c>
      <c r="DG336" s="3" t="s">
        <v>3</v>
      </c>
      <c r="DH336" s="3" t="s">
        <v>3</v>
      </c>
      <c r="DI336" s="3" t="s">
        <v>3</v>
      </c>
      <c r="DJ336" s="3" t="s">
        <v>3</v>
      </c>
      <c r="DK336" s="3" t="s">
        <v>3</v>
      </c>
      <c r="DL336" s="3" t="s">
        <v>3</v>
      </c>
      <c r="DM336" s="3" t="s">
        <v>3</v>
      </c>
      <c r="DN336" s="3">
        <v>0</v>
      </c>
      <c r="DO336" s="3">
        <v>0</v>
      </c>
      <c r="DP336" s="3">
        <v>1</v>
      </c>
      <c r="DQ336" s="3">
        <v>1</v>
      </c>
      <c r="DU336" s="3">
        <v>1010</v>
      </c>
      <c r="DV336" s="3" t="s">
        <v>163</v>
      </c>
      <c r="DW336" s="3" t="s">
        <v>163</v>
      </c>
      <c r="DX336" s="3">
        <v>1</v>
      </c>
      <c r="DZ336" s="3" t="s">
        <v>3</v>
      </c>
      <c r="EA336" s="3" t="s">
        <v>3</v>
      </c>
      <c r="EB336" s="3" t="s">
        <v>3</v>
      </c>
      <c r="EC336" s="3" t="s">
        <v>3</v>
      </c>
      <c r="EE336" s="3">
        <v>85635393</v>
      </c>
      <c r="EF336" s="3">
        <v>30</v>
      </c>
      <c r="EG336" s="3" t="s">
        <v>46</v>
      </c>
      <c r="EH336" s="3">
        <v>0</v>
      </c>
      <c r="EI336" s="3" t="s">
        <v>3</v>
      </c>
      <c r="EJ336" s="3">
        <v>1</v>
      </c>
      <c r="EK336" s="3">
        <v>21</v>
      </c>
      <c r="EL336" s="3" t="s">
        <v>47</v>
      </c>
      <c r="EM336" s="3" t="s">
        <v>48</v>
      </c>
      <c r="EO336" s="3" t="s">
        <v>146</v>
      </c>
      <c r="EQ336" s="3">
        <v>0</v>
      </c>
      <c r="ER336" s="3">
        <v>265.24</v>
      </c>
      <c r="ES336" s="3">
        <v>265.24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FQ336" s="3">
        <v>0</v>
      </c>
      <c r="FR336" s="3">
        <v>0</v>
      </c>
      <c r="FS336" s="3">
        <v>0</v>
      </c>
      <c r="FX336" s="3">
        <v>109</v>
      </c>
      <c r="FY336" s="3">
        <v>61</v>
      </c>
      <c r="GA336" s="3" t="s">
        <v>3</v>
      </c>
      <c r="GD336" s="3">
        <v>1</v>
      </c>
      <c r="GF336" s="3">
        <v>944493166</v>
      </c>
      <c r="GG336" s="3">
        <v>2</v>
      </c>
      <c r="GH336" s="3">
        <v>1</v>
      </c>
      <c r="GI336" s="3">
        <v>2</v>
      </c>
      <c r="GJ336" s="3">
        <v>0</v>
      </c>
      <c r="GK336" s="3">
        <v>0</v>
      </c>
      <c r="GL336" s="3">
        <f t="shared" si="327"/>
        <v>0</v>
      </c>
      <c r="GM336" s="3">
        <f t="shared" si="328"/>
        <v>5063.43</v>
      </c>
      <c r="GN336" s="3">
        <f t="shared" si="329"/>
        <v>5063.43</v>
      </c>
      <c r="GO336" s="3">
        <f t="shared" si="330"/>
        <v>0</v>
      </c>
      <c r="GP336" s="3">
        <f t="shared" si="331"/>
        <v>0</v>
      </c>
      <c r="GR336" s="3">
        <v>0</v>
      </c>
      <c r="GS336" s="3">
        <v>3</v>
      </c>
      <c r="GT336" s="3">
        <v>0</v>
      </c>
      <c r="GU336" s="3" t="s">
        <v>3</v>
      </c>
      <c r="GV336" s="3">
        <f t="shared" si="332"/>
        <v>0</v>
      </c>
      <c r="GW336" s="3">
        <v>1</v>
      </c>
      <c r="GX336" s="3">
        <f t="shared" si="333"/>
        <v>0</v>
      </c>
      <c r="HA336" s="3">
        <v>0</v>
      </c>
      <c r="HB336" s="3">
        <v>0</v>
      </c>
      <c r="HC336" s="3">
        <f t="shared" si="334"/>
        <v>0</v>
      </c>
      <c r="HE336" s="3" t="s">
        <v>3</v>
      </c>
      <c r="HF336" s="3" t="s">
        <v>3</v>
      </c>
      <c r="HM336" s="3" t="s">
        <v>36</v>
      </c>
      <c r="HN336" s="3" t="s">
        <v>3</v>
      </c>
      <c r="HO336" s="3" t="s">
        <v>3</v>
      </c>
      <c r="HP336" s="3" t="s">
        <v>3</v>
      </c>
      <c r="HQ336" s="3" t="s">
        <v>3</v>
      </c>
      <c r="HS336" s="3">
        <v>0</v>
      </c>
      <c r="IK336" s="3">
        <v>0</v>
      </c>
    </row>
    <row r="337" spans="1:255" x14ac:dyDescent="0.25">
      <c r="A337" s="2">
        <v>18</v>
      </c>
      <c r="B337" s="2">
        <v>1</v>
      </c>
      <c r="C337" s="2">
        <v>355</v>
      </c>
      <c r="D337" s="2"/>
      <c r="E337" s="2" t="s">
        <v>337</v>
      </c>
      <c r="F337" s="2" t="s">
        <v>166</v>
      </c>
      <c r="G337" s="2" t="s">
        <v>167</v>
      </c>
      <c r="H337" s="2" t="s">
        <v>163</v>
      </c>
      <c r="I337" s="2">
        <f>I333*J337</f>
        <v>11</v>
      </c>
      <c r="J337" s="2">
        <v>32.352941176470587</v>
      </c>
      <c r="K337" s="2">
        <v>32.352941000000001</v>
      </c>
      <c r="L337" s="2"/>
      <c r="M337" s="2"/>
      <c r="N337" s="2"/>
      <c r="O337" s="2">
        <f t="shared" si="310"/>
        <v>1997.49</v>
      </c>
      <c r="P337" s="2">
        <f t="shared" si="311"/>
        <v>1997.49</v>
      </c>
      <c r="Q337" s="2">
        <f>(ROUND((ROUND(((ET337)*AV337*I337),2)*BB337),2)+ROUND((ROUND(((AE337-(EU337))*AV337*I337),2)*BS337),2))</f>
        <v>0</v>
      </c>
      <c r="R337" s="2">
        <f>(ROUND((ROUND(((EU337)*AV337*I337),2)*BS337),2)+ROUND((ROUND(((AE337-(EU337))*AV337*I337),2)*BS337),2))</f>
        <v>0</v>
      </c>
      <c r="S337" s="2">
        <f t="shared" si="312"/>
        <v>0</v>
      </c>
      <c r="T337" s="2">
        <f t="shared" si="313"/>
        <v>0</v>
      </c>
      <c r="U337" s="2">
        <f t="shared" si="314"/>
        <v>0</v>
      </c>
      <c r="V337" s="2">
        <f t="shared" si="315"/>
        <v>0</v>
      </c>
      <c r="W337" s="2">
        <f t="shared" si="316"/>
        <v>0</v>
      </c>
      <c r="X337" s="2">
        <f>(ROUND((((S337+ROUND((ROUND(((EU337)*AV337*I337),2)*BS337),2))*AT337)/100),2)+ROUND(((ROUND((ROUND(((AE337-(EU337))*AV337*I337),2)*BS337),2)*AT337)/100),2))</f>
        <v>0</v>
      </c>
      <c r="Y337" s="2">
        <f>(ROUND((((S337+ROUND((ROUND(((EU337)*AV337*I337),2)*BS337),2))*AU337)/100),2)+ROUND(((ROUND((ROUND(((AE337-(EU337))*AV337*I337),2)*BS337),2)*AU337)/100),2))</f>
        <v>0</v>
      </c>
      <c r="Z337" s="2"/>
      <c r="AA337" s="2">
        <v>86549534</v>
      </c>
      <c r="AB337" s="2">
        <f t="shared" si="317"/>
        <v>181.59</v>
      </c>
      <c r="AC337" s="2">
        <f>ROUND((ES337),6)</f>
        <v>181.59</v>
      </c>
      <c r="AD337" s="2">
        <f>ROUND((((ET337)-(EU337))+AE337),6)</f>
        <v>0</v>
      </c>
      <c r="AE337" s="2">
        <f t="shared" si="335"/>
        <v>0</v>
      </c>
      <c r="AF337" s="2">
        <f t="shared" si="335"/>
        <v>0</v>
      </c>
      <c r="AG337" s="2">
        <f t="shared" si="318"/>
        <v>0</v>
      </c>
      <c r="AH337" s="2">
        <f t="shared" si="336"/>
        <v>0</v>
      </c>
      <c r="AI337" s="2">
        <f t="shared" si="336"/>
        <v>0</v>
      </c>
      <c r="AJ337" s="2">
        <f t="shared" si="319"/>
        <v>0</v>
      </c>
      <c r="AK337" s="2">
        <v>181.59</v>
      </c>
      <c r="AL337" s="2">
        <v>181.59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109</v>
      </c>
      <c r="AU337" s="2">
        <v>61</v>
      </c>
      <c r="AV337" s="2">
        <v>1</v>
      </c>
      <c r="AW337" s="2">
        <v>1</v>
      </c>
      <c r="AX337" s="2"/>
      <c r="AY337" s="2"/>
      <c r="AZ337" s="2">
        <v>1</v>
      </c>
      <c r="BA337" s="2">
        <v>1</v>
      </c>
      <c r="BB337" s="2">
        <v>1</v>
      </c>
      <c r="BC337" s="2">
        <v>1</v>
      </c>
      <c r="BD337" s="2" t="s">
        <v>3</v>
      </c>
      <c r="BE337" s="2" t="s">
        <v>3</v>
      </c>
      <c r="BF337" s="2" t="s">
        <v>3</v>
      </c>
      <c r="BG337" s="2" t="s">
        <v>3</v>
      </c>
      <c r="BH337" s="2">
        <v>3</v>
      </c>
      <c r="BI337" s="2">
        <v>1</v>
      </c>
      <c r="BJ337" s="2" t="s">
        <v>168</v>
      </c>
      <c r="BK337" s="2"/>
      <c r="BL337" s="2"/>
      <c r="BM337" s="2">
        <v>21</v>
      </c>
      <c r="BN337" s="2">
        <v>0</v>
      </c>
      <c r="BO337" s="2" t="s">
        <v>3</v>
      </c>
      <c r="BP337" s="2">
        <v>0</v>
      </c>
      <c r="BQ337" s="2">
        <v>30</v>
      </c>
      <c r="BR337" s="2">
        <v>0</v>
      </c>
      <c r="BS337" s="2">
        <v>1</v>
      </c>
      <c r="BT337" s="2">
        <v>1</v>
      </c>
      <c r="BU337" s="2">
        <v>1</v>
      </c>
      <c r="BV337" s="2">
        <v>1</v>
      </c>
      <c r="BW337" s="2">
        <v>1</v>
      </c>
      <c r="BX337" s="2">
        <v>1</v>
      </c>
      <c r="BY337" s="2" t="s">
        <v>3</v>
      </c>
      <c r="BZ337" s="2">
        <v>109</v>
      </c>
      <c r="CA337" s="2">
        <v>61</v>
      </c>
      <c r="CB337" s="2" t="s">
        <v>3</v>
      </c>
      <c r="CC337" s="2"/>
      <c r="CD337" s="2"/>
      <c r="CE337" s="2">
        <v>1566</v>
      </c>
      <c r="CF337" s="2">
        <v>0</v>
      </c>
      <c r="CG337" s="2">
        <v>0</v>
      </c>
      <c r="CH337" s="2"/>
      <c r="CI337" s="2"/>
      <c r="CJ337" s="2"/>
      <c r="CK337" s="2"/>
      <c r="CL337" s="2"/>
      <c r="CM337" s="2">
        <v>0</v>
      </c>
      <c r="CN337" s="2" t="s">
        <v>858</v>
      </c>
      <c r="CO337" s="2">
        <v>0</v>
      </c>
      <c r="CP337" s="2">
        <f t="shared" si="320"/>
        <v>1997.49</v>
      </c>
      <c r="CQ337" s="2">
        <f t="shared" si="321"/>
        <v>181.59</v>
      </c>
      <c r="CR337" s="2">
        <f>(ROUND((ROUND(((ET337)*AV337*1),2)*BB337),2)+ROUND((ROUND(((AE337-(EU337))*AV337*1),2)*BS337),2))</f>
        <v>0</v>
      </c>
      <c r="CS337" s="2">
        <f>(ROUND((ROUND(((EU337)*AV337*1),2)*BS337),2)+ROUND((ROUND(((AE337-(EU337))*AV337*1),2)*BS337),2))</f>
        <v>0</v>
      </c>
      <c r="CT337" s="2">
        <f t="shared" si="322"/>
        <v>0</v>
      </c>
      <c r="CU337" s="2">
        <f t="shared" si="323"/>
        <v>0</v>
      </c>
      <c r="CV337" s="2">
        <f t="shared" si="324"/>
        <v>0</v>
      </c>
      <c r="CW337" s="2">
        <f t="shared" si="325"/>
        <v>0</v>
      </c>
      <c r="CX337" s="2">
        <f t="shared" si="326"/>
        <v>0</v>
      </c>
      <c r="CY337" s="2">
        <f>(ROUND((((S337+ROUND((ROUND(((EU337)*AV337*1),2)*BS337),2))*AT337)/100),2)+ROUND(((ROUND((ROUND(((AE337-(EU337))*AV337*1),2)*BS337),2)*AT337)/100),2))</f>
        <v>0</v>
      </c>
      <c r="CZ337" s="2">
        <f>(ROUND((((S337+ROUND((ROUND(((EU337)*AV337*1),2)*BS337),2))*AU337)/100),2)+ROUND(((ROUND((ROUND(((AE337-(EU337))*AV337*1),2)*BS337),2)*AU337)/100),2))</f>
        <v>0</v>
      </c>
      <c r="DA337" s="2"/>
      <c r="DB337" s="2"/>
      <c r="DC337" s="2" t="s">
        <v>3</v>
      </c>
      <c r="DD337" s="2" t="s">
        <v>3</v>
      </c>
      <c r="DE337" s="2" t="s">
        <v>3</v>
      </c>
      <c r="DF337" s="2" t="s">
        <v>3</v>
      </c>
      <c r="DG337" s="2" t="s">
        <v>3</v>
      </c>
      <c r="DH337" s="2" t="s">
        <v>3</v>
      </c>
      <c r="DI337" s="2" t="s">
        <v>3</v>
      </c>
      <c r="DJ337" s="2" t="s">
        <v>3</v>
      </c>
      <c r="DK337" s="2" t="s">
        <v>3</v>
      </c>
      <c r="DL337" s="2" t="s">
        <v>3</v>
      </c>
      <c r="DM337" s="2" t="s">
        <v>3</v>
      </c>
      <c r="DN337" s="2">
        <v>0</v>
      </c>
      <c r="DO337" s="2">
        <v>0</v>
      </c>
      <c r="DP337" s="2">
        <v>1</v>
      </c>
      <c r="DQ337" s="2">
        <v>1</v>
      </c>
      <c r="DR337" s="2"/>
      <c r="DS337" s="2"/>
      <c r="DT337" s="2"/>
      <c r="DU337" s="2">
        <v>1010</v>
      </c>
      <c r="DV337" s="2" t="s">
        <v>163</v>
      </c>
      <c r="DW337" s="2" t="s">
        <v>163</v>
      </c>
      <c r="DX337" s="2">
        <v>1</v>
      </c>
      <c r="DY337" s="2"/>
      <c r="DZ337" s="2" t="s">
        <v>3</v>
      </c>
      <c r="EA337" s="2" t="s">
        <v>3</v>
      </c>
      <c r="EB337" s="2" t="s">
        <v>3</v>
      </c>
      <c r="EC337" s="2" t="s">
        <v>3</v>
      </c>
      <c r="ED337" s="2"/>
      <c r="EE337" s="2">
        <v>85635393</v>
      </c>
      <c r="EF337" s="2">
        <v>30</v>
      </c>
      <c r="EG337" s="2" t="s">
        <v>46</v>
      </c>
      <c r="EH337" s="2">
        <v>0</v>
      </c>
      <c r="EI337" s="2" t="s">
        <v>3</v>
      </c>
      <c r="EJ337" s="2">
        <v>1</v>
      </c>
      <c r="EK337" s="2">
        <v>21</v>
      </c>
      <c r="EL337" s="2" t="s">
        <v>47</v>
      </c>
      <c r="EM337" s="2" t="s">
        <v>48</v>
      </c>
      <c r="EN337" s="2"/>
      <c r="EO337" s="2" t="s">
        <v>146</v>
      </c>
      <c r="EP337" s="2"/>
      <c r="EQ337" s="2">
        <v>0</v>
      </c>
      <c r="ER337" s="2">
        <v>181.59</v>
      </c>
      <c r="ES337" s="2">
        <v>181.59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>
        <v>0</v>
      </c>
      <c r="FR337" s="2">
        <v>0</v>
      </c>
      <c r="FS337" s="2">
        <v>0</v>
      </c>
      <c r="FT337" s="2"/>
      <c r="FU337" s="2"/>
      <c r="FV337" s="2"/>
      <c r="FW337" s="2"/>
      <c r="FX337" s="2">
        <v>109</v>
      </c>
      <c r="FY337" s="2">
        <v>61</v>
      </c>
      <c r="FZ337" s="2"/>
      <c r="GA337" s="2" t="s">
        <v>3</v>
      </c>
      <c r="GB337" s="2"/>
      <c r="GC337" s="2"/>
      <c r="GD337" s="2">
        <v>1</v>
      </c>
      <c r="GE337" s="2"/>
      <c r="GF337" s="2">
        <v>827097433</v>
      </c>
      <c r="GG337" s="2">
        <v>2</v>
      </c>
      <c r="GH337" s="2">
        <v>1</v>
      </c>
      <c r="GI337" s="2">
        <v>-2</v>
      </c>
      <c r="GJ337" s="2">
        <v>0</v>
      </c>
      <c r="GK337" s="2">
        <v>0</v>
      </c>
      <c r="GL337" s="2">
        <f t="shared" si="327"/>
        <v>0</v>
      </c>
      <c r="GM337" s="2">
        <f t="shared" si="328"/>
        <v>1997.49</v>
      </c>
      <c r="GN337" s="2">
        <f t="shared" si="329"/>
        <v>1997.49</v>
      </c>
      <c r="GO337" s="2">
        <f t="shared" si="330"/>
        <v>0</v>
      </c>
      <c r="GP337" s="2">
        <f t="shared" si="331"/>
        <v>0</v>
      </c>
      <c r="GQ337" s="2"/>
      <c r="GR337" s="2">
        <v>0</v>
      </c>
      <c r="GS337" s="2">
        <v>3</v>
      </c>
      <c r="GT337" s="2">
        <v>0</v>
      </c>
      <c r="GU337" s="2" t="s">
        <v>3</v>
      </c>
      <c r="GV337" s="2">
        <f t="shared" si="332"/>
        <v>0</v>
      </c>
      <c r="GW337" s="2">
        <v>1</v>
      </c>
      <c r="GX337" s="2">
        <f t="shared" si="333"/>
        <v>0</v>
      </c>
      <c r="GY337" s="2"/>
      <c r="GZ337" s="2"/>
      <c r="HA337" s="2">
        <v>0</v>
      </c>
      <c r="HB337" s="2">
        <v>0</v>
      </c>
      <c r="HC337" s="2">
        <f t="shared" si="334"/>
        <v>0</v>
      </c>
      <c r="HD337" s="2"/>
      <c r="HE337" s="2" t="s">
        <v>3</v>
      </c>
      <c r="HF337" s="2" t="s">
        <v>3</v>
      </c>
      <c r="HG337" s="2"/>
      <c r="HH337" s="2"/>
      <c r="HI337" s="2"/>
      <c r="HJ337" s="2"/>
      <c r="HK337" s="2"/>
      <c r="HL337" s="2"/>
      <c r="HM337" s="2" t="s">
        <v>36</v>
      </c>
      <c r="HN337" s="2" t="s">
        <v>3</v>
      </c>
      <c r="HO337" s="2" t="s">
        <v>3</v>
      </c>
      <c r="HP337" s="2" t="s">
        <v>3</v>
      </c>
      <c r="HQ337" s="2" t="s">
        <v>3</v>
      </c>
      <c r="HR337" s="2"/>
      <c r="HS337" s="2">
        <v>0</v>
      </c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>
        <v>0</v>
      </c>
      <c r="IL337" s="2"/>
      <c r="IM337" s="2"/>
      <c r="IN337" s="2"/>
      <c r="IO337" s="2"/>
      <c r="IP337" s="2"/>
      <c r="IQ337" s="2"/>
      <c r="IR337" s="2"/>
      <c r="IS337" s="2"/>
      <c r="IT337" s="2"/>
      <c r="IU337" s="2"/>
    </row>
    <row r="338" spans="1:255" x14ac:dyDescent="0.25">
      <c r="A338" s="3">
        <v>18</v>
      </c>
      <c r="B338" s="3">
        <v>1</v>
      </c>
      <c r="C338" s="3">
        <v>358</v>
      </c>
      <c r="E338" s="3" t="s">
        <v>337</v>
      </c>
      <c r="F338" s="3" t="s">
        <v>166</v>
      </c>
      <c r="G338" s="3" t="s">
        <v>167</v>
      </c>
      <c r="H338" s="3" t="s">
        <v>163</v>
      </c>
      <c r="I338" s="3">
        <f>I334*J338</f>
        <v>11</v>
      </c>
      <c r="J338" s="3">
        <v>32.352941176470587</v>
      </c>
      <c r="K338" s="3">
        <v>32.352941000000001</v>
      </c>
      <c r="O338" s="3">
        <f t="shared" si="310"/>
        <v>1518.09</v>
      </c>
      <c r="P338" s="3">
        <f t="shared" si="311"/>
        <v>1518.09</v>
      </c>
      <c r="Q338" s="3">
        <f>(ROUND((ROUND(((ET338)*AV338*I338),2)*BB338),2)+ROUND((ROUND(((AE338-(EU338))*AV338*I338),2)*BS338),2))</f>
        <v>0</v>
      </c>
      <c r="R338" s="3">
        <f>(ROUND((ROUND(((EU338)*AV338*I338),2)*BS338),2)+ROUND((ROUND(((AE338-(EU338))*AV338*I338),2)*BS338),2))</f>
        <v>0</v>
      </c>
      <c r="S338" s="3">
        <f t="shared" si="312"/>
        <v>0</v>
      </c>
      <c r="T338" s="3">
        <f t="shared" si="313"/>
        <v>0</v>
      </c>
      <c r="U338" s="3">
        <f t="shared" si="314"/>
        <v>0</v>
      </c>
      <c r="V338" s="3">
        <f t="shared" si="315"/>
        <v>0</v>
      </c>
      <c r="W338" s="3">
        <f t="shared" si="316"/>
        <v>0</v>
      </c>
      <c r="X338" s="3">
        <f>(ROUND((((S338+ROUND((ROUND(((EU338)*AV338*I338),2)*BS338),2))*AT338)/100),2)+ROUND(((ROUND((ROUND(((AE338-(EU338))*AV338*I338),2)*BS338),2)*AT338)/100),2))</f>
        <v>0</v>
      </c>
      <c r="Y338" s="3">
        <f>(ROUND((((S338+ROUND((ROUND(((EU338)*AV338*I338),2)*BS338),2))*AU338)/100),2)+ROUND(((ROUND((ROUND(((AE338-(EU338))*AV338*I338),2)*BS338),2)*AU338)/100),2))</f>
        <v>0</v>
      </c>
      <c r="AA338" s="3">
        <v>86549536</v>
      </c>
      <c r="AB338" s="3">
        <f t="shared" si="317"/>
        <v>181.59</v>
      </c>
      <c r="AC338" s="3">
        <f>ROUND((ES338),6)</f>
        <v>181.59</v>
      </c>
      <c r="AD338" s="3">
        <f>ROUND((((ET338)-(EU338))+AE338),6)</f>
        <v>0</v>
      </c>
      <c r="AE338" s="3">
        <f t="shared" si="335"/>
        <v>0</v>
      </c>
      <c r="AF338" s="3">
        <f t="shared" si="335"/>
        <v>0</v>
      </c>
      <c r="AG338" s="3">
        <f t="shared" si="318"/>
        <v>0</v>
      </c>
      <c r="AH338" s="3">
        <f t="shared" si="336"/>
        <v>0</v>
      </c>
      <c r="AI338" s="3">
        <f t="shared" si="336"/>
        <v>0</v>
      </c>
      <c r="AJ338" s="3">
        <f t="shared" si="319"/>
        <v>0</v>
      </c>
      <c r="AK338" s="3">
        <v>181.59</v>
      </c>
      <c r="AL338" s="3">
        <v>181.59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109</v>
      </c>
      <c r="AU338" s="3">
        <v>61</v>
      </c>
      <c r="AV338" s="3">
        <v>1</v>
      </c>
      <c r="AW338" s="3">
        <v>1</v>
      </c>
      <c r="AZ338" s="3">
        <v>1</v>
      </c>
      <c r="BA338" s="3">
        <v>1</v>
      </c>
      <c r="BB338" s="3">
        <v>1</v>
      </c>
      <c r="BC338" s="3">
        <v>0.76</v>
      </c>
      <c r="BD338" s="3" t="s">
        <v>3</v>
      </c>
      <c r="BE338" s="3" t="s">
        <v>3</v>
      </c>
      <c r="BF338" s="3" t="s">
        <v>3</v>
      </c>
      <c r="BG338" s="3" t="s">
        <v>3</v>
      </c>
      <c r="BH338" s="3">
        <v>3</v>
      </c>
      <c r="BI338" s="3">
        <v>1</v>
      </c>
      <c r="BJ338" s="3" t="s">
        <v>168</v>
      </c>
      <c r="BM338" s="3">
        <v>21</v>
      </c>
      <c r="BN338" s="3">
        <v>0</v>
      </c>
      <c r="BO338" s="3" t="s">
        <v>166</v>
      </c>
      <c r="BP338" s="3">
        <v>1</v>
      </c>
      <c r="BQ338" s="3">
        <v>30</v>
      </c>
      <c r="BR338" s="3">
        <v>0</v>
      </c>
      <c r="BS338" s="3">
        <v>1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 t="s">
        <v>3</v>
      </c>
      <c r="BZ338" s="3">
        <v>109</v>
      </c>
      <c r="CA338" s="3">
        <v>61</v>
      </c>
      <c r="CB338" s="3" t="s">
        <v>3</v>
      </c>
      <c r="CE338" s="3">
        <v>1566</v>
      </c>
      <c r="CF338" s="3">
        <v>0</v>
      </c>
      <c r="CG338" s="3">
        <v>0</v>
      </c>
      <c r="CM338" s="3">
        <v>0</v>
      </c>
      <c r="CN338" s="3" t="s">
        <v>858</v>
      </c>
      <c r="CO338" s="3">
        <v>0</v>
      </c>
      <c r="CP338" s="3">
        <f t="shared" si="320"/>
        <v>1518.09</v>
      </c>
      <c r="CQ338" s="3">
        <f t="shared" si="321"/>
        <v>138.01</v>
      </c>
      <c r="CR338" s="3">
        <f>(ROUND((ROUND(((ET338)*AV338*1),2)*BB338),2)+ROUND((ROUND(((AE338-(EU338))*AV338*1),2)*BS338),2))</f>
        <v>0</v>
      </c>
      <c r="CS338" s="3">
        <f>(ROUND((ROUND(((EU338)*AV338*1),2)*BS338),2)+ROUND((ROUND(((AE338-(EU338))*AV338*1),2)*BS338),2))</f>
        <v>0</v>
      </c>
      <c r="CT338" s="3">
        <f t="shared" si="322"/>
        <v>0</v>
      </c>
      <c r="CU338" s="3">
        <f t="shared" si="323"/>
        <v>0</v>
      </c>
      <c r="CV338" s="3">
        <f t="shared" si="324"/>
        <v>0</v>
      </c>
      <c r="CW338" s="3">
        <f t="shared" si="325"/>
        <v>0</v>
      </c>
      <c r="CX338" s="3">
        <f t="shared" si="326"/>
        <v>0</v>
      </c>
      <c r="CY338" s="3">
        <f>(ROUND((((S338+ROUND((ROUND(((EU338)*AV338*1),2)*BS338),2))*AT338)/100),2)+ROUND(((ROUND((ROUND(((AE338-(EU338))*AV338*1),2)*BS338),2)*AT338)/100),2))</f>
        <v>0</v>
      </c>
      <c r="CZ338" s="3">
        <f>(ROUND((((S338+ROUND((ROUND(((EU338)*AV338*1),2)*BS338),2))*AU338)/100),2)+ROUND(((ROUND((ROUND(((AE338-(EU338))*AV338*1),2)*BS338),2)*AU338)/100),2))</f>
        <v>0</v>
      </c>
      <c r="DC338" s="3" t="s">
        <v>3</v>
      </c>
      <c r="DD338" s="3" t="s">
        <v>3</v>
      </c>
      <c r="DE338" s="3" t="s">
        <v>3</v>
      </c>
      <c r="DF338" s="3" t="s">
        <v>3</v>
      </c>
      <c r="DG338" s="3" t="s">
        <v>3</v>
      </c>
      <c r="DH338" s="3" t="s">
        <v>3</v>
      </c>
      <c r="DI338" s="3" t="s">
        <v>3</v>
      </c>
      <c r="DJ338" s="3" t="s">
        <v>3</v>
      </c>
      <c r="DK338" s="3" t="s">
        <v>3</v>
      </c>
      <c r="DL338" s="3" t="s">
        <v>3</v>
      </c>
      <c r="DM338" s="3" t="s">
        <v>3</v>
      </c>
      <c r="DN338" s="3">
        <v>0</v>
      </c>
      <c r="DO338" s="3">
        <v>0</v>
      </c>
      <c r="DP338" s="3">
        <v>1</v>
      </c>
      <c r="DQ338" s="3">
        <v>1</v>
      </c>
      <c r="DU338" s="3">
        <v>1010</v>
      </c>
      <c r="DV338" s="3" t="s">
        <v>163</v>
      </c>
      <c r="DW338" s="3" t="s">
        <v>163</v>
      </c>
      <c r="DX338" s="3">
        <v>1</v>
      </c>
      <c r="DZ338" s="3" t="s">
        <v>3</v>
      </c>
      <c r="EA338" s="3" t="s">
        <v>3</v>
      </c>
      <c r="EB338" s="3" t="s">
        <v>3</v>
      </c>
      <c r="EC338" s="3" t="s">
        <v>3</v>
      </c>
      <c r="EE338" s="3">
        <v>85635393</v>
      </c>
      <c r="EF338" s="3">
        <v>30</v>
      </c>
      <c r="EG338" s="3" t="s">
        <v>46</v>
      </c>
      <c r="EH338" s="3">
        <v>0</v>
      </c>
      <c r="EI338" s="3" t="s">
        <v>3</v>
      </c>
      <c r="EJ338" s="3">
        <v>1</v>
      </c>
      <c r="EK338" s="3">
        <v>21</v>
      </c>
      <c r="EL338" s="3" t="s">
        <v>47</v>
      </c>
      <c r="EM338" s="3" t="s">
        <v>48</v>
      </c>
      <c r="EO338" s="3" t="s">
        <v>146</v>
      </c>
      <c r="EQ338" s="3">
        <v>0</v>
      </c>
      <c r="ER338" s="3">
        <v>181.59</v>
      </c>
      <c r="ES338" s="3">
        <v>181.59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FQ338" s="3">
        <v>0</v>
      </c>
      <c r="FR338" s="3">
        <v>0</v>
      </c>
      <c r="FS338" s="3">
        <v>0</v>
      </c>
      <c r="FX338" s="3">
        <v>109</v>
      </c>
      <c r="FY338" s="3">
        <v>61</v>
      </c>
      <c r="GA338" s="3" t="s">
        <v>3</v>
      </c>
      <c r="GD338" s="3">
        <v>1</v>
      </c>
      <c r="GF338" s="3">
        <v>827097433</v>
      </c>
      <c r="GG338" s="3">
        <v>2</v>
      </c>
      <c r="GH338" s="3">
        <v>1</v>
      </c>
      <c r="GI338" s="3">
        <v>2</v>
      </c>
      <c r="GJ338" s="3">
        <v>0</v>
      </c>
      <c r="GK338" s="3">
        <v>0</v>
      </c>
      <c r="GL338" s="3">
        <f t="shared" si="327"/>
        <v>0</v>
      </c>
      <c r="GM338" s="3">
        <f t="shared" si="328"/>
        <v>1518.09</v>
      </c>
      <c r="GN338" s="3">
        <f t="shared" si="329"/>
        <v>1518.09</v>
      </c>
      <c r="GO338" s="3">
        <f t="shared" si="330"/>
        <v>0</v>
      </c>
      <c r="GP338" s="3">
        <f t="shared" si="331"/>
        <v>0</v>
      </c>
      <c r="GR338" s="3">
        <v>0</v>
      </c>
      <c r="GS338" s="3">
        <v>3</v>
      </c>
      <c r="GT338" s="3">
        <v>0</v>
      </c>
      <c r="GU338" s="3" t="s">
        <v>3</v>
      </c>
      <c r="GV338" s="3">
        <f t="shared" si="332"/>
        <v>0</v>
      </c>
      <c r="GW338" s="3">
        <v>1</v>
      </c>
      <c r="GX338" s="3">
        <f t="shared" si="333"/>
        <v>0</v>
      </c>
      <c r="HA338" s="3">
        <v>0</v>
      </c>
      <c r="HB338" s="3">
        <v>0</v>
      </c>
      <c r="HC338" s="3">
        <f t="shared" si="334"/>
        <v>0</v>
      </c>
      <c r="HE338" s="3" t="s">
        <v>3</v>
      </c>
      <c r="HF338" s="3" t="s">
        <v>3</v>
      </c>
      <c r="HM338" s="3" t="s">
        <v>36</v>
      </c>
      <c r="HN338" s="3" t="s">
        <v>3</v>
      </c>
      <c r="HO338" s="3" t="s">
        <v>3</v>
      </c>
      <c r="HP338" s="3" t="s">
        <v>3</v>
      </c>
      <c r="HQ338" s="3" t="s">
        <v>3</v>
      </c>
      <c r="HS338" s="3">
        <v>0</v>
      </c>
      <c r="IK338" s="3">
        <v>0</v>
      </c>
    </row>
    <row r="340" spans="1:255" x14ac:dyDescent="0.25">
      <c r="A340" s="11">
        <v>51</v>
      </c>
      <c r="B340" s="11">
        <f>B283</f>
        <v>1</v>
      </c>
      <c r="C340" s="11">
        <f>A283</f>
        <v>4</v>
      </c>
      <c r="D340" s="11">
        <f>ROW(A283)</f>
        <v>283</v>
      </c>
      <c r="E340" s="11"/>
      <c r="F340" s="11" t="str">
        <f>IF(F283&lt;&gt;"",F283,"")</f>
        <v>Новый раздел</v>
      </c>
      <c r="G340" s="11" t="str">
        <f>IF(G283&lt;&gt;"",G283,"")</f>
        <v>Канализация бытовая К 1 (надземная часть)</v>
      </c>
      <c r="H340" s="11">
        <v>0</v>
      </c>
      <c r="I340" s="11"/>
      <c r="J340" s="11"/>
      <c r="K340" s="11"/>
      <c r="L340" s="11"/>
      <c r="M340" s="11"/>
      <c r="N340" s="11"/>
      <c r="O340" s="11">
        <f t="shared" ref="O340:T340" si="337">ROUND(AB340,2)</f>
        <v>100682.29</v>
      </c>
      <c r="P340" s="11">
        <f t="shared" si="337"/>
        <v>97017.52</v>
      </c>
      <c r="Q340" s="11">
        <f t="shared" si="337"/>
        <v>81.05</v>
      </c>
      <c r="R340" s="11">
        <f t="shared" si="337"/>
        <v>11.27</v>
      </c>
      <c r="S340" s="11">
        <f t="shared" si="337"/>
        <v>3583.72</v>
      </c>
      <c r="T340" s="11">
        <f t="shared" si="337"/>
        <v>0</v>
      </c>
      <c r="U340" s="11">
        <f>AH340</f>
        <v>279.89285359199999</v>
      </c>
      <c r="V340" s="11">
        <f>AI340</f>
        <v>0</v>
      </c>
      <c r="W340" s="11">
        <f>ROUND(AJ340,2)</f>
        <v>0</v>
      </c>
      <c r="X340" s="11">
        <f>ROUND(AK340,2)</f>
        <v>3918.54</v>
      </c>
      <c r="Y340" s="11">
        <f>ROUND(AL340,2)</f>
        <v>2192.94</v>
      </c>
      <c r="Z340" s="11"/>
      <c r="AA340" s="11"/>
      <c r="AB340" s="11">
        <f>ROUND(SUMIF(AA287:AA338,"=86549534",O287:O338),2)</f>
        <v>100682.29</v>
      </c>
      <c r="AC340" s="11">
        <f>ROUND(SUMIF(AA287:AA338,"=86549534",P287:P338),2)</f>
        <v>97017.52</v>
      </c>
      <c r="AD340" s="11">
        <f>ROUND(SUMIF(AA287:AA338,"=86549534",Q287:Q338),2)</f>
        <v>81.05</v>
      </c>
      <c r="AE340" s="11">
        <f>ROUND(SUMIF(AA287:AA338,"=86549534",R287:R338),2)</f>
        <v>11.27</v>
      </c>
      <c r="AF340" s="11">
        <f>ROUND(SUMIF(AA287:AA338,"=86549534",S287:S338),2)</f>
        <v>3583.72</v>
      </c>
      <c r="AG340" s="11">
        <f>ROUND(SUMIF(AA287:AA338,"=86549534",T287:T338),2)</f>
        <v>0</v>
      </c>
      <c r="AH340" s="11">
        <f>SUMIF(AA287:AA338,"=86549534",U287:U338)</f>
        <v>279.89285359199999</v>
      </c>
      <c r="AI340" s="11">
        <f>SUMIF(AA287:AA338,"=86549534",V287:V338)</f>
        <v>0</v>
      </c>
      <c r="AJ340" s="11">
        <f>ROUND(SUMIF(AA287:AA338,"=86549534",W287:W338),2)</f>
        <v>0</v>
      </c>
      <c r="AK340" s="11">
        <f>ROUND(SUMIF(AA287:AA338,"=86549534",X287:X338),2)</f>
        <v>3918.54</v>
      </c>
      <c r="AL340" s="11">
        <f>ROUND(SUMIF(AA287:AA338,"=86549534",Y287:Y338),2)</f>
        <v>2192.94</v>
      </c>
      <c r="AM340" s="11"/>
      <c r="AN340" s="11"/>
      <c r="AO340" s="11">
        <f t="shared" ref="AO340:BD340" si="338">ROUND(BX340,2)</f>
        <v>0</v>
      </c>
      <c r="AP340" s="11">
        <f t="shared" si="338"/>
        <v>0</v>
      </c>
      <c r="AQ340" s="11">
        <f t="shared" si="338"/>
        <v>0</v>
      </c>
      <c r="AR340" s="11">
        <f t="shared" si="338"/>
        <v>106793.77</v>
      </c>
      <c r="AS340" s="11">
        <f t="shared" si="338"/>
        <v>106793.77</v>
      </c>
      <c r="AT340" s="11">
        <f t="shared" si="338"/>
        <v>0</v>
      </c>
      <c r="AU340" s="11">
        <f t="shared" si="338"/>
        <v>0</v>
      </c>
      <c r="AV340" s="11">
        <f t="shared" si="338"/>
        <v>97017.52</v>
      </c>
      <c r="AW340" s="11">
        <f t="shared" si="338"/>
        <v>97017.52</v>
      </c>
      <c r="AX340" s="11">
        <f t="shared" si="338"/>
        <v>0</v>
      </c>
      <c r="AY340" s="11">
        <f t="shared" si="338"/>
        <v>97017.52</v>
      </c>
      <c r="AZ340" s="11">
        <f t="shared" si="338"/>
        <v>0</v>
      </c>
      <c r="BA340" s="11">
        <f t="shared" si="338"/>
        <v>0</v>
      </c>
      <c r="BB340" s="11">
        <f t="shared" si="338"/>
        <v>0</v>
      </c>
      <c r="BC340" s="11">
        <f t="shared" si="338"/>
        <v>0</v>
      </c>
      <c r="BD340" s="11">
        <f t="shared" si="338"/>
        <v>0</v>
      </c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>
        <f>ROUND(SUMIF(AA287:AA338,"=86549534",FQ287:FQ338),2)</f>
        <v>0</v>
      </c>
      <c r="BY340" s="11">
        <f>ROUND(SUMIF(AA287:AA338,"=86549534",FR287:FR338),2)</f>
        <v>0</v>
      </c>
      <c r="BZ340" s="11">
        <f>ROUND(SUMIF(AA287:AA338,"=86549534",GL287:GL338),2)</f>
        <v>0</v>
      </c>
      <c r="CA340" s="11">
        <f>ROUND(SUMIF(AA287:AA338,"=86549534",GM287:GM338),2)</f>
        <v>106793.77</v>
      </c>
      <c r="CB340" s="11">
        <f>ROUND(SUMIF(AA287:AA338,"=86549534",GN287:GN338),2)</f>
        <v>106793.77</v>
      </c>
      <c r="CC340" s="11">
        <f>ROUND(SUMIF(AA287:AA338,"=86549534",GO287:GO338),2)</f>
        <v>0</v>
      </c>
      <c r="CD340" s="11">
        <f>ROUND(SUMIF(AA287:AA338,"=86549534",GP287:GP338),2)</f>
        <v>0</v>
      </c>
      <c r="CE340" s="11">
        <f>AC340-BX340</f>
        <v>97017.52</v>
      </c>
      <c r="CF340" s="11">
        <f>AC340-BY340</f>
        <v>97017.52</v>
      </c>
      <c r="CG340" s="11">
        <f>BX340-BZ340</f>
        <v>0</v>
      </c>
      <c r="CH340" s="11">
        <f>AC340-BX340-BY340+BZ340</f>
        <v>97017.52</v>
      </c>
      <c r="CI340" s="11">
        <f>BY340-BZ340</f>
        <v>0</v>
      </c>
      <c r="CJ340" s="11">
        <f>ROUND(SUMIF(AA287:AA338,"=86549534",GX287:GX338),2)</f>
        <v>0</v>
      </c>
      <c r="CK340" s="11">
        <f>ROUND(SUMIF(AA287:AA338,"=86549534",GY287:GY338),2)</f>
        <v>0</v>
      </c>
      <c r="CL340" s="11">
        <f>ROUND(SUMIF(AA287:AA338,"=86549534",GZ287:GZ338),2)</f>
        <v>0</v>
      </c>
      <c r="CM340" s="11">
        <f>ROUND(SUMIF(AA287:AA338,"=86549534",HD287:HD338),2)</f>
        <v>0</v>
      </c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2">
        <f t="shared" ref="DG340:DL340" si="339">ROUND(DT340,2)</f>
        <v>433625.59</v>
      </c>
      <c r="DH340" s="12">
        <f t="shared" si="339"/>
        <v>230347.58</v>
      </c>
      <c r="DI340" s="12">
        <f t="shared" si="339"/>
        <v>1335.39</v>
      </c>
      <c r="DJ340" s="12">
        <f t="shared" si="339"/>
        <v>635.05999999999995</v>
      </c>
      <c r="DK340" s="12">
        <f t="shared" si="339"/>
        <v>201942.62</v>
      </c>
      <c r="DL340" s="12">
        <f t="shared" si="339"/>
        <v>0</v>
      </c>
      <c r="DM340" s="12">
        <f>DZ340</f>
        <v>279.89285359199999</v>
      </c>
      <c r="DN340" s="12">
        <f>EA340</f>
        <v>0</v>
      </c>
      <c r="DO340" s="12">
        <f>ROUND(EB340,2)</f>
        <v>0</v>
      </c>
      <c r="DP340" s="12">
        <f>ROUND(EC340,2)</f>
        <v>220809.68</v>
      </c>
      <c r="DQ340" s="12">
        <f>ROUND(ED340,2)</f>
        <v>123572.39</v>
      </c>
      <c r="DR340" s="12"/>
      <c r="DS340" s="12"/>
      <c r="DT340" s="12">
        <f>ROUND(SUMIF(AA287:AA338,"=86549536",O287:O338),2)</f>
        <v>433625.59</v>
      </c>
      <c r="DU340" s="12">
        <f>ROUND(SUMIF(AA287:AA338,"=86549536",P287:P338),2)</f>
        <v>230347.58</v>
      </c>
      <c r="DV340" s="12">
        <f>ROUND(SUMIF(AA287:AA338,"=86549536",Q287:Q338),2)</f>
        <v>1335.39</v>
      </c>
      <c r="DW340" s="12">
        <f>ROUND(SUMIF(AA287:AA338,"=86549536",R287:R338),2)</f>
        <v>635.05999999999995</v>
      </c>
      <c r="DX340" s="12">
        <f>ROUND(SUMIF(AA287:AA338,"=86549536",S287:S338),2)</f>
        <v>201942.62</v>
      </c>
      <c r="DY340" s="12">
        <f>ROUND(SUMIF(AA287:AA338,"=86549536",T287:T338),2)</f>
        <v>0</v>
      </c>
      <c r="DZ340" s="12">
        <f>SUMIF(AA287:AA338,"=86549536",U287:U338)</f>
        <v>279.89285359199999</v>
      </c>
      <c r="EA340" s="12">
        <f>SUMIF(AA287:AA338,"=86549536",V287:V338)</f>
        <v>0</v>
      </c>
      <c r="EB340" s="12">
        <f>ROUND(SUMIF(AA287:AA338,"=86549536",W287:W338),2)</f>
        <v>0</v>
      </c>
      <c r="EC340" s="12">
        <f>ROUND(SUMIF(AA287:AA338,"=86549536",X287:X338),2)</f>
        <v>220809.68</v>
      </c>
      <c r="ED340" s="12">
        <f>ROUND(SUMIF(AA287:AA338,"=86549536",Y287:Y338),2)</f>
        <v>123572.39</v>
      </c>
      <c r="EE340" s="12"/>
      <c r="EF340" s="12"/>
      <c r="EG340" s="12">
        <f t="shared" ref="EG340:EV340" si="340">ROUND(FP340,2)</f>
        <v>0</v>
      </c>
      <c r="EH340" s="12">
        <f t="shared" si="340"/>
        <v>0</v>
      </c>
      <c r="EI340" s="12">
        <f t="shared" si="340"/>
        <v>0</v>
      </c>
      <c r="EJ340" s="12">
        <f t="shared" si="340"/>
        <v>778007.66</v>
      </c>
      <c r="EK340" s="12">
        <f t="shared" si="340"/>
        <v>778007.66</v>
      </c>
      <c r="EL340" s="12">
        <f t="shared" si="340"/>
        <v>0</v>
      </c>
      <c r="EM340" s="12">
        <f t="shared" si="340"/>
        <v>0</v>
      </c>
      <c r="EN340" s="12">
        <f t="shared" si="340"/>
        <v>230347.58</v>
      </c>
      <c r="EO340" s="12">
        <f t="shared" si="340"/>
        <v>230347.58</v>
      </c>
      <c r="EP340" s="12">
        <f t="shared" si="340"/>
        <v>0</v>
      </c>
      <c r="EQ340" s="12">
        <f t="shared" si="340"/>
        <v>230347.58</v>
      </c>
      <c r="ER340" s="12">
        <f t="shared" si="340"/>
        <v>0</v>
      </c>
      <c r="ES340" s="12">
        <f t="shared" si="340"/>
        <v>0</v>
      </c>
      <c r="ET340" s="12">
        <f t="shared" si="340"/>
        <v>0</v>
      </c>
      <c r="EU340" s="12">
        <f t="shared" si="340"/>
        <v>0</v>
      </c>
      <c r="EV340" s="12">
        <f t="shared" si="340"/>
        <v>0</v>
      </c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>
        <f>ROUND(SUMIF(AA287:AA338,"=86549536",FQ287:FQ338),2)</f>
        <v>0</v>
      </c>
      <c r="FQ340" s="12">
        <f>ROUND(SUMIF(AA287:AA338,"=86549536",FR287:FR338),2)</f>
        <v>0</v>
      </c>
      <c r="FR340" s="12">
        <f>ROUND(SUMIF(AA287:AA338,"=86549536",GL287:GL338),2)</f>
        <v>0</v>
      </c>
      <c r="FS340" s="12">
        <f>ROUND(SUMIF(AA287:AA338,"=86549536",GM287:GM338),2)</f>
        <v>778007.66</v>
      </c>
      <c r="FT340" s="12">
        <f>ROUND(SUMIF(AA287:AA338,"=86549536",GN287:GN338),2)</f>
        <v>778007.66</v>
      </c>
      <c r="FU340" s="12">
        <f>ROUND(SUMIF(AA287:AA338,"=86549536",GO287:GO338),2)</f>
        <v>0</v>
      </c>
      <c r="FV340" s="12">
        <f>ROUND(SUMIF(AA287:AA338,"=86549536",GP287:GP338),2)</f>
        <v>0</v>
      </c>
      <c r="FW340" s="12">
        <f>DU340-FP340</f>
        <v>230347.58</v>
      </c>
      <c r="FX340" s="12">
        <f>DU340-FQ340</f>
        <v>230347.58</v>
      </c>
      <c r="FY340" s="12">
        <f>FP340-FR340</f>
        <v>0</v>
      </c>
      <c r="FZ340" s="12">
        <f>DU340-FP340-FQ340+FR340</f>
        <v>230347.58</v>
      </c>
      <c r="GA340" s="12">
        <f>FQ340-FR340</f>
        <v>0</v>
      </c>
      <c r="GB340" s="12">
        <f>ROUND(SUMIF(AA287:AA338,"=86549536",GX287:GX338),2)</f>
        <v>0</v>
      </c>
      <c r="GC340" s="12">
        <f>ROUND(SUMIF(AA287:AA338,"=86549536",GY287:GY338),2)</f>
        <v>0</v>
      </c>
      <c r="GD340" s="12">
        <f>ROUND(SUMIF(AA287:AA338,"=86549536",GZ287:GZ338),2)</f>
        <v>0</v>
      </c>
      <c r="GE340" s="12">
        <f>ROUND(SUMIF(AA287:AA338,"=86549536",HD287:HD338),2)</f>
        <v>0</v>
      </c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>
        <v>0</v>
      </c>
    </row>
    <row r="342" spans="1:255" x14ac:dyDescent="0.25">
      <c r="A342" s="13">
        <v>50</v>
      </c>
      <c r="B342" s="13">
        <v>0</v>
      </c>
      <c r="C342" s="13">
        <v>0</v>
      </c>
      <c r="D342" s="13">
        <v>1</v>
      </c>
      <c r="E342" s="13">
        <v>201</v>
      </c>
      <c r="F342" s="13">
        <f>ROUND(Source!O340,O342)</f>
        <v>100682.29</v>
      </c>
      <c r="G342" s="13" t="s">
        <v>79</v>
      </c>
      <c r="H342" s="13" t="s">
        <v>80</v>
      </c>
      <c r="I342" s="13"/>
      <c r="J342" s="13"/>
      <c r="K342" s="13">
        <v>201</v>
      </c>
      <c r="L342" s="13">
        <v>1</v>
      </c>
      <c r="M342" s="13">
        <v>3</v>
      </c>
      <c r="N342" s="13" t="s">
        <v>3</v>
      </c>
      <c r="O342" s="13">
        <v>2</v>
      </c>
      <c r="P342" s="13">
        <f>ROUND(Source!DG340,O342)</f>
        <v>433625.59</v>
      </c>
      <c r="Q342" s="13"/>
      <c r="R342" s="13"/>
      <c r="S342" s="13"/>
      <c r="T342" s="13"/>
      <c r="U342" s="13"/>
      <c r="V342" s="13"/>
      <c r="W342" s="13">
        <v>100682.29</v>
      </c>
      <c r="X342" s="13">
        <v>1</v>
      </c>
      <c r="Y342" s="13">
        <v>100682.29</v>
      </c>
      <c r="Z342" s="13">
        <v>433625.59</v>
      </c>
      <c r="AA342" s="13">
        <v>1</v>
      </c>
      <c r="AB342" s="13">
        <v>433625.59</v>
      </c>
    </row>
    <row r="343" spans="1:255" x14ac:dyDescent="0.25">
      <c r="A343" s="13">
        <v>50</v>
      </c>
      <c r="B343" s="13">
        <v>0</v>
      </c>
      <c r="C343" s="13">
        <v>0</v>
      </c>
      <c r="D343" s="13">
        <v>1</v>
      </c>
      <c r="E343" s="13">
        <v>202</v>
      </c>
      <c r="F343" s="13">
        <f>ROUND(Source!P340,O343)</f>
        <v>97017.52</v>
      </c>
      <c r="G343" s="13" t="s">
        <v>81</v>
      </c>
      <c r="H343" s="13" t="s">
        <v>82</v>
      </c>
      <c r="I343" s="13"/>
      <c r="J343" s="13"/>
      <c r="K343" s="13">
        <v>202</v>
      </c>
      <c r="L343" s="13">
        <v>2</v>
      </c>
      <c r="M343" s="13">
        <v>3</v>
      </c>
      <c r="N343" s="13" t="s">
        <v>3</v>
      </c>
      <c r="O343" s="13">
        <v>2</v>
      </c>
      <c r="P343" s="13">
        <f>ROUND(Source!DH340,O343)</f>
        <v>230347.58</v>
      </c>
      <c r="Q343" s="13"/>
      <c r="R343" s="13"/>
      <c r="S343" s="13"/>
      <c r="T343" s="13"/>
      <c r="U343" s="13"/>
      <c r="V343" s="13"/>
      <c r="W343" s="13">
        <v>97017.52</v>
      </c>
      <c r="X343" s="13">
        <v>1</v>
      </c>
      <c r="Y343" s="13">
        <v>97017.52</v>
      </c>
      <c r="Z343" s="13">
        <v>230347.58</v>
      </c>
      <c r="AA343" s="13">
        <v>1</v>
      </c>
      <c r="AB343" s="13">
        <v>230347.58</v>
      </c>
    </row>
    <row r="344" spans="1:255" x14ac:dyDescent="0.25">
      <c r="A344" s="13">
        <v>50</v>
      </c>
      <c r="B344" s="13">
        <v>0</v>
      </c>
      <c r="C344" s="13">
        <v>0</v>
      </c>
      <c r="D344" s="13">
        <v>1</v>
      </c>
      <c r="E344" s="13">
        <v>222</v>
      </c>
      <c r="F344" s="13">
        <f>ROUND(Source!AO340,O344)</f>
        <v>0</v>
      </c>
      <c r="G344" s="13" t="s">
        <v>83</v>
      </c>
      <c r="H344" s="13" t="s">
        <v>84</v>
      </c>
      <c r="I344" s="13"/>
      <c r="J344" s="13"/>
      <c r="K344" s="13">
        <v>222</v>
      </c>
      <c r="L344" s="13">
        <v>3</v>
      </c>
      <c r="M344" s="13">
        <v>3</v>
      </c>
      <c r="N344" s="13" t="s">
        <v>3</v>
      </c>
      <c r="O344" s="13">
        <v>2</v>
      </c>
      <c r="P344" s="13">
        <f>ROUND(Source!EG340,O344)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55" x14ac:dyDescent="0.25">
      <c r="A345" s="13">
        <v>50</v>
      </c>
      <c r="B345" s="13">
        <v>0</v>
      </c>
      <c r="C345" s="13">
        <v>0</v>
      </c>
      <c r="D345" s="13">
        <v>1</v>
      </c>
      <c r="E345" s="13">
        <v>225</v>
      </c>
      <c r="F345" s="13">
        <f>ROUND(Source!AV340,O345)</f>
        <v>97017.52</v>
      </c>
      <c r="G345" s="13" t="s">
        <v>85</v>
      </c>
      <c r="H345" s="13" t="s">
        <v>86</v>
      </c>
      <c r="I345" s="13"/>
      <c r="J345" s="13"/>
      <c r="K345" s="13">
        <v>225</v>
      </c>
      <c r="L345" s="13">
        <v>4</v>
      </c>
      <c r="M345" s="13">
        <v>3</v>
      </c>
      <c r="N345" s="13" t="s">
        <v>3</v>
      </c>
      <c r="O345" s="13">
        <v>2</v>
      </c>
      <c r="P345" s="13">
        <f>ROUND(Source!EN340,O345)</f>
        <v>230347.58</v>
      </c>
      <c r="Q345" s="13"/>
      <c r="R345" s="13"/>
      <c r="S345" s="13"/>
      <c r="T345" s="13"/>
      <c r="U345" s="13"/>
      <c r="V345" s="13"/>
      <c r="W345" s="13">
        <v>97017.52</v>
      </c>
      <c r="X345" s="13">
        <v>1</v>
      </c>
      <c r="Y345" s="13">
        <v>97017.52</v>
      </c>
      <c r="Z345" s="13">
        <v>230347.58</v>
      </c>
      <c r="AA345" s="13">
        <v>1</v>
      </c>
      <c r="AB345" s="13">
        <v>230347.58</v>
      </c>
    </row>
    <row r="346" spans="1:255" x14ac:dyDescent="0.25">
      <c r="A346" s="13">
        <v>50</v>
      </c>
      <c r="B346" s="13">
        <v>0</v>
      </c>
      <c r="C346" s="13">
        <v>0</v>
      </c>
      <c r="D346" s="13">
        <v>1</v>
      </c>
      <c r="E346" s="13">
        <v>226</v>
      </c>
      <c r="F346" s="13">
        <f>ROUND(Source!AW340,O346)</f>
        <v>97017.52</v>
      </c>
      <c r="G346" s="13" t="s">
        <v>87</v>
      </c>
      <c r="H346" s="13" t="s">
        <v>88</v>
      </c>
      <c r="I346" s="13"/>
      <c r="J346" s="13"/>
      <c r="K346" s="13">
        <v>226</v>
      </c>
      <c r="L346" s="13">
        <v>5</v>
      </c>
      <c r="M346" s="13">
        <v>3</v>
      </c>
      <c r="N346" s="13" t="s">
        <v>3</v>
      </c>
      <c r="O346" s="13">
        <v>2</v>
      </c>
      <c r="P346" s="13">
        <f>ROUND(Source!EO340,O346)</f>
        <v>230347.58</v>
      </c>
      <c r="Q346" s="13"/>
      <c r="R346" s="13"/>
      <c r="S346" s="13"/>
      <c r="T346" s="13"/>
      <c r="U346" s="13"/>
      <c r="V346" s="13"/>
      <c r="W346" s="13">
        <v>97017.52</v>
      </c>
      <c r="X346" s="13">
        <v>1</v>
      </c>
      <c r="Y346" s="13">
        <v>97017.52</v>
      </c>
      <c r="Z346" s="13">
        <v>230347.58</v>
      </c>
      <c r="AA346" s="13">
        <v>1</v>
      </c>
      <c r="AB346" s="13">
        <v>230347.58</v>
      </c>
    </row>
    <row r="347" spans="1:255" x14ac:dyDescent="0.25">
      <c r="A347" s="13">
        <v>50</v>
      </c>
      <c r="B347" s="13">
        <v>0</v>
      </c>
      <c r="C347" s="13">
        <v>0</v>
      </c>
      <c r="D347" s="13">
        <v>1</v>
      </c>
      <c r="E347" s="13">
        <v>227</v>
      </c>
      <c r="F347" s="13">
        <f>ROUND(Source!AX340,O347)</f>
        <v>0</v>
      </c>
      <c r="G347" s="13" t="s">
        <v>89</v>
      </c>
      <c r="H347" s="13" t="s">
        <v>90</v>
      </c>
      <c r="I347" s="13"/>
      <c r="J347" s="13"/>
      <c r="K347" s="13">
        <v>227</v>
      </c>
      <c r="L347" s="13">
        <v>6</v>
      </c>
      <c r="M347" s="13">
        <v>3</v>
      </c>
      <c r="N347" s="13" t="s">
        <v>3</v>
      </c>
      <c r="O347" s="13">
        <v>2</v>
      </c>
      <c r="P347" s="13">
        <f>ROUND(Source!EP340,O347)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55" x14ac:dyDescent="0.25">
      <c r="A348" s="13">
        <v>50</v>
      </c>
      <c r="B348" s="13">
        <v>0</v>
      </c>
      <c r="C348" s="13">
        <v>0</v>
      </c>
      <c r="D348" s="13">
        <v>1</v>
      </c>
      <c r="E348" s="13">
        <v>228</v>
      </c>
      <c r="F348" s="13">
        <f>ROUND(Source!AY340,O348)</f>
        <v>97017.52</v>
      </c>
      <c r="G348" s="13" t="s">
        <v>91</v>
      </c>
      <c r="H348" s="13" t="s">
        <v>92</v>
      </c>
      <c r="I348" s="13"/>
      <c r="J348" s="13"/>
      <c r="K348" s="13">
        <v>228</v>
      </c>
      <c r="L348" s="13">
        <v>7</v>
      </c>
      <c r="M348" s="13">
        <v>3</v>
      </c>
      <c r="N348" s="13" t="s">
        <v>3</v>
      </c>
      <c r="O348" s="13">
        <v>2</v>
      </c>
      <c r="P348" s="13">
        <f>ROUND(Source!EQ340,O348)</f>
        <v>230347.58</v>
      </c>
      <c r="Q348" s="13"/>
      <c r="R348" s="13"/>
      <c r="S348" s="13"/>
      <c r="T348" s="13"/>
      <c r="U348" s="13"/>
      <c r="V348" s="13"/>
      <c r="W348" s="13">
        <v>97017.52</v>
      </c>
      <c r="X348" s="13">
        <v>1</v>
      </c>
      <c r="Y348" s="13">
        <v>97017.52</v>
      </c>
      <c r="Z348" s="13">
        <v>230347.58</v>
      </c>
      <c r="AA348" s="13">
        <v>1</v>
      </c>
      <c r="AB348" s="13">
        <v>230347.58</v>
      </c>
    </row>
    <row r="349" spans="1:255" x14ac:dyDescent="0.25">
      <c r="A349" s="13">
        <v>50</v>
      </c>
      <c r="B349" s="13">
        <v>0</v>
      </c>
      <c r="C349" s="13">
        <v>0</v>
      </c>
      <c r="D349" s="13">
        <v>1</v>
      </c>
      <c r="E349" s="13">
        <v>216</v>
      </c>
      <c r="F349" s="13">
        <f>ROUND(Source!AP340,O349)</f>
        <v>0</v>
      </c>
      <c r="G349" s="13" t="s">
        <v>93</v>
      </c>
      <c r="H349" s="13" t="s">
        <v>94</v>
      </c>
      <c r="I349" s="13"/>
      <c r="J349" s="13"/>
      <c r="K349" s="13">
        <v>216</v>
      </c>
      <c r="L349" s="13">
        <v>8</v>
      </c>
      <c r="M349" s="13">
        <v>3</v>
      </c>
      <c r="N349" s="13" t="s">
        <v>3</v>
      </c>
      <c r="O349" s="13">
        <v>2</v>
      </c>
      <c r="P349" s="13">
        <f>ROUND(Source!EH340,O349)</f>
        <v>0</v>
      </c>
      <c r="Q349" s="13"/>
      <c r="R349" s="13"/>
      <c r="S349" s="13"/>
      <c r="T349" s="13"/>
      <c r="U349" s="13"/>
      <c r="V349" s="13"/>
      <c r="W349" s="13">
        <v>0</v>
      </c>
      <c r="X349" s="13">
        <v>1</v>
      </c>
      <c r="Y349" s="13">
        <v>0</v>
      </c>
      <c r="Z349" s="13">
        <v>0</v>
      </c>
      <c r="AA349" s="13">
        <v>1</v>
      </c>
      <c r="AB349" s="13">
        <v>0</v>
      </c>
    </row>
    <row r="350" spans="1:255" x14ac:dyDescent="0.25">
      <c r="A350" s="13">
        <v>50</v>
      </c>
      <c r="B350" s="13">
        <v>0</v>
      </c>
      <c r="C350" s="13">
        <v>0</v>
      </c>
      <c r="D350" s="13">
        <v>1</v>
      </c>
      <c r="E350" s="13">
        <v>223</v>
      </c>
      <c r="F350" s="13">
        <f>ROUND(Source!AQ340,O350)</f>
        <v>0</v>
      </c>
      <c r="G350" s="13" t="s">
        <v>95</v>
      </c>
      <c r="H350" s="13" t="s">
        <v>96</v>
      </c>
      <c r="I350" s="13"/>
      <c r="J350" s="13"/>
      <c r="K350" s="13">
        <v>223</v>
      </c>
      <c r="L350" s="13">
        <v>9</v>
      </c>
      <c r="M350" s="13">
        <v>3</v>
      </c>
      <c r="N350" s="13" t="s">
        <v>3</v>
      </c>
      <c r="O350" s="13">
        <v>2</v>
      </c>
      <c r="P350" s="13">
        <f>ROUND(Source!EI340,O350)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55" x14ac:dyDescent="0.25">
      <c r="A351" s="13">
        <v>50</v>
      </c>
      <c r="B351" s="13">
        <v>0</v>
      </c>
      <c r="C351" s="13">
        <v>0</v>
      </c>
      <c r="D351" s="13">
        <v>1</v>
      </c>
      <c r="E351" s="13">
        <v>229</v>
      </c>
      <c r="F351" s="13">
        <f>ROUND(Source!AZ340,O351)</f>
        <v>0</v>
      </c>
      <c r="G351" s="13" t="s">
        <v>97</v>
      </c>
      <c r="H351" s="13" t="s">
        <v>98</v>
      </c>
      <c r="I351" s="13"/>
      <c r="J351" s="13"/>
      <c r="K351" s="13">
        <v>229</v>
      </c>
      <c r="L351" s="13">
        <v>10</v>
      </c>
      <c r="M351" s="13">
        <v>3</v>
      </c>
      <c r="N351" s="13" t="s">
        <v>3</v>
      </c>
      <c r="O351" s="13">
        <v>2</v>
      </c>
      <c r="P351" s="13">
        <f>ROUND(Source!ER340,O351)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55" x14ac:dyDescent="0.25">
      <c r="A352" s="13">
        <v>50</v>
      </c>
      <c r="B352" s="13">
        <v>0</v>
      </c>
      <c r="C352" s="13">
        <v>0</v>
      </c>
      <c r="D352" s="13">
        <v>1</v>
      </c>
      <c r="E352" s="13">
        <v>203</v>
      </c>
      <c r="F352" s="13">
        <f>ROUND(Source!Q340,O352)</f>
        <v>81.05</v>
      </c>
      <c r="G352" s="13" t="s">
        <v>99</v>
      </c>
      <c r="H352" s="13" t="s">
        <v>100</v>
      </c>
      <c r="I352" s="13"/>
      <c r="J352" s="13"/>
      <c r="K352" s="13">
        <v>203</v>
      </c>
      <c r="L352" s="13">
        <v>11</v>
      </c>
      <c r="M352" s="13">
        <v>3</v>
      </c>
      <c r="N352" s="13" t="s">
        <v>3</v>
      </c>
      <c r="O352" s="13">
        <v>2</v>
      </c>
      <c r="P352" s="13">
        <f>ROUND(Source!DI340,O352)</f>
        <v>1335.39</v>
      </c>
      <c r="Q352" s="13"/>
      <c r="R352" s="13"/>
      <c r="S352" s="13"/>
      <c r="T352" s="13"/>
      <c r="U352" s="13"/>
      <c r="V352" s="13"/>
      <c r="W352" s="13">
        <v>81.05</v>
      </c>
      <c r="X352" s="13">
        <v>1</v>
      </c>
      <c r="Y352" s="13">
        <v>81.05</v>
      </c>
      <c r="Z352" s="13">
        <v>1335.39</v>
      </c>
      <c r="AA352" s="13">
        <v>1</v>
      </c>
      <c r="AB352" s="13">
        <v>1335.39</v>
      </c>
    </row>
    <row r="353" spans="1:28" x14ac:dyDescent="0.25">
      <c r="A353" s="13">
        <v>50</v>
      </c>
      <c r="B353" s="13">
        <v>0</v>
      </c>
      <c r="C353" s="13">
        <v>0</v>
      </c>
      <c r="D353" s="13">
        <v>1</v>
      </c>
      <c r="E353" s="13">
        <v>231</v>
      </c>
      <c r="F353" s="13">
        <f>ROUND(Source!BB340,O353)</f>
        <v>0</v>
      </c>
      <c r="G353" s="13" t="s">
        <v>101</v>
      </c>
      <c r="H353" s="13" t="s">
        <v>102</v>
      </c>
      <c r="I353" s="13"/>
      <c r="J353" s="13"/>
      <c r="K353" s="13">
        <v>231</v>
      </c>
      <c r="L353" s="13">
        <v>12</v>
      </c>
      <c r="M353" s="13">
        <v>3</v>
      </c>
      <c r="N353" s="13" t="s">
        <v>3</v>
      </c>
      <c r="O353" s="13">
        <v>2</v>
      </c>
      <c r="P353" s="13">
        <f>ROUND(Source!ET340,O353)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x14ac:dyDescent="0.25">
      <c r="A354" s="13">
        <v>50</v>
      </c>
      <c r="B354" s="13">
        <v>0</v>
      </c>
      <c r="C354" s="13">
        <v>0</v>
      </c>
      <c r="D354" s="13">
        <v>1</v>
      </c>
      <c r="E354" s="13">
        <v>204</v>
      </c>
      <c r="F354" s="13">
        <f>ROUND(Source!R340,O354)</f>
        <v>11.27</v>
      </c>
      <c r="G354" s="13" t="s">
        <v>103</v>
      </c>
      <c r="H354" s="13" t="s">
        <v>104</v>
      </c>
      <c r="I354" s="13"/>
      <c r="J354" s="13"/>
      <c r="K354" s="13">
        <v>204</v>
      </c>
      <c r="L354" s="13">
        <v>13</v>
      </c>
      <c r="M354" s="13">
        <v>3</v>
      </c>
      <c r="N354" s="13" t="s">
        <v>3</v>
      </c>
      <c r="O354" s="13">
        <v>2</v>
      </c>
      <c r="P354" s="13">
        <f>ROUND(Source!DJ340,O354)</f>
        <v>635.05999999999995</v>
      </c>
      <c r="Q354" s="13"/>
      <c r="R354" s="13"/>
      <c r="S354" s="13"/>
      <c r="T354" s="13"/>
      <c r="U354" s="13"/>
      <c r="V354" s="13"/>
      <c r="W354" s="13">
        <v>11.27</v>
      </c>
      <c r="X354" s="13">
        <v>1</v>
      </c>
      <c r="Y354" s="13">
        <v>11.27</v>
      </c>
      <c r="Z354" s="13">
        <v>635.05999999999995</v>
      </c>
      <c r="AA354" s="13">
        <v>1</v>
      </c>
      <c r="AB354" s="13">
        <v>635.05999999999995</v>
      </c>
    </row>
    <row r="355" spans="1:28" x14ac:dyDescent="0.25">
      <c r="A355" s="13">
        <v>50</v>
      </c>
      <c r="B355" s="13">
        <v>0</v>
      </c>
      <c r="C355" s="13">
        <v>0</v>
      </c>
      <c r="D355" s="13">
        <v>1</v>
      </c>
      <c r="E355" s="13">
        <v>205</v>
      </c>
      <c r="F355" s="13">
        <f>ROUND(Source!S340,O355)</f>
        <v>3583.72</v>
      </c>
      <c r="G355" s="13" t="s">
        <v>105</v>
      </c>
      <c r="H355" s="13" t="s">
        <v>106</v>
      </c>
      <c r="I355" s="13"/>
      <c r="J355" s="13"/>
      <c r="K355" s="13">
        <v>205</v>
      </c>
      <c r="L355" s="13">
        <v>14</v>
      </c>
      <c r="M355" s="13">
        <v>3</v>
      </c>
      <c r="N355" s="13" t="s">
        <v>3</v>
      </c>
      <c r="O355" s="13">
        <v>2</v>
      </c>
      <c r="P355" s="13">
        <f>ROUND(Source!DK340,O355)</f>
        <v>201942.62</v>
      </c>
      <c r="Q355" s="13"/>
      <c r="R355" s="13"/>
      <c r="S355" s="13"/>
      <c r="T355" s="13"/>
      <c r="U355" s="13"/>
      <c r="V355" s="13"/>
      <c r="W355" s="13">
        <v>3583.72</v>
      </c>
      <c r="X355" s="13">
        <v>1</v>
      </c>
      <c r="Y355" s="13">
        <v>3583.72</v>
      </c>
      <c r="Z355" s="13">
        <v>201942.62</v>
      </c>
      <c r="AA355" s="13">
        <v>1</v>
      </c>
      <c r="AB355" s="13">
        <v>201942.62</v>
      </c>
    </row>
    <row r="356" spans="1:28" x14ac:dyDescent="0.25">
      <c r="A356" s="13">
        <v>50</v>
      </c>
      <c r="B356" s="13">
        <v>0</v>
      </c>
      <c r="C356" s="13">
        <v>0</v>
      </c>
      <c r="D356" s="13">
        <v>1</v>
      </c>
      <c r="E356" s="13">
        <v>232</v>
      </c>
      <c r="F356" s="13">
        <f>ROUND(Source!BC340,O356)</f>
        <v>0</v>
      </c>
      <c r="G356" s="13" t="s">
        <v>107</v>
      </c>
      <c r="H356" s="13" t="s">
        <v>108</v>
      </c>
      <c r="I356" s="13"/>
      <c r="J356" s="13"/>
      <c r="K356" s="13">
        <v>232</v>
      </c>
      <c r="L356" s="13">
        <v>15</v>
      </c>
      <c r="M356" s="13">
        <v>3</v>
      </c>
      <c r="N356" s="13" t="s">
        <v>3</v>
      </c>
      <c r="O356" s="13">
        <v>2</v>
      </c>
      <c r="P356" s="13">
        <f>ROUND(Source!EU340,O356)</f>
        <v>0</v>
      </c>
      <c r="Q356" s="13"/>
      <c r="R356" s="13"/>
      <c r="S356" s="13"/>
      <c r="T356" s="13"/>
      <c r="U356" s="13"/>
      <c r="V356" s="13"/>
      <c r="W356" s="13">
        <v>0</v>
      </c>
      <c r="X356" s="13">
        <v>1</v>
      </c>
      <c r="Y356" s="13">
        <v>0</v>
      </c>
      <c r="Z356" s="13">
        <v>0</v>
      </c>
      <c r="AA356" s="13">
        <v>1</v>
      </c>
      <c r="AB356" s="13">
        <v>0</v>
      </c>
    </row>
    <row r="357" spans="1:28" x14ac:dyDescent="0.25">
      <c r="A357" s="13">
        <v>50</v>
      </c>
      <c r="B357" s="13">
        <v>0</v>
      </c>
      <c r="C357" s="13">
        <v>0</v>
      </c>
      <c r="D357" s="13">
        <v>1</v>
      </c>
      <c r="E357" s="13">
        <v>214</v>
      </c>
      <c r="F357" s="13">
        <f>ROUND(Source!AS340,O357)</f>
        <v>106793.77</v>
      </c>
      <c r="G357" s="13" t="s">
        <v>109</v>
      </c>
      <c r="H357" s="13" t="s">
        <v>110</v>
      </c>
      <c r="I357" s="13"/>
      <c r="J357" s="13"/>
      <c r="K357" s="13">
        <v>214</v>
      </c>
      <c r="L357" s="13">
        <v>16</v>
      </c>
      <c r="M357" s="13">
        <v>3</v>
      </c>
      <c r="N357" s="13" t="s">
        <v>3</v>
      </c>
      <c r="O357" s="13">
        <v>2</v>
      </c>
      <c r="P357" s="13">
        <f>ROUND(Source!EK340,O357)</f>
        <v>778007.66</v>
      </c>
      <c r="Q357" s="13"/>
      <c r="R357" s="13"/>
      <c r="S357" s="13"/>
      <c r="T357" s="13"/>
      <c r="U357" s="13"/>
      <c r="V357" s="13"/>
      <c r="W357" s="13">
        <v>106793.77</v>
      </c>
      <c r="X357" s="13">
        <v>1</v>
      </c>
      <c r="Y357" s="13">
        <v>106793.77</v>
      </c>
      <c r="Z357" s="13">
        <v>778007.66</v>
      </c>
      <c r="AA357" s="13">
        <v>1</v>
      </c>
      <c r="AB357" s="13">
        <v>778007.66</v>
      </c>
    </row>
    <row r="358" spans="1:28" x14ac:dyDescent="0.25">
      <c r="A358" s="13">
        <v>50</v>
      </c>
      <c r="B358" s="13">
        <v>0</v>
      </c>
      <c r="C358" s="13">
        <v>0</v>
      </c>
      <c r="D358" s="13">
        <v>1</v>
      </c>
      <c r="E358" s="13">
        <v>215</v>
      </c>
      <c r="F358" s="13">
        <f>ROUND(Source!AT340,O358)</f>
        <v>0</v>
      </c>
      <c r="G358" s="13" t="s">
        <v>111</v>
      </c>
      <c r="H358" s="13" t="s">
        <v>112</v>
      </c>
      <c r="I358" s="13"/>
      <c r="J358" s="13"/>
      <c r="K358" s="13">
        <v>215</v>
      </c>
      <c r="L358" s="13">
        <v>17</v>
      </c>
      <c r="M358" s="13">
        <v>3</v>
      </c>
      <c r="N358" s="13" t="s">
        <v>3</v>
      </c>
      <c r="O358" s="13">
        <v>2</v>
      </c>
      <c r="P358" s="13">
        <f>ROUND(Source!EL340,O358)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8" x14ac:dyDescent="0.25">
      <c r="A359" s="13">
        <v>50</v>
      </c>
      <c r="B359" s="13">
        <v>0</v>
      </c>
      <c r="C359" s="13">
        <v>0</v>
      </c>
      <c r="D359" s="13">
        <v>1</v>
      </c>
      <c r="E359" s="13">
        <v>217</v>
      </c>
      <c r="F359" s="13">
        <f>ROUND(Source!AU340,O359)</f>
        <v>0</v>
      </c>
      <c r="G359" s="13" t="s">
        <v>113</v>
      </c>
      <c r="H359" s="13" t="s">
        <v>114</v>
      </c>
      <c r="I359" s="13"/>
      <c r="J359" s="13"/>
      <c r="K359" s="13">
        <v>217</v>
      </c>
      <c r="L359" s="13">
        <v>18</v>
      </c>
      <c r="M359" s="13">
        <v>3</v>
      </c>
      <c r="N359" s="13" t="s">
        <v>3</v>
      </c>
      <c r="O359" s="13">
        <v>2</v>
      </c>
      <c r="P359" s="13">
        <f>ROUND(Source!EM340,O359)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x14ac:dyDescent="0.25">
      <c r="A360" s="13">
        <v>50</v>
      </c>
      <c r="B360" s="13">
        <v>0</v>
      </c>
      <c r="C360" s="13">
        <v>0</v>
      </c>
      <c r="D360" s="13">
        <v>1</v>
      </c>
      <c r="E360" s="13">
        <v>230</v>
      </c>
      <c r="F360" s="13">
        <f>ROUND(Source!BA340,O360)</f>
        <v>0</v>
      </c>
      <c r="G360" s="13" t="s">
        <v>115</v>
      </c>
      <c r="H360" s="13" t="s">
        <v>116</v>
      </c>
      <c r="I360" s="13"/>
      <c r="J360" s="13"/>
      <c r="K360" s="13">
        <v>230</v>
      </c>
      <c r="L360" s="13">
        <v>19</v>
      </c>
      <c r="M360" s="13">
        <v>3</v>
      </c>
      <c r="N360" s="13" t="s">
        <v>3</v>
      </c>
      <c r="O360" s="13">
        <v>2</v>
      </c>
      <c r="P360" s="13">
        <f>ROUND(Source!ES340,O360)</f>
        <v>0</v>
      </c>
      <c r="Q360" s="13"/>
      <c r="R360" s="13"/>
      <c r="S360" s="13"/>
      <c r="T360" s="13"/>
      <c r="U360" s="13"/>
      <c r="V360" s="13"/>
      <c r="W360" s="13">
        <v>0</v>
      </c>
      <c r="X360" s="13">
        <v>1</v>
      </c>
      <c r="Y360" s="13">
        <v>0</v>
      </c>
      <c r="Z360" s="13">
        <v>0</v>
      </c>
      <c r="AA360" s="13">
        <v>1</v>
      </c>
      <c r="AB360" s="13">
        <v>0</v>
      </c>
    </row>
    <row r="361" spans="1:28" x14ac:dyDescent="0.25">
      <c r="A361" s="13">
        <v>50</v>
      </c>
      <c r="B361" s="13">
        <v>0</v>
      </c>
      <c r="C361" s="13">
        <v>0</v>
      </c>
      <c r="D361" s="13">
        <v>1</v>
      </c>
      <c r="E361" s="13">
        <v>206</v>
      </c>
      <c r="F361" s="13">
        <f>ROUND(Source!T340,O361)</f>
        <v>0</v>
      </c>
      <c r="G361" s="13" t="s">
        <v>117</v>
      </c>
      <c r="H361" s="13" t="s">
        <v>118</v>
      </c>
      <c r="I361" s="13"/>
      <c r="J361" s="13"/>
      <c r="K361" s="13">
        <v>206</v>
      </c>
      <c r="L361" s="13">
        <v>20</v>
      </c>
      <c r="M361" s="13">
        <v>3</v>
      </c>
      <c r="N361" s="13" t="s">
        <v>3</v>
      </c>
      <c r="O361" s="13">
        <v>2</v>
      </c>
      <c r="P361" s="13">
        <f>ROUND(Source!DL340,O361)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8" x14ac:dyDescent="0.25">
      <c r="A362" s="13">
        <v>50</v>
      </c>
      <c r="B362" s="13">
        <v>0</v>
      </c>
      <c r="C362" s="13">
        <v>0</v>
      </c>
      <c r="D362" s="13">
        <v>1</v>
      </c>
      <c r="E362" s="13">
        <v>207</v>
      </c>
      <c r="F362" s="13">
        <f>Source!U340</f>
        <v>279.89285359199999</v>
      </c>
      <c r="G362" s="13" t="s">
        <v>119</v>
      </c>
      <c r="H362" s="13" t="s">
        <v>120</v>
      </c>
      <c r="I362" s="13"/>
      <c r="J362" s="13"/>
      <c r="K362" s="13">
        <v>207</v>
      </c>
      <c r="L362" s="13">
        <v>21</v>
      </c>
      <c r="M362" s="13">
        <v>3</v>
      </c>
      <c r="N362" s="13" t="s">
        <v>3</v>
      </c>
      <c r="O362" s="13">
        <v>-1</v>
      </c>
      <c r="P362" s="13">
        <f>Source!DM340</f>
        <v>279.89285359199999</v>
      </c>
      <c r="Q362" s="13"/>
      <c r="R362" s="13"/>
      <c r="S362" s="13"/>
      <c r="T362" s="13"/>
      <c r="U362" s="13"/>
      <c r="V362" s="13"/>
      <c r="W362" s="13">
        <v>279.89285359200005</v>
      </c>
      <c r="X362" s="13">
        <v>1</v>
      </c>
      <c r="Y362" s="13">
        <v>279.89285359200005</v>
      </c>
      <c r="Z362" s="13">
        <v>279.89285359200005</v>
      </c>
      <c r="AA362" s="13">
        <v>1</v>
      </c>
      <c r="AB362" s="13">
        <v>279.89285359200005</v>
      </c>
    </row>
    <row r="363" spans="1:28" x14ac:dyDescent="0.25">
      <c r="A363" s="13">
        <v>50</v>
      </c>
      <c r="B363" s="13">
        <v>0</v>
      </c>
      <c r="C363" s="13">
        <v>0</v>
      </c>
      <c r="D363" s="13">
        <v>1</v>
      </c>
      <c r="E363" s="13">
        <v>208</v>
      </c>
      <c r="F363" s="13">
        <f>Source!V340</f>
        <v>0</v>
      </c>
      <c r="G363" s="13" t="s">
        <v>121</v>
      </c>
      <c r="H363" s="13" t="s">
        <v>122</v>
      </c>
      <c r="I363" s="13"/>
      <c r="J363" s="13"/>
      <c r="K363" s="13">
        <v>208</v>
      </c>
      <c r="L363" s="13">
        <v>22</v>
      </c>
      <c r="M363" s="13">
        <v>3</v>
      </c>
      <c r="N363" s="13" t="s">
        <v>3</v>
      </c>
      <c r="O363" s="13">
        <v>-1</v>
      </c>
      <c r="P363" s="13">
        <f>Source!DN340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8" x14ac:dyDescent="0.25">
      <c r="A364" s="13">
        <v>50</v>
      </c>
      <c r="B364" s="13">
        <v>0</v>
      </c>
      <c r="C364" s="13">
        <v>0</v>
      </c>
      <c r="D364" s="13">
        <v>1</v>
      </c>
      <c r="E364" s="13">
        <v>209</v>
      </c>
      <c r="F364" s="13">
        <f>ROUND(Source!W340,O364)</f>
        <v>0</v>
      </c>
      <c r="G364" s="13" t="s">
        <v>123</v>
      </c>
      <c r="H364" s="13" t="s">
        <v>124</v>
      </c>
      <c r="I364" s="13"/>
      <c r="J364" s="13"/>
      <c r="K364" s="13">
        <v>209</v>
      </c>
      <c r="L364" s="13">
        <v>23</v>
      </c>
      <c r="M364" s="13">
        <v>3</v>
      </c>
      <c r="N364" s="13" t="s">
        <v>3</v>
      </c>
      <c r="O364" s="13">
        <v>2</v>
      </c>
      <c r="P364" s="13">
        <f>ROUND(Source!DO340,O364)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8" x14ac:dyDescent="0.25">
      <c r="A365" s="13">
        <v>50</v>
      </c>
      <c r="B365" s="13">
        <v>0</v>
      </c>
      <c r="C365" s="13">
        <v>0</v>
      </c>
      <c r="D365" s="13">
        <v>1</v>
      </c>
      <c r="E365" s="13">
        <v>233</v>
      </c>
      <c r="F365" s="13">
        <f>ROUND(Source!BD340,O365)</f>
        <v>0</v>
      </c>
      <c r="G365" s="13" t="s">
        <v>125</v>
      </c>
      <c r="H365" s="13" t="s">
        <v>126</v>
      </c>
      <c r="I365" s="13"/>
      <c r="J365" s="13"/>
      <c r="K365" s="13">
        <v>233</v>
      </c>
      <c r="L365" s="13">
        <v>24</v>
      </c>
      <c r="M365" s="13">
        <v>3</v>
      </c>
      <c r="N365" s="13" t="s">
        <v>3</v>
      </c>
      <c r="O365" s="13">
        <v>2</v>
      </c>
      <c r="P365" s="13">
        <f>ROUND(Source!EV340,O365)</f>
        <v>0</v>
      </c>
      <c r="Q365" s="13"/>
      <c r="R365" s="13"/>
      <c r="S365" s="13"/>
      <c r="T365" s="13"/>
      <c r="U365" s="13"/>
      <c r="V365" s="13"/>
      <c r="W365" s="13">
        <v>0</v>
      </c>
      <c r="X365" s="13">
        <v>1</v>
      </c>
      <c r="Y365" s="13">
        <v>0</v>
      </c>
      <c r="Z365" s="13">
        <v>0</v>
      </c>
      <c r="AA365" s="13">
        <v>1</v>
      </c>
      <c r="AB365" s="13">
        <v>0</v>
      </c>
    </row>
    <row r="366" spans="1:28" x14ac:dyDescent="0.25">
      <c r="A366" s="13">
        <v>50</v>
      </c>
      <c r="B366" s="13">
        <v>0</v>
      </c>
      <c r="C366" s="13">
        <v>0</v>
      </c>
      <c r="D366" s="13">
        <v>1</v>
      </c>
      <c r="E366" s="13">
        <v>210</v>
      </c>
      <c r="F366" s="13">
        <f>ROUND(Source!X340,O366)</f>
        <v>3918.54</v>
      </c>
      <c r="G366" s="13" t="s">
        <v>127</v>
      </c>
      <c r="H366" s="13" t="s">
        <v>128</v>
      </c>
      <c r="I366" s="13"/>
      <c r="J366" s="13"/>
      <c r="K366" s="13">
        <v>210</v>
      </c>
      <c r="L366" s="13">
        <v>25</v>
      </c>
      <c r="M366" s="13">
        <v>3</v>
      </c>
      <c r="N366" s="13" t="s">
        <v>3</v>
      </c>
      <c r="O366" s="13">
        <v>2</v>
      </c>
      <c r="P366" s="13">
        <f>ROUND(Source!DP340,O366)</f>
        <v>220809.68</v>
      </c>
      <c r="Q366" s="13"/>
      <c r="R366" s="13"/>
      <c r="S366" s="13"/>
      <c r="T366" s="13"/>
      <c r="U366" s="13"/>
      <c r="V366" s="13"/>
      <c r="W366" s="13">
        <v>3918.54</v>
      </c>
      <c r="X366" s="13">
        <v>1</v>
      </c>
      <c r="Y366" s="13">
        <v>3918.54</v>
      </c>
      <c r="Z366" s="13">
        <v>220809.68</v>
      </c>
      <c r="AA366" s="13">
        <v>1</v>
      </c>
      <c r="AB366" s="13">
        <v>220809.68</v>
      </c>
    </row>
    <row r="367" spans="1:28" x14ac:dyDescent="0.25">
      <c r="A367" s="13">
        <v>50</v>
      </c>
      <c r="B367" s="13">
        <v>0</v>
      </c>
      <c r="C367" s="13">
        <v>0</v>
      </c>
      <c r="D367" s="13">
        <v>1</v>
      </c>
      <c r="E367" s="13">
        <v>211</v>
      </c>
      <c r="F367" s="13">
        <f>ROUND(Source!Y340,O367)</f>
        <v>2192.94</v>
      </c>
      <c r="G367" s="13" t="s">
        <v>129</v>
      </c>
      <c r="H367" s="13" t="s">
        <v>130</v>
      </c>
      <c r="I367" s="13"/>
      <c r="J367" s="13"/>
      <c r="K367" s="13">
        <v>211</v>
      </c>
      <c r="L367" s="13">
        <v>26</v>
      </c>
      <c r="M367" s="13">
        <v>3</v>
      </c>
      <c r="N367" s="13" t="s">
        <v>3</v>
      </c>
      <c r="O367" s="13">
        <v>2</v>
      </c>
      <c r="P367" s="13">
        <f>ROUND(Source!DQ340,O367)</f>
        <v>123572.39</v>
      </c>
      <c r="Q367" s="13"/>
      <c r="R367" s="13"/>
      <c r="S367" s="13"/>
      <c r="T367" s="13"/>
      <c r="U367" s="13"/>
      <c r="V367" s="13"/>
      <c r="W367" s="13">
        <v>2192.94</v>
      </c>
      <c r="X367" s="13">
        <v>1</v>
      </c>
      <c r="Y367" s="13">
        <v>2192.94</v>
      </c>
      <c r="Z367" s="13">
        <v>123572.39</v>
      </c>
      <c r="AA367" s="13">
        <v>1</v>
      </c>
      <c r="AB367" s="13">
        <v>123572.39</v>
      </c>
    </row>
    <row r="368" spans="1:28" x14ac:dyDescent="0.25">
      <c r="A368" s="13">
        <v>50</v>
      </c>
      <c r="B368" s="13">
        <v>0</v>
      </c>
      <c r="C368" s="13">
        <v>0</v>
      </c>
      <c r="D368" s="13">
        <v>1</v>
      </c>
      <c r="E368" s="13">
        <v>224</v>
      </c>
      <c r="F368" s="13">
        <f>ROUND(Source!AR340,O368)</f>
        <v>106793.77</v>
      </c>
      <c r="G368" s="13" t="s">
        <v>131</v>
      </c>
      <c r="H368" s="13" t="s">
        <v>132</v>
      </c>
      <c r="I368" s="13"/>
      <c r="J368" s="13"/>
      <c r="K368" s="13">
        <v>224</v>
      </c>
      <c r="L368" s="13">
        <v>27</v>
      </c>
      <c r="M368" s="13">
        <v>3</v>
      </c>
      <c r="N368" s="13" t="s">
        <v>3</v>
      </c>
      <c r="O368" s="13">
        <v>2</v>
      </c>
      <c r="P368" s="13">
        <f>ROUND(Source!EJ340,O368)</f>
        <v>778007.66</v>
      </c>
      <c r="Q368" s="13"/>
      <c r="R368" s="13"/>
      <c r="S368" s="13"/>
      <c r="T368" s="13"/>
      <c r="U368" s="13"/>
      <c r="V368" s="13"/>
      <c r="W368" s="13">
        <v>106793.77</v>
      </c>
      <c r="X368" s="13">
        <v>1</v>
      </c>
      <c r="Y368" s="13">
        <v>106793.77</v>
      </c>
      <c r="Z368" s="13">
        <v>778007.66</v>
      </c>
      <c r="AA368" s="13">
        <v>1</v>
      </c>
      <c r="AB368" s="13">
        <v>778007.66</v>
      </c>
    </row>
    <row r="370" spans="1:255" x14ac:dyDescent="0.25">
      <c r="A370" s="10">
        <v>4</v>
      </c>
      <c r="B370" s="10">
        <v>1</v>
      </c>
      <c r="C370" s="10"/>
      <c r="D370" s="10">
        <f>ROW(A409)</f>
        <v>409</v>
      </c>
      <c r="E370" s="10"/>
      <c r="F370" s="10" t="s">
        <v>19</v>
      </c>
      <c r="G370" s="10" t="s">
        <v>338</v>
      </c>
      <c r="H370" s="10" t="s">
        <v>3</v>
      </c>
      <c r="I370" s="10">
        <v>0</v>
      </c>
      <c r="J370" s="10"/>
      <c r="K370" s="10">
        <v>0</v>
      </c>
      <c r="L370" s="10"/>
      <c r="M370" s="10" t="s">
        <v>3</v>
      </c>
      <c r="N370" s="10"/>
      <c r="O370" s="10"/>
      <c r="P370" s="10"/>
      <c r="Q370" s="10"/>
      <c r="R370" s="10"/>
      <c r="S370" s="10">
        <v>0</v>
      </c>
      <c r="T370" s="10">
        <v>0</v>
      </c>
      <c r="U370" s="10" t="s">
        <v>3</v>
      </c>
      <c r="V370" s="10">
        <v>2</v>
      </c>
      <c r="W370" s="10"/>
      <c r="X370" s="10"/>
      <c r="Y370" s="10"/>
      <c r="Z370" s="10"/>
      <c r="AA370" s="10"/>
      <c r="AB370" s="10" t="s">
        <v>3</v>
      </c>
      <c r="AC370" s="10" t="s">
        <v>3</v>
      </c>
      <c r="AD370" s="10" t="s">
        <v>3</v>
      </c>
      <c r="AE370" s="10" t="s">
        <v>3</v>
      </c>
      <c r="AF370" s="10" t="s">
        <v>3</v>
      </c>
      <c r="AG370" s="10" t="s">
        <v>3</v>
      </c>
      <c r="AH370" s="10"/>
      <c r="AI370" s="10"/>
      <c r="AJ370" s="10"/>
      <c r="AK370" s="10"/>
      <c r="AL370" s="10"/>
      <c r="AM370" s="10"/>
      <c r="AN370" s="10"/>
      <c r="AO370" s="10"/>
      <c r="AP370" s="10" t="s">
        <v>3</v>
      </c>
      <c r="AQ370" s="10" t="s">
        <v>3</v>
      </c>
      <c r="AR370" s="10" t="s">
        <v>3</v>
      </c>
      <c r="AS370" s="10"/>
      <c r="AT370" s="10"/>
      <c r="AU370" s="10"/>
      <c r="AV370" s="10"/>
      <c r="AW370" s="10"/>
      <c r="AX370" s="10"/>
      <c r="AY370" s="10"/>
      <c r="AZ370" s="10" t="s">
        <v>3</v>
      </c>
      <c r="BA370" s="10"/>
      <c r="BB370" s="10" t="s">
        <v>3</v>
      </c>
      <c r="BC370" s="10" t="s">
        <v>3</v>
      </c>
      <c r="BD370" s="10" t="s">
        <v>3</v>
      </c>
      <c r="BE370" s="10" t="s">
        <v>3</v>
      </c>
      <c r="BF370" s="10" t="s">
        <v>3</v>
      </c>
      <c r="BG370" s="10" t="s">
        <v>3</v>
      </c>
      <c r="BH370" s="10" t="s">
        <v>3</v>
      </c>
      <c r="BI370" s="10" t="s">
        <v>3</v>
      </c>
      <c r="BJ370" s="10" t="s">
        <v>3</v>
      </c>
      <c r="BK370" s="10" t="s">
        <v>3</v>
      </c>
      <c r="BL370" s="10" t="s">
        <v>3</v>
      </c>
      <c r="BM370" s="10" t="s">
        <v>3</v>
      </c>
      <c r="BN370" s="10" t="s">
        <v>3</v>
      </c>
      <c r="BO370" s="10" t="s">
        <v>3</v>
      </c>
      <c r="BP370" s="10" t="s">
        <v>3</v>
      </c>
      <c r="BQ370" s="10"/>
      <c r="BR370" s="10"/>
      <c r="BS370" s="10"/>
      <c r="BT370" s="10"/>
      <c r="BU370" s="10"/>
      <c r="BV370" s="10"/>
      <c r="BW370" s="10"/>
      <c r="BX370" s="10">
        <v>0</v>
      </c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>
        <v>0</v>
      </c>
    </row>
    <row r="372" spans="1:255" x14ac:dyDescent="0.25">
      <c r="A372" s="11">
        <v>52</v>
      </c>
      <c r="B372" s="11">
        <f t="shared" ref="B372:G372" si="341">B409</f>
        <v>1</v>
      </c>
      <c r="C372" s="11">
        <f t="shared" si="341"/>
        <v>4</v>
      </c>
      <c r="D372" s="11">
        <f t="shared" si="341"/>
        <v>370</v>
      </c>
      <c r="E372" s="11">
        <f t="shared" si="341"/>
        <v>0</v>
      </c>
      <c r="F372" s="11" t="str">
        <f t="shared" si="341"/>
        <v>Новый раздел</v>
      </c>
      <c r="G372" s="11" t="str">
        <f t="shared" si="341"/>
        <v>Канализация производственная К 3 (надземная часть)</v>
      </c>
      <c r="H372" s="11"/>
      <c r="I372" s="11"/>
      <c r="J372" s="11"/>
      <c r="K372" s="11"/>
      <c r="L372" s="11"/>
      <c r="M372" s="11"/>
      <c r="N372" s="11"/>
      <c r="O372" s="11">
        <f t="shared" ref="O372:AT372" si="342">O409</f>
        <v>11939.52</v>
      </c>
      <c r="P372" s="11">
        <f t="shared" si="342"/>
        <v>11520.35</v>
      </c>
      <c r="Q372" s="11">
        <f t="shared" si="342"/>
        <v>9.0500000000000007</v>
      </c>
      <c r="R372" s="11">
        <f t="shared" si="342"/>
        <v>1.28</v>
      </c>
      <c r="S372" s="11">
        <f t="shared" si="342"/>
        <v>410.12</v>
      </c>
      <c r="T372" s="11">
        <f t="shared" si="342"/>
        <v>0</v>
      </c>
      <c r="U372" s="11">
        <f t="shared" si="342"/>
        <v>32.040729599999992</v>
      </c>
      <c r="V372" s="11">
        <f t="shared" si="342"/>
        <v>0</v>
      </c>
      <c r="W372" s="11">
        <f t="shared" si="342"/>
        <v>0</v>
      </c>
      <c r="X372" s="11">
        <f t="shared" si="342"/>
        <v>448.42</v>
      </c>
      <c r="Y372" s="11">
        <f t="shared" si="342"/>
        <v>250.96</v>
      </c>
      <c r="Z372" s="11">
        <f t="shared" si="342"/>
        <v>0</v>
      </c>
      <c r="AA372" s="11">
        <f t="shared" si="342"/>
        <v>0</v>
      </c>
      <c r="AB372" s="11">
        <f t="shared" si="342"/>
        <v>11939.52</v>
      </c>
      <c r="AC372" s="11">
        <f t="shared" si="342"/>
        <v>11520.35</v>
      </c>
      <c r="AD372" s="11">
        <f t="shared" si="342"/>
        <v>9.0500000000000007</v>
      </c>
      <c r="AE372" s="11">
        <f t="shared" si="342"/>
        <v>1.28</v>
      </c>
      <c r="AF372" s="11">
        <f t="shared" si="342"/>
        <v>410.12</v>
      </c>
      <c r="AG372" s="11">
        <f t="shared" si="342"/>
        <v>0</v>
      </c>
      <c r="AH372" s="11">
        <f t="shared" si="342"/>
        <v>32.040729599999992</v>
      </c>
      <c r="AI372" s="11">
        <f t="shared" si="342"/>
        <v>0</v>
      </c>
      <c r="AJ372" s="11">
        <f t="shared" si="342"/>
        <v>0</v>
      </c>
      <c r="AK372" s="11">
        <f t="shared" si="342"/>
        <v>448.42</v>
      </c>
      <c r="AL372" s="11">
        <f t="shared" si="342"/>
        <v>250.96</v>
      </c>
      <c r="AM372" s="11">
        <f t="shared" si="342"/>
        <v>0</v>
      </c>
      <c r="AN372" s="11">
        <f t="shared" si="342"/>
        <v>0</v>
      </c>
      <c r="AO372" s="11">
        <f t="shared" si="342"/>
        <v>0</v>
      </c>
      <c r="AP372" s="11">
        <f t="shared" si="342"/>
        <v>0</v>
      </c>
      <c r="AQ372" s="11">
        <f t="shared" si="342"/>
        <v>0</v>
      </c>
      <c r="AR372" s="11">
        <f t="shared" si="342"/>
        <v>12638.9</v>
      </c>
      <c r="AS372" s="11">
        <f t="shared" si="342"/>
        <v>12638.9</v>
      </c>
      <c r="AT372" s="11">
        <f t="shared" si="342"/>
        <v>0</v>
      </c>
      <c r="AU372" s="11">
        <f t="shared" ref="AU372:BZ372" si="343">AU409</f>
        <v>0</v>
      </c>
      <c r="AV372" s="11">
        <f t="shared" si="343"/>
        <v>11520.35</v>
      </c>
      <c r="AW372" s="11">
        <f t="shared" si="343"/>
        <v>11520.35</v>
      </c>
      <c r="AX372" s="11">
        <f t="shared" si="343"/>
        <v>0</v>
      </c>
      <c r="AY372" s="11">
        <f t="shared" si="343"/>
        <v>11520.35</v>
      </c>
      <c r="AZ372" s="11">
        <f t="shared" si="343"/>
        <v>0</v>
      </c>
      <c r="BA372" s="11">
        <f t="shared" si="343"/>
        <v>0</v>
      </c>
      <c r="BB372" s="11">
        <f t="shared" si="343"/>
        <v>0</v>
      </c>
      <c r="BC372" s="11">
        <f t="shared" si="343"/>
        <v>0</v>
      </c>
      <c r="BD372" s="11">
        <f t="shared" si="343"/>
        <v>0</v>
      </c>
      <c r="BE372" s="11">
        <f t="shared" si="343"/>
        <v>0</v>
      </c>
      <c r="BF372" s="11">
        <f t="shared" si="343"/>
        <v>0</v>
      </c>
      <c r="BG372" s="11">
        <f t="shared" si="343"/>
        <v>0</v>
      </c>
      <c r="BH372" s="11">
        <f t="shared" si="343"/>
        <v>0</v>
      </c>
      <c r="BI372" s="11">
        <f t="shared" si="343"/>
        <v>0</v>
      </c>
      <c r="BJ372" s="11">
        <f t="shared" si="343"/>
        <v>0</v>
      </c>
      <c r="BK372" s="11">
        <f t="shared" si="343"/>
        <v>0</v>
      </c>
      <c r="BL372" s="11">
        <f t="shared" si="343"/>
        <v>0</v>
      </c>
      <c r="BM372" s="11">
        <f t="shared" si="343"/>
        <v>0</v>
      </c>
      <c r="BN372" s="11">
        <f t="shared" si="343"/>
        <v>0</v>
      </c>
      <c r="BO372" s="11">
        <f t="shared" si="343"/>
        <v>0</v>
      </c>
      <c r="BP372" s="11">
        <f t="shared" si="343"/>
        <v>0</v>
      </c>
      <c r="BQ372" s="11">
        <f t="shared" si="343"/>
        <v>0</v>
      </c>
      <c r="BR372" s="11">
        <f t="shared" si="343"/>
        <v>0</v>
      </c>
      <c r="BS372" s="11">
        <f t="shared" si="343"/>
        <v>0</v>
      </c>
      <c r="BT372" s="11">
        <f t="shared" si="343"/>
        <v>0</v>
      </c>
      <c r="BU372" s="11">
        <f t="shared" si="343"/>
        <v>0</v>
      </c>
      <c r="BV372" s="11">
        <f t="shared" si="343"/>
        <v>0</v>
      </c>
      <c r="BW372" s="11">
        <f t="shared" si="343"/>
        <v>0</v>
      </c>
      <c r="BX372" s="11">
        <f t="shared" si="343"/>
        <v>0</v>
      </c>
      <c r="BY372" s="11">
        <f t="shared" si="343"/>
        <v>0</v>
      </c>
      <c r="BZ372" s="11">
        <f t="shared" si="343"/>
        <v>0</v>
      </c>
      <c r="CA372" s="11">
        <f t="shared" ref="CA372:DF372" si="344">CA409</f>
        <v>12638.9</v>
      </c>
      <c r="CB372" s="11">
        <f t="shared" si="344"/>
        <v>12638.9</v>
      </c>
      <c r="CC372" s="11">
        <f t="shared" si="344"/>
        <v>0</v>
      </c>
      <c r="CD372" s="11">
        <f t="shared" si="344"/>
        <v>0</v>
      </c>
      <c r="CE372" s="11">
        <f t="shared" si="344"/>
        <v>11520.35</v>
      </c>
      <c r="CF372" s="11">
        <f t="shared" si="344"/>
        <v>11520.35</v>
      </c>
      <c r="CG372" s="11">
        <f t="shared" si="344"/>
        <v>0</v>
      </c>
      <c r="CH372" s="11">
        <f t="shared" si="344"/>
        <v>11520.35</v>
      </c>
      <c r="CI372" s="11">
        <f t="shared" si="344"/>
        <v>0</v>
      </c>
      <c r="CJ372" s="11">
        <f t="shared" si="344"/>
        <v>0</v>
      </c>
      <c r="CK372" s="11">
        <f t="shared" si="344"/>
        <v>0</v>
      </c>
      <c r="CL372" s="11">
        <f t="shared" si="344"/>
        <v>0</v>
      </c>
      <c r="CM372" s="11">
        <f t="shared" si="344"/>
        <v>0</v>
      </c>
      <c r="CN372" s="11">
        <f t="shared" si="344"/>
        <v>0</v>
      </c>
      <c r="CO372" s="11">
        <f t="shared" si="344"/>
        <v>0</v>
      </c>
      <c r="CP372" s="11">
        <f t="shared" si="344"/>
        <v>0</v>
      </c>
      <c r="CQ372" s="11">
        <f t="shared" si="344"/>
        <v>0</v>
      </c>
      <c r="CR372" s="11">
        <f t="shared" si="344"/>
        <v>0</v>
      </c>
      <c r="CS372" s="11">
        <f t="shared" si="344"/>
        <v>0</v>
      </c>
      <c r="CT372" s="11">
        <f t="shared" si="344"/>
        <v>0</v>
      </c>
      <c r="CU372" s="11">
        <f t="shared" si="344"/>
        <v>0</v>
      </c>
      <c r="CV372" s="11">
        <f t="shared" si="344"/>
        <v>0</v>
      </c>
      <c r="CW372" s="11">
        <f t="shared" si="344"/>
        <v>0</v>
      </c>
      <c r="CX372" s="11">
        <f t="shared" si="344"/>
        <v>0</v>
      </c>
      <c r="CY372" s="11">
        <f t="shared" si="344"/>
        <v>0</v>
      </c>
      <c r="CZ372" s="11">
        <f t="shared" si="344"/>
        <v>0</v>
      </c>
      <c r="DA372" s="11">
        <f t="shared" si="344"/>
        <v>0</v>
      </c>
      <c r="DB372" s="11">
        <f t="shared" si="344"/>
        <v>0</v>
      </c>
      <c r="DC372" s="11">
        <f t="shared" si="344"/>
        <v>0</v>
      </c>
      <c r="DD372" s="11">
        <f t="shared" si="344"/>
        <v>0</v>
      </c>
      <c r="DE372" s="11">
        <f t="shared" si="344"/>
        <v>0</v>
      </c>
      <c r="DF372" s="11">
        <f t="shared" si="344"/>
        <v>0</v>
      </c>
      <c r="DG372" s="12">
        <f t="shared" ref="DG372:EL372" si="345">DG409</f>
        <v>64765.14</v>
      </c>
      <c r="DH372" s="12">
        <f t="shared" si="345"/>
        <v>41504.65</v>
      </c>
      <c r="DI372" s="12">
        <f t="shared" si="345"/>
        <v>150.22999999999999</v>
      </c>
      <c r="DJ372" s="12">
        <f t="shared" si="345"/>
        <v>72.13</v>
      </c>
      <c r="DK372" s="12">
        <f t="shared" si="345"/>
        <v>23110.26</v>
      </c>
      <c r="DL372" s="12">
        <f t="shared" si="345"/>
        <v>0</v>
      </c>
      <c r="DM372" s="12">
        <f t="shared" si="345"/>
        <v>32.040729599999992</v>
      </c>
      <c r="DN372" s="12">
        <f t="shared" si="345"/>
        <v>0</v>
      </c>
      <c r="DO372" s="12">
        <f t="shared" si="345"/>
        <v>0</v>
      </c>
      <c r="DP372" s="12">
        <f t="shared" si="345"/>
        <v>25268.799999999999</v>
      </c>
      <c r="DQ372" s="12">
        <f t="shared" si="345"/>
        <v>14141.25</v>
      </c>
      <c r="DR372" s="12">
        <f t="shared" si="345"/>
        <v>0</v>
      </c>
      <c r="DS372" s="12">
        <f t="shared" si="345"/>
        <v>0</v>
      </c>
      <c r="DT372" s="12">
        <f t="shared" si="345"/>
        <v>64765.14</v>
      </c>
      <c r="DU372" s="12">
        <f t="shared" si="345"/>
        <v>41504.65</v>
      </c>
      <c r="DV372" s="12">
        <f t="shared" si="345"/>
        <v>150.22999999999999</v>
      </c>
      <c r="DW372" s="12">
        <f t="shared" si="345"/>
        <v>72.13</v>
      </c>
      <c r="DX372" s="12">
        <f t="shared" si="345"/>
        <v>23110.26</v>
      </c>
      <c r="DY372" s="12">
        <f t="shared" si="345"/>
        <v>0</v>
      </c>
      <c r="DZ372" s="12">
        <f t="shared" si="345"/>
        <v>32.040729599999992</v>
      </c>
      <c r="EA372" s="12">
        <f t="shared" si="345"/>
        <v>0</v>
      </c>
      <c r="EB372" s="12">
        <f t="shared" si="345"/>
        <v>0</v>
      </c>
      <c r="EC372" s="12">
        <f t="shared" si="345"/>
        <v>25268.799999999999</v>
      </c>
      <c r="ED372" s="12">
        <f t="shared" si="345"/>
        <v>14141.25</v>
      </c>
      <c r="EE372" s="12">
        <f t="shared" si="345"/>
        <v>0</v>
      </c>
      <c r="EF372" s="12">
        <f t="shared" si="345"/>
        <v>0</v>
      </c>
      <c r="EG372" s="12">
        <f t="shared" si="345"/>
        <v>0</v>
      </c>
      <c r="EH372" s="12">
        <f t="shared" si="345"/>
        <v>0</v>
      </c>
      <c r="EI372" s="12">
        <f t="shared" si="345"/>
        <v>0</v>
      </c>
      <c r="EJ372" s="12">
        <f t="shared" si="345"/>
        <v>104175.19</v>
      </c>
      <c r="EK372" s="12">
        <f t="shared" si="345"/>
        <v>104175.19</v>
      </c>
      <c r="EL372" s="12">
        <f t="shared" si="345"/>
        <v>0</v>
      </c>
      <c r="EM372" s="12">
        <f t="shared" ref="EM372:FR372" si="346">EM409</f>
        <v>0</v>
      </c>
      <c r="EN372" s="12">
        <f t="shared" si="346"/>
        <v>41504.65</v>
      </c>
      <c r="EO372" s="12">
        <f t="shared" si="346"/>
        <v>41504.65</v>
      </c>
      <c r="EP372" s="12">
        <f t="shared" si="346"/>
        <v>0</v>
      </c>
      <c r="EQ372" s="12">
        <f t="shared" si="346"/>
        <v>41504.65</v>
      </c>
      <c r="ER372" s="12">
        <f t="shared" si="346"/>
        <v>0</v>
      </c>
      <c r="ES372" s="12">
        <f t="shared" si="346"/>
        <v>0</v>
      </c>
      <c r="ET372" s="12">
        <f t="shared" si="346"/>
        <v>0</v>
      </c>
      <c r="EU372" s="12">
        <f t="shared" si="346"/>
        <v>0</v>
      </c>
      <c r="EV372" s="12">
        <f t="shared" si="346"/>
        <v>0</v>
      </c>
      <c r="EW372" s="12">
        <f t="shared" si="346"/>
        <v>0</v>
      </c>
      <c r="EX372" s="12">
        <f t="shared" si="346"/>
        <v>0</v>
      </c>
      <c r="EY372" s="12">
        <f t="shared" si="346"/>
        <v>0</v>
      </c>
      <c r="EZ372" s="12">
        <f t="shared" si="346"/>
        <v>0</v>
      </c>
      <c r="FA372" s="12">
        <f t="shared" si="346"/>
        <v>0</v>
      </c>
      <c r="FB372" s="12">
        <f t="shared" si="346"/>
        <v>0</v>
      </c>
      <c r="FC372" s="12">
        <f t="shared" si="346"/>
        <v>0</v>
      </c>
      <c r="FD372" s="12">
        <f t="shared" si="346"/>
        <v>0</v>
      </c>
      <c r="FE372" s="12">
        <f t="shared" si="346"/>
        <v>0</v>
      </c>
      <c r="FF372" s="12">
        <f t="shared" si="346"/>
        <v>0</v>
      </c>
      <c r="FG372" s="12">
        <f t="shared" si="346"/>
        <v>0</v>
      </c>
      <c r="FH372" s="12">
        <f t="shared" si="346"/>
        <v>0</v>
      </c>
      <c r="FI372" s="12">
        <f t="shared" si="346"/>
        <v>0</v>
      </c>
      <c r="FJ372" s="12">
        <f t="shared" si="346"/>
        <v>0</v>
      </c>
      <c r="FK372" s="12">
        <f t="shared" si="346"/>
        <v>0</v>
      </c>
      <c r="FL372" s="12">
        <f t="shared" si="346"/>
        <v>0</v>
      </c>
      <c r="FM372" s="12">
        <f t="shared" si="346"/>
        <v>0</v>
      </c>
      <c r="FN372" s="12">
        <f t="shared" si="346"/>
        <v>0</v>
      </c>
      <c r="FO372" s="12">
        <f t="shared" si="346"/>
        <v>0</v>
      </c>
      <c r="FP372" s="12">
        <f t="shared" si="346"/>
        <v>0</v>
      </c>
      <c r="FQ372" s="12">
        <f t="shared" si="346"/>
        <v>0</v>
      </c>
      <c r="FR372" s="12">
        <f t="shared" si="346"/>
        <v>0</v>
      </c>
      <c r="FS372" s="12">
        <f t="shared" ref="FS372:GX372" si="347">FS409</f>
        <v>104175.19</v>
      </c>
      <c r="FT372" s="12">
        <f t="shared" si="347"/>
        <v>104175.19</v>
      </c>
      <c r="FU372" s="12">
        <f t="shared" si="347"/>
        <v>0</v>
      </c>
      <c r="FV372" s="12">
        <f t="shared" si="347"/>
        <v>0</v>
      </c>
      <c r="FW372" s="12">
        <f t="shared" si="347"/>
        <v>41504.65</v>
      </c>
      <c r="FX372" s="12">
        <f t="shared" si="347"/>
        <v>41504.65</v>
      </c>
      <c r="FY372" s="12">
        <f t="shared" si="347"/>
        <v>0</v>
      </c>
      <c r="FZ372" s="12">
        <f t="shared" si="347"/>
        <v>41504.65</v>
      </c>
      <c r="GA372" s="12">
        <f t="shared" si="347"/>
        <v>0</v>
      </c>
      <c r="GB372" s="12">
        <f t="shared" si="347"/>
        <v>0</v>
      </c>
      <c r="GC372" s="12">
        <f t="shared" si="347"/>
        <v>0</v>
      </c>
      <c r="GD372" s="12">
        <f t="shared" si="347"/>
        <v>0</v>
      </c>
      <c r="GE372" s="12">
        <f t="shared" si="347"/>
        <v>0</v>
      </c>
      <c r="GF372" s="12">
        <f t="shared" si="347"/>
        <v>0</v>
      </c>
      <c r="GG372" s="12">
        <f t="shared" si="347"/>
        <v>0</v>
      </c>
      <c r="GH372" s="12">
        <f t="shared" si="347"/>
        <v>0</v>
      </c>
      <c r="GI372" s="12">
        <f t="shared" si="347"/>
        <v>0</v>
      </c>
      <c r="GJ372" s="12">
        <f t="shared" si="347"/>
        <v>0</v>
      </c>
      <c r="GK372" s="12">
        <f t="shared" si="347"/>
        <v>0</v>
      </c>
      <c r="GL372" s="12">
        <f t="shared" si="347"/>
        <v>0</v>
      </c>
      <c r="GM372" s="12">
        <f t="shared" si="347"/>
        <v>0</v>
      </c>
      <c r="GN372" s="12">
        <f t="shared" si="347"/>
        <v>0</v>
      </c>
      <c r="GO372" s="12">
        <f t="shared" si="347"/>
        <v>0</v>
      </c>
      <c r="GP372" s="12">
        <f t="shared" si="347"/>
        <v>0</v>
      </c>
      <c r="GQ372" s="12">
        <f t="shared" si="347"/>
        <v>0</v>
      </c>
      <c r="GR372" s="12">
        <f t="shared" si="347"/>
        <v>0</v>
      </c>
      <c r="GS372" s="12">
        <f t="shared" si="347"/>
        <v>0</v>
      </c>
      <c r="GT372" s="12">
        <f t="shared" si="347"/>
        <v>0</v>
      </c>
      <c r="GU372" s="12">
        <f t="shared" si="347"/>
        <v>0</v>
      </c>
      <c r="GV372" s="12">
        <f t="shared" si="347"/>
        <v>0</v>
      </c>
      <c r="GW372" s="12">
        <f t="shared" si="347"/>
        <v>0</v>
      </c>
      <c r="GX372" s="12">
        <f t="shared" si="347"/>
        <v>0</v>
      </c>
    </row>
    <row r="374" spans="1:255" x14ac:dyDescent="0.25">
      <c r="A374" s="2">
        <v>17</v>
      </c>
      <c r="B374" s="2">
        <v>1</v>
      </c>
      <c r="C374" s="2">
        <f>ROW(SmtRes!A371)</f>
        <v>371</v>
      </c>
      <c r="D374" s="2">
        <f>ROW(EtalonRes!A359)</f>
        <v>359</v>
      </c>
      <c r="E374" s="2" t="s">
        <v>339</v>
      </c>
      <c r="F374" s="2" t="s">
        <v>55</v>
      </c>
      <c r="G374" s="2" t="s">
        <v>307</v>
      </c>
      <c r="H374" s="2" t="s">
        <v>24</v>
      </c>
      <c r="I374" s="2">
        <f>ROUND((20)/100,9)</f>
        <v>0.2</v>
      </c>
      <c r="J374" s="2">
        <v>0</v>
      </c>
      <c r="K374" s="2">
        <f>ROUND((20)/100,9)</f>
        <v>0.2</v>
      </c>
      <c r="L374" s="2"/>
      <c r="M374" s="2"/>
      <c r="N374" s="2"/>
      <c r="O374" s="2">
        <f t="shared" ref="O374:O407" si="348">ROUND(CP374,2)</f>
        <v>240.4</v>
      </c>
      <c r="P374" s="2">
        <f t="shared" ref="P374:P407" si="349">ROUND((ROUND((AC374*AW374*I374),2)*BC374),2)</f>
        <v>17.03</v>
      </c>
      <c r="Q374" s="2">
        <f>(ROUND((ROUND(((((ET374*1.25)*1.2))*AV374*I374),2)*BB374),2)+ROUND((ROUND(((AE374-(((EU374*1.25)*1.2)))*AV374*I374),2)*BS374),2))</f>
        <v>3.23</v>
      </c>
      <c r="R374" s="2">
        <f>(ROUND((ROUND(((((EU374*1.25)*1.2))*AV374*I374),2)*BS374),2)+ROUND((ROUND(((AE374-(((EU374*1.25)*1.2)))*AV374*I374),2)*BS374),2))</f>
        <v>0.46</v>
      </c>
      <c r="S374" s="2">
        <f t="shared" ref="S374:S407" si="350">ROUND((ROUND((AF374*AV374*I374),2)*BA374),2)</f>
        <v>220.14</v>
      </c>
      <c r="T374" s="2">
        <f t="shared" ref="T374:T407" si="351">ROUND(CU374*I374,2)</f>
        <v>0</v>
      </c>
      <c r="U374" s="2">
        <f t="shared" ref="U374:U407" si="352">CV374*I374</f>
        <v>17.198332799999999</v>
      </c>
      <c r="V374" s="2">
        <f t="shared" ref="V374:V407" si="353">CW374*I374</f>
        <v>0</v>
      </c>
      <c r="W374" s="2">
        <f t="shared" ref="W374:W407" si="354">ROUND(CX374*I374,2)</f>
        <v>0</v>
      </c>
      <c r="X374" s="2">
        <f>(ROUND((((S374+ROUND((ROUND(((((EU374*1.25)*1.2))*AV374*I374),2)*BS374),2))*AT374)/100),2)+ROUND(((ROUND((ROUND(((AE374-(((EU374*1.25)*1.2)))*AV374*I374),2)*BS374),2)*AT374)/100),2))</f>
        <v>240.45</v>
      </c>
      <c r="Y374" s="2">
        <f>(ROUND((((S374+ROUND((ROUND(((((EU374*1.25)*1.2))*AV374*I374),2)*BS374),2))*AU374)/100),2)+ROUND(((ROUND((ROUND(((AE374-(((EU374*1.25)*1.2)))*AV374*I374),2)*BS374),2)*AU374)/100),2))</f>
        <v>134.57</v>
      </c>
      <c r="Z374" s="2"/>
      <c r="AA374" s="2">
        <v>86549534</v>
      </c>
      <c r="AB374" s="2">
        <f t="shared" ref="AB374:AB407" si="355">ROUND((AC374+AD374+AF374),6)</f>
        <v>1131.8876</v>
      </c>
      <c r="AC374" s="2">
        <f>ROUND((((ES374*1)*1)),6)</f>
        <v>85.16</v>
      </c>
      <c r="AD374" s="2">
        <f>ROUND((((((ET374*1.25)*1.2))-(((EU374*1.25)*1.2)))+AE374),6)</f>
        <v>15.15</v>
      </c>
      <c r="AE374" s="2">
        <f>ROUND((((EU374*1.25)*1.2)),6)</f>
        <v>2.145</v>
      </c>
      <c r="AF374" s="2">
        <f>ROUND((((EV374*1.15)*1.2)),6)</f>
        <v>1031.5776000000001</v>
      </c>
      <c r="AG374" s="2">
        <f t="shared" ref="AG374:AG407" si="356">ROUND((AP374),6)</f>
        <v>0</v>
      </c>
      <c r="AH374" s="2">
        <f>(((EW374*1.15)*1.2))</f>
        <v>80.591999999999999</v>
      </c>
      <c r="AI374" s="2">
        <f>(((EX374*1.25)*1.2))</f>
        <v>0</v>
      </c>
      <c r="AJ374" s="2">
        <f t="shared" ref="AJ374:AJ407" si="357">(AS374)</f>
        <v>0</v>
      </c>
      <c r="AK374" s="2">
        <v>842.78</v>
      </c>
      <c r="AL374" s="2">
        <v>85.16</v>
      </c>
      <c r="AM374" s="2">
        <v>10.1</v>
      </c>
      <c r="AN374" s="2">
        <v>1.43</v>
      </c>
      <c r="AO374" s="2">
        <v>747.52</v>
      </c>
      <c r="AP374" s="2">
        <v>0</v>
      </c>
      <c r="AQ374" s="2">
        <v>58.4</v>
      </c>
      <c r="AR374" s="2">
        <v>0</v>
      </c>
      <c r="AS374" s="2">
        <v>0</v>
      </c>
      <c r="AT374" s="2">
        <v>109</v>
      </c>
      <c r="AU374" s="2">
        <v>61</v>
      </c>
      <c r="AV374" s="2">
        <v>1.0669999999999999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0</v>
      </c>
      <c r="BI374" s="2">
        <v>1</v>
      </c>
      <c r="BJ374" s="2" t="s">
        <v>57</v>
      </c>
      <c r="BK374" s="2"/>
      <c r="BL374" s="2"/>
      <c r="BM374" s="2">
        <v>21</v>
      </c>
      <c r="BN374" s="2">
        <v>0</v>
      </c>
      <c r="BO374" s="2" t="s">
        <v>55</v>
      </c>
      <c r="BP374" s="2">
        <v>1</v>
      </c>
      <c r="BQ374" s="2">
        <v>30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109</v>
      </c>
      <c r="CA374" s="2">
        <v>61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857</v>
      </c>
      <c r="CO374" s="2">
        <v>0</v>
      </c>
      <c r="CP374" s="2">
        <f t="shared" ref="CP374:CP407" si="358">(P374+Q374+S374)</f>
        <v>240.39999999999998</v>
      </c>
      <c r="CQ374" s="2">
        <f t="shared" ref="CQ374:CQ407" si="359">ROUND((ROUND((AC374*AW374*1),2)*BC374),2)</f>
        <v>85.16</v>
      </c>
      <c r="CR374" s="2">
        <f>(ROUND((ROUND(((((ET374*1.25)*1.2))*AV374*1),2)*BB374),2)+ROUND((ROUND(((AE374-(((EU374*1.25)*1.2)))*AV374*1),2)*BS374),2))</f>
        <v>16.170000000000002</v>
      </c>
      <c r="CS374" s="2">
        <f>(ROUND((ROUND(((((EU374*1.25)*1.2))*AV374*1),2)*BS374),2)+ROUND((ROUND(((AE374-(((EU374*1.25)*1.2)))*AV374*1),2)*BS374),2))</f>
        <v>2.29</v>
      </c>
      <c r="CT374" s="2">
        <f t="shared" ref="CT374:CT407" si="360">ROUND((ROUND((AF374*AV374*1),2)*BA374),2)</f>
        <v>1100.69</v>
      </c>
      <c r="CU374" s="2">
        <f t="shared" ref="CU374:CU407" si="361">AG374</f>
        <v>0</v>
      </c>
      <c r="CV374" s="2">
        <f t="shared" ref="CV374:CV407" si="362">(AH374*AV374)</f>
        <v>85.991664</v>
      </c>
      <c r="CW374" s="2">
        <f t="shared" ref="CW374:CW407" si="363">AI374</f>
        <v>0</v>
      </c>
      <c r="CX374" s="2">
        <f t="shared" ref="CX374:CX407" si="364">AJ374</f>
        <v>0</v>
      </c>
      <c r="CY374" s="2">
        <f>(ROUND((((S374+ROUND((ROUND(((((EU374*1.25)*1.2))*AV374*1),2)*BS374),2))*AT374)/100),2)+ROUND(((ROUND((ROUND(((AE374-(((EU374*1.25)*1.2)))*AV374*1),2)*BS374),2)*AT374)/100),2))</f>
        <v>242.45</v>
      </c>
      <c r="CZ374" s="2">
        <f>(ROUND((((S374+ROUND((ROUND(((((EU374*1.25)*1.2))*AV374*1),2)*BS374),2))*AU374)/100),2)+ROUND(((ROUND((ROUND(((AE374-(((EU374*1.25)*1.2)))*AV374*1),2)*BS374),2)*AU374)/100),2))</f>
        <v>135.68</v>
      </c>
      <c r="DA374" s="2"/>
      <c r="DB374" s="2">
        <v>97</v>
      </c>
      <c r="DC374" s="2" t="s">
        <v>3</v>
      </c>
      <c r="DD374" s="2" t="s">
        <v>36</v>
      </c>
      <c r="DE374" s="2" t="s">
        <v>138</v>
      </c>
      <c r="DF374" s="2" t="s">
        <v>138</v>
      </c>
      <c r="DG374" s="2" t="s">
        <v>139</v>
      </c>
      <c r="DH374" s="2" t="s">
        <v>3</v>
      </c>
      <c r="DI374" s="2" t="s">
        <v>139</v>
      </c>
      <c r="DJ374" s="2" t="s">
        <v>138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1003</v>
      </c>
      <c r="DV374" s="2" t="s">
        <v>24</v>
      </c>
      <c r="DW374" s="2" t="s">
        <v>24</v>
      </c>
      <c r="DX374" s="2">
        <v>100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85635393</v>
      </c>
      <c r="EF374" s="2">
        <v>30</v>
      </c>
      <c r="EG374" s="2" t="s">
        <v>46</v>
      </c>
      <c r="EH374" s="2">
        <v>0</v>
      </c>
      <c r="EI374" s="2" t="s">
        <v>3</v>
      </c>
      <c r="EJ374" s="2">
        <v>1</v>
      </c>
      <c r="EK374" s="2">
        <v>21</v>
      </c>
      <c r="EL374" s="2" t="s">
        <v>47</v>
      </c>
      <c r="EM374" s="2" t="s">
        <v>48</v>
      </c>
      <c r="EN374" s="2"/>
      <c r="EO374" s="2" t="s">
        <v>140</v>
      </c>
      <c r="EP374" s="2"/>
      <c r="EQ374" s="2">
        <v>131072</v>
      </c>
      <c r="ER374" s="2">
        <v>842.78</v>
      </c>
      <c r="ES374" s="2">
        <v>85.16</v>
      </c>
      <c r="ET374" s="2">
        <v>10.1</v>
      </c>
      <c r="EU374" s="2">
        <v>1.43</v>
      </c>
      <c r="EV374" s="2">
        <v>747.52</v>
      </c>
      <c r="EW374" s="2">
        <v>58.4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v>0</v>
      </c>
      <c r="FS374" s="2">
        <v>0</v>
      </c>
      <c r="FT374" s="2"/>
      <c r="FU374" s="2"/>
      <c r="FV374" s="2"/>
      <c r="FW374" s="2"/>
      <c r="FX374" s="2">
        <v>109</v>
      </c>
      <c r="FY374" s="2">
        <v>61</v>
      </c>
      <c r="FZ374" s="2"/>
      <c r="GA374" s="2" t="s">
        <v>3</v>
      </c>
      <c r="GB374" s="2"/>
      <c r="GC374" s="2"/>
      <c r="GD374" s="2">
        <v>1</v>
      </c>
      <c r="GE374" s="2"/>
      <c r="GF374" s="2">
        <v>403907793</v>
      </c>
      <c r="GG374" s="2">
        <v>2</v>
      </c>
      <c r="GH374" s="2">
        <v>1</v>
      </c>
      <c r="GI374" s="2">
        <v>2</v>
      </c>
      <c r="GJ374" s="2">
        <v>0</v>
      </c>
      <c r="GK374" s="2">
        <v>0</v>
      </c>
      <c r="GL374" s="2">
        <f t="shared" ref="GL374:GL407" si="365">ROUND(IF(AND(BH374=3,BI374=3,FS374&lt;&gt;0),P374,0),2)</f>
        <v>0</v>
      </c>
      <c r="GM374" s="2">
        <f t="shared" ref="GM374:GM407" si="366">ROUND(O374+X374+Y374,2)+GX374</f>
        <v>615.41999999999996</v>
      </c>
      <c r="GN374" s="2">
        <f t="shared" ref="GN374:GN407" si="367">IF(OR(BI374=0,BI374=1),GM374-GX374,0)</f>
        <v>615.41999999999996</v>
      </c>
      <c r="GO374" s="2">
        <f t="shared" ref="GO374:GO407" si="368">IF(BI374=2,GM374-GX374,0)</f>
        <v>0</v>
      </c>
      <c r="GP374" s="2">
        <f t="shared" ref="GP374:GP407" si="369">IF(BI374=4,GM374-GX374,0)</f>
        <v>0</v>
      </c>
      <c r="GQ374" s="2"/>
      <c r="GR374" s="2">
        <v>0</v>
      </c>
      <c r="GS374" s="2">
        <v>3</v>
      </c>
      <c r="GT374" s="2">
        <v>0</v>
      </c>
      <c r="GU374" s="2" t="s">
        <v>3</v>
      </c>
      <c r="GV374" s="2">
        <f t="shared" ref="GV374:GV407" si="370">ROUND((GT374),6)</f>
        <v>0</v>
      </c>
      <c r="GW374" s="2">
        <v>1</v>
      </c>
      <c r="GX374" s="2">
        <f t="shared" ref="GX374:GX407" si="371">ROUND(HC374*I374,2)</f>
        <v>0</v>
      </c>
      <c r="GY374" s="2"/>
      <c r="GZ374" s="2"/>
      <c r="HA374" s="2">
        <v>0</v>
      </c>
      <c r="HB374" s="2">
        <v>0</v>
      </c>
      <c r="HC374" s="2">
        <f t="shared" ref="HC374:HC407" si="372">GV374*GW374</f>
        <v>0</v>
      </c>
      <c r="HD374" s="2"/>
      <c r="HE374" s="2" t="s">
        <v>3</v>
      </c>
      <c r="HF374" s="2" t="s">
        <v>3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5">
      <c r="A375" s="3">
        <v>17</v>
      </c>
      <c r="B375" s="3">
        <v>1</v>
      </c>
      <c r="C375" s="3">
        <f>ROW(SmtRes!A384)</f>
        <v>384</v>
      </c>
      <c r="D375" s="3">
        <f>ROW(EtalonRes!A368)</f>
        <v>368</v>
      </c>
      <c r="E375" s="3" t="s">
        <v>339</v>
      </c>
      <c r="F375" s="3" t="s">
        <v>55</v>
      </c>
      <c r="G375" s="3" t="s">
        <v>307</v>
      </c>
      <c r="H375" s="3" t="s">
        <v>24</v>
      </c>
      <c r="I375" s="3">
        <f>ROUND((20)/100,9)</f>
        <v>0.2</v>
      </c>
      <c r="J375" s="3">
        <v>0</v>
      </c>
      <c r="K375" s="3">
        <f>ROUND((20)/100,9)</f>
        <v>0.2</v>
      </c>
      <c r="O375" s="3">
        <f t="shared" si="348"/>
        <v>12676.83</v>
      </c>
      <c r="P375" s="3">
        <f t="shared" si="349"/>
        <v>218.32</v>
      </c>
      <c r="Q375" s="3">
        <f>(ROUND((ROUND(((((ET375*1.25)*1.2))*AV375*I375),2)*BB375),2)+ROUND((ROUND(((AE375-(((EU375*1.25)*1.2)))*AV375*I375),2)*BS375),2))</f>
        <v>53.62</v>
      </c>
      <c r="R375" s="3">
        <f>(ROUND((ROUND(((((EU375*1.25)*1.2))*AV375*I375),2)*BS375),2)+ROUND((ROUND(((AE375-(((EU375*1.25)*1.2)))*AV375*I375),2)*BS375),2))</f>
        <v>25.92</v>
      </c>
      <c r="S375" s="3">
        <f t="shared" si="350"/>
        <v>12404.89</v>
      </c>
      <c r="T375" s="3">
        <f t="shared" si="351"/>
        <v>0</v>
      </c>
      <c r="U375" s="3">
        <f t="shared" si="352"/>
        <v>17.198332799999999</v>
      </c>
      <c r="V375" s="3">
        <f t="shared" si="353"/>
        <v>0</v>
      </c>
      <c r="W375" s="3">
        <f t="shared" si="354"/>
        <v>0</v>
      </c>
      <c r="X375" s="3">
        <f>(ROUND((((S375+ROUND((ROUND(((((EU375*1.25)*1.2))*AV375*I375),2)*BS375),2))*AT375)/100),2)+ROUND(((ROUND((ROUND(((AE375-(((EU375*1.25)*1.2)))*AV375*I375),2)*BS375),2)*AT375)/100),2))</f>
        <v>13549.58</v>
      </c>
      <c r="Y375" s="3">
        <f>(ROUND((((S375+ROUND((ROUND(((((EU375*1.25)*1.2))*AV375*I375),2)*BS375),2))*AU375)/100),2)+ROUND(((ROUND((ROUND(((AE375-(((EU375*1.25)*1.2)))*AV375*I375),2)*BS375),2)*AU375)/100),2))</f>
        <v>7582.79</v>
      </c>
      <c r="AA375" s="3">
        <v>86549536</v>
      </c>
      <c r="AB375" s="3">
        <f t="shared" si="355"/>
        <v>1131.8876</v>
      </c>
      <c r="AC375" s="3">
        <f>ROUND((((ES375*1)*1)),6)</f>
        <v>85.16</v>
      </c>
      <c r="AD375" s="3">
        <f>ROUND((((((ET375*1.25)*1.2))-(((EU375*1.25)*1.2)))+AE375),6)</f>
        <v>15.15</v>
      </c>
      <c r="AE375" s="3">
        <f>ROUND((((EU375*1.25)*1.2)),6)</f>
        <v>2.145</v>
      </c>
      <c r="AF375" s="3">
        <f>ROUND((((EV375*1.15)*1.2)),6)</f>
        <v>1031.5776000000001</v>
      </c>
      <c r="AG375" s="3">
        <f t="shared" si="356"/>
        <v>0</v>
      </c>
      <c r="AH375" s="3">
        <f>(((EW375*1.15)*1.2))</f>
        <v>80.591999999999999</v>
      </c>
      <c r="AI375" s="3">
        <f>(((EX375*1.25)*1.2))</f>
        <v>0</v>
      </c>
      <c r="AJ375" s="3">
        <f t="shared" si="357"/>
        <v>0</v>
      </c>
      <c r="AK375" s="3">
        <v>842.78</v>
      </c>
      <c r="AL375" s="3">
        <v>85.16</v>
      </c>
      <c r="AM375" s="3">
        <v>10.1</v>
      </c>
      <c r="AN375" s="3">
        <v>1.43</v>
      </c>
      <c r="AO375" s="3">
        <v>747.52</v>
      </c>
      <c r="AP375" s="3">
        <v>0</v>
      </c>
      <c r="AQ375" s="3">
        <v>58.4</v>
      </c>
      <c r="AR375" s="3">
        <v>0</v>
      </c>
      <c r="AS375" s="3">
        <v>0</v>
      </c>
      <c r="AT375" s="3">
        <v>109</v>
      </c>
      <c r="AU375" s="3">
        <v>61</v>
      </c>
      <c r="AV375" s="3">
        <v>1.0669999999999999</v>
      </c>
      <c r="AW375" s="3">
        <v>1</v>
      </c>
      <c r="AZ375" s="3">
        <v>1</v>
      </c>
      <c r="BA375" s="3">
        <v>56.35</v>
      </c>
      <c r="BB375" s="3">
        <v>16.600000000000001</v>
      </c>
      <c r="BC375" s="3">
        <v>12.82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0</v>
      </c>
      <c r="BI375" s="3">
        <v>1</v>
      </c>
      <c r="BJ375" s="3" t="s">
        <v>57</v>
      </c>
      <c r="BM375" s="3">
        <v>21</v>
      </c>
      <c r="BN375" s="3">
        <v>0</v>
      </c>
      <c r="BO375" s="3" t="s">
        <v>55</v>
      </c>
      <c r="BP375" s="3">
        <v>1</v>
      </c>
      <c r="BQ375" s="3">
        <v>30</v>
      </c>
      <c r="BR375" s="3">
        <v>0</v>
      </c>
      <c r="BS375" s="3">
        <v>56.35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109</v>
      </c>
      <c r="CA375" s="3">
        <v>61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857</v>
      </c>
      <c r="CO375" s="3">
        <v>0</v>
      </c>
      <c r="CP375" s="3">
        <f t="shared" si="358"/>
        <v>12676.83</v>
      </c>
      <c r="CQ375" s="3">
        <f t="shared" si="359"/>
        <v>1091.75</v>
      </c>
      <c r="CR375" s="3">
        <f>(ROUND((ROUND(((((ET375*1.25)*1.2))*AV375*1),2)*BB375),2)+ROUND((ROUND(((AE375-(((EU375*1.25)*1.2)))*AV375*1),2)*BS375),2))</f>
        <v>268.42</v>
      </c>
      <c r="CS375" s="3">
        <f>(ROUND((ROUND(((((EU375*1.25)*1.2))*AV375*1),2)*BS375),2)+ROUND((ROUND(((AE375-(((EU375*1.25)*1.2)))*AV375*1),2)*BS375),2))</f>
        <v>129.04</v>
      </c>
      <c r="CT375" s="3">
        <f t="shared" si="360"/>
        <v>62023.88</v>
      </c>
      <c r="CU375" s="3">
        <f t="shared" si="361"/>
        <v>0</v>
      </c>
      <c r="CV375" s="3">
        <f t="shared" si="362"/>
        <v>85.991664</v>
      </c>
      <c r="CW375" s="3">
        <f t="shared" si="363"/>
        <v>0</v>
      </c>
      <c r="CX375" s="3">
        <f t="shared" si="364"/>
        <v>0</v>
      </c>
      <c r="CY375" s="3">
        <f>(ROUND((((S375+ROUND((ROUND(((((EU375*1.25)*1.2))*AV375*1),2)*BS375),2))*AT375)/100),2)+ROUND(((ROUND((ROUND(((AE375-(((EU375*1.25)*1.2)))*AV375*1),2)*BS375),2)*AT375)/100),2))</f>
        <v>13661.98</v>
      </c>
      <c r="CZ375" s="3">
        <f>(ROUND((((S375+ROUND((ROUND(((((EU375*1.25)*1.2))*AV375*1),2)*BS375),2))*AU375)/100),2)+ROUND(((ROUND((ROUND(((AE375-(((EU375*1.25)*1.2)))*AV375*1),2)*BS375),2)*AU375)/100),2))</f>
        <v>7645.7</v>
      </c>
      <c r="DB375" s="3">
        <v>99</v>
      </c>
      <c r="DC375" s="3" t="s">
        <v>3</v>
      </c>
      <c r="DD375" s="3" t="s">
        <v>36</v>
      </c>
      <c r="DE375" s="3" t="s">
        <v>138</v>
      </c>
      <c r="DF375" s="3" t="s">
        <v>138</v>
      </c>
      <c r="DG375" s="3" t="s">
        <v>139</v>
      </c>
      <c r="DH375" s="3" t="s">
        <v>3</v>
      </c>
      <c r="DI375" s="3" t="s">
        <v>139</v>
      </c>
      <c r="DJ375" s="3" t="s">
        <v>138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1003</v>
      </c>
      <c r="DV375" s="3" t="s">
        <v>24</v>
      </c>
      <c r="DW375" s="3" t="s">
        <v>24</v>
      </c>
      <c r="DX375" s="3">
        <v>100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85635393</v>
      </c>
      <c r="EF375" s="3">
        <v>30</v>
      </c>
      <c r="EG375" s="3" t="s">
        <v>46</v>
      </c>
      <c r="EH375" s="3">
        <v>0</v>
      </c>
      <c r="EI375" s="3" t="s">
        <v>3</v>
      </c>
      <c r="EJ375" s="3">
        <v>1</v>
      </c>
      <c r="EK375" s="3">
        <v>21</v>
      </c>
      <c r="EL375" s="3" t="s">
        <v>47</v>
      </c>
      <c r="EM375" s="3" t="s">
        <v>48</v>
      </c>
      <c r="EO375" s="3" t="s">
        <v>140</v>
      </c>
      <c r="EQ375" s="3">
        <v>131072</v>
      </c>
      <c r="ER375" s="3">
        <v>842.78</v>
      </c>
      <c r="ES375" s="3">
        <v>85.16</v>
      </c>
      <c r="ET375" s="3">
        <v>10.1</v>
      </c>
      <c r="EU375" s="3">
        <v>1.43</v>
      </c>
      <c r="EV375" s="3">
        <v>747.52</v>
      </c>
      <c r="EW375" s="3">
        <v>58.4</v>
      </c>
      <c r="EX375" s="3">
        <v>0</v>
      </c>
      <c r="EY375" s="3">
        <v>0</v>
      </c>
      <c r="FQ375" s="3">
        <v>0</v>
      </c>
      <c r="FR375" s="3">
        <v>0</v>
      </c>
      <c r="FS375" s="3">
        <v>0</v>
      </c>
      <c r="FX375" s="3">
        <v>109</v>
      </c>
      <c r="FY375" s="3">
        <v>61</v>
      </c>
      <c r="GA375" s="3" t="s">
        <v>3</v>
      </c>
      <c r="GD375" s="3">
        <v>1</v>
      </c>
      <c r="GF375" s="3">
        <v>403907793</v>
      </c>
      <c r="GG375" s="3">
        <v>2</v>
      </c>
      <c r="GH375" s="3">
        <v>1</v>
      </c>
      <c r="GI375" s="3">
        <v>2</v>
      </c>
      <c r="GJ375" s="3">
        <v>0</v>
      </c>
      <c r="GK375" s="3">
        <v>0</v>
      </c>
      <c r="GL375" s="3">
        <f t="shared" si="365"/>
        <v>0</v>
      </c>
      <c r="GM375" s="3">
        <f t="shared" si="366"/>
        <v>33809.199999999997</v>
      </c>
      <c r="GN375" s="3">
        <f t="shared" si="367"/>
        <v>33809.199999999997</v>
      </c>
      <c r="GO375" s="3">
        <f t="shared" si="368"/>
        <v>0</v>
      </c>
      <c r="GP375" s="3">
        <f t="shared" si="369"/>
        <v>0</v>
      </c>
      <c r="GR375" s="3">
        <v>0</v>
      </c>
      <c r="GS375" s="3">
        <v>3</v>
      </c>
      <c r="GT375" s="3">
        <v>0</v>
      </c>
      <c r="GU375" s="3" t="s">
        <v>3</v>
      </c>
      <c r="GV375" s="3">
        <f t="shared" si="370"/>
        <v>0</v>
      </c>
      <c r="GW375" s="3">
        <v>1</v>
      </c>
      <c r="GX375" s="3">
        <f t="shared" si="371"/>
        <v>0</v>
      </c>
      <c r="HA375" s="3">
        <v>0</v>
      </c>
      <c r="HB375" s="3">
        <v>0</v>
      </c>
      <c r="HC375" s="3">
        <f t="shared" si="372"/>
        <v>0</v>
      </c>
      <c r="HE375" s="3" t="s">
        <v>3</v>
      </c>
      <c r="HF375" s="3" t="s">
        <v>3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5">
      <c r="A376" s="2">
        <v>18</v>
      </c>
      <c r="B376" s="2">
        <v>1</v>
      </c>
      <c r="C376" s="2">
        <v>365</v>
      </c>
      <c r="D376" s="2"/>
      <c r="E376" s="2" t="s">
        <v>340</v>
      </c>
      <c r="F376" s="2" t="s">
        <v>178</v>
      </c>
      <c r="G376" s="2" t="s">
        <v>179</v>
      </c>
      <c r="H376" s="2" t="s">
        <v>163</v>
      </c>
      <c r="I376" s="2">
        <f>I374*J376</f>
        <v>20</v>
      </c>
      <c r="J376" s="2">
        <v>100</v>
      </c>
      <c r="K376" s="2">
        <v>100</v>
      </c>
      <c r="L376" s="2"/>
      <c r="M376" s="2"/>
      <c r="N376" s="2"/>
      <c r="O376" s="2">
        <f t="shared" si="348"/>
        <v>438</v>
      </c>
      <c r="P376" s="2">
        <f t="shared" si="349"/>
        <v>438</v>
      </c>
      <c r="Q376" s="2">
        <f t="shared" ref="Q376:Q389" si="373">(ROUND((ROUND(((ET376)*AV376*I376),2)*BB376),2)+ROUND((ROUND(((AE376-(EU376))*AV376*I376),2)*BS376),2))</f>
        <v>0</v>
      </c>
      <c r="R376" s="2">
        <f t="shared" ref="R376:R389" si="374">(ROUND((ROUND(((EU376)*AV376*I376),2)*BS376),2)+ROUND((ROUND(((AE376-(EU376))*AV376*I376),2)*BS376),2))</f>
        <v>0</v>
      </c>
      <c r="S376" s="2">
        <f t="shared" si="350"/>
        <v>0</v>
      </c>
      <c r="T376" s="2">
        <f t="shared" si="351"/>
        <v>0</v>
      </c>
      <c r="U376" s="2">
        <f t="shared" si="352"/>
        <v>0</v>
      </c>
      <c r="V376" s="2">
        <f t="shared" si="353"/>
        <v>0</v>
      </c>
      <c r="W376" s="2">
        <f t="shared" si="354"/>
        <v>0</v>
      </c>
      <c r="X376" s="2">
        <f t="shared" ref="X376:X389" si="375">(ROUND((((S376+ROUND((ROUND(((EU376)*AV376*I376),2)*BS376),2))*AT376)/100),2)+ROUND(((ROUND((ROUND(((AE376-(EU376))*AV376*I376),2)*BS376),2)*AT376)/100),2))</f>
        <v>0</v>
      </c>
      <c r="Y376" s="2">
        <f t="shared" ref="Y376:Y389" si="376">(ROUND((((S376+ROUND((ROUND(((EU376)*AV376*I376),2)*BS376),2))*AU376)/100),2)+ROUND(((ROUND((ROUND(((AE376-(EU376))*AV376*I376),2)*BS376),2)*AU376)/100),2))</f>
        <v>0</v>
      </c>
      <c r="Z376" s="2"/>
      <c r="AA376" s="2">
        <v>86549534</v>
      </c>
      <c r="AB376" s="2">
        <f t="shared" si="355"/>
        <v>21.9</v>
      </c>
      <c r="AC376" s="2">
        <f t="shared" ref="AC376:AC389" si="377">ROUND((ES376),6)</f>
        <v>21.9</v>
      </c>
      <c r="AD376" s="2">
        <f t="shared" ref="AD376:AD389" si="378">ROUND((((ET376)-(EU376))+AE376),6)</f>
        <v>0</v>
      </c>
      <c r="AE376" s="2">
        <f t="shared" ref="AE376:AE389" si="379">ROUND((EU376),6)</f>
        <v>0</v>
      </c>
      <c r="AF376" s="2">
        <f t="shared" ref="AF376:AF389" si="380">ROUND((EV376),6)</f>
        <v>0</v>
      </c>
      <c r="AG376" s="2">
        <f t="shared" si="356"/>
        <v>0</v>
      </c>
      <c r="AH376" s="2">
        <f t="shared" ref="AH376:AH389" si="381">(EW376)</f>
        <v>0</v>
      </c>
      <c r="AI376" s="2">
        <f t="shared" ref="AI376:AI389" si="382">(EX376)</f>
        <v>0</v>
      </c>
      <c r="AJ376" s="2">
        <f t="shared" si="357"/>
        <v>0</v>
      </c>
      <c r="AK376" s="2">
        <v>21.9</v>
      </c>
      <c r="AL376" s="2">
        <v>21.9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109</v>
      </c>
      <c r="AU376" s="2">
        <v>61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1</v>
      </c>
      <c r="BJ376" s="2" t="s">
        <v>180</v>
      </c>
      <c r="BK376" s="2"/>
      <c r="BL376" s="2"/>
      <c r="BM376" s="2">
        <v>21</v>
      </c>
      <c r="BN376" s="2">
        <v>0</v>
      </c>
      <c r="BO376" s="2" t="s">
        <v>3</v>
      </c>
      <c r="BP376" s="2">
        <v>0</v>
      </c>
      <c r="BQ376" s="2">
        <v>30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109</v>
      </c>
      <c r="CA376" s="2">
        <v>61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858</v>
      </c>
      <c r="CO376" s="2">
        <v>0</v>
      </c>
      <c r="CP376" s="2">
        <f t="shared" si="358"/>
        <v>438</v>
      </c>
      <c r="CQ376" s="2">
        <f t="shared" si="359"/>
        <v>21.9</v>
      </c>
      <c r="CR376" s="2">
        <f t="shared" ref="CR376:CR389" si="383">(ROUND((ROUND(((ET376)*AV376*1),2)*BB376),2)+ROUND((ROUND(((AE376-(EU376))*AV376*1),2)*BS376),2))</f>
        <v>0</v>
      </c>
      <c r="CS376" s="2">
        <f t="shared" ref="CS376:CS389" si="384">(ROUND((ROUND(((EU376)*AV376*1),2)*BS376),2)+ROUND((ROUND(((AE376-(EU376))*AV376*1),2)*BS376),2))</f>
        <v>0</v>
      </c>
      <c r="CT376" s="2">
        <f t="shared" si="360"/>
        <v>0</v>
      </c>
      <c r="CU376" s="2">
        <f t="shared" si="361"/>
        <v>0</v>
      </c>
      <c r="CV376" s="2">
        <f t="shared" si="362"/>
        <v>0</v>
      </c>
      <c r="CW376" s="2">
        <f t="shared" si="363"/>
        <v>0</v>
      </c>
      <c r="CX376" s="2">
        <f t="shared" si="364"/>
        <v>0</v>
      </c>
      <c r="CY376" s="2">
        <f t="shared" ref="CY376:CY389" si="385">(ROUND((((S376+ROUND((ROUND(((EU376)*AV376*1),2)*BS376),2))*AT376)/100),2)+ROUND(((ROUND((ROUND(((AE376-(EU376))*AV376*1),2)*BS376),2)*AT376)/100),2))</f>
        <v>0</v>
      </c>
      <c r="CZ376" s="2">
        <f t="shared" ref="CZ376:CZ389" si="386">(ROUND((((S376+ROUND((ROUND(((EU376)*AV376*1),2)*BS376),2))*AU376)/100),2)+ROUND(((ROUND((ROUND(((AE376-(EU376))*AV376*1),2)*BS376),2)*AU376)/100),2))</f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1010</v>
      </c>
      <c r="DV376" s="2" t="s">
        <v>163</v>
      </c>
      <c r="DW376" s="2" t="s">
        <v>163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85635393</v>
      </c>
      <c r="EF376" s="2">
        <v>30</v>
      </c>
      <c r="EG376" s="2" t="s">
        <v>46</v>
      </c>
      <c r="EH376" s="2">
        <v>0</v>
      </c>
      <c r="EI376" s="2" t="s">
        <v>3</v>
      </c>
      <c r="EJ376" s="2">
        <v>1</v>
      </c>
      <c r="EK376" s="2">
        <v>21</v>
      </c>
      <c r="EL376" s="2" t="s">
        <v>47</v>
      </c>
      <c r="EM376" s="2" t="s">
        <v>48</v>
      </c>
      <c r="EN376" s="2"/>
      <c r="EO376" s="2" t="s">
        <v>146</v>
      </c>
      <c r="EP376" s="2"/>
      <c r="EQ376" s="2">
        <v>0</v>
      </c>
      <c r="ER376" s="2">
        <v>21.9</v>
      </c>
      <c r="ES376" s="2">
        <v>21.9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v>0</v>
      </c>
      <c r="FS376" s="2">
        <v>0</v>
      </c>
      <c r="FT376" s="2"/>
      <c r="FU376" s="2"/>
      <c r="FV376" s="2"/>
      <c r="FW376" s="2"/>
      <c r="FX376" s="2">
        <v>109</v>
      </c>
      <c r="FY376" s="2">
        <v>61</v>
      </c>
      <c r="FZ376" s="2"/>
      <c r="GA376" s="2" t="s">
        <v>3</v>
      </c>
      <c r="GB376" s="2"/>
      <c r="GC376" s="2"/>
      <c r="GD376" s="2">
        <v>1</v>
      </c>
      <c r="GE376" s="2"/>
      <c r="GF376" s="2">
        <v>1964568006</v>
      </c>
      <c r="GG376" s="2">
        <v>2</v>
      </c>
      <c r="GH376" s="2">
        <v>1</v>
      </c>
      <c r="GI376" s="2">
        <v>-2</v>
      </c>
      <c r="GJ376" s="2">
        <v>0</v>
      </c>
      <c r="GK376" s="2">
        <v>0</v>
      </c>
      <c r="GL376" s="2">
        <f t="shared" si="365"/>
        <v>0</v>
      </c>
      <c r="GM376" s="2">
        <f t="shared" si="366"/>
        <v>438</v>
      </c>
      <c r="GN376" s="2">
        <f t="shared" si="367"/>
        <v>438</v>
      </c>
      <c r="GO376" s="2">
        <f t="shared" si="368"/>
        <v>0</v>
      </c>
      <c r="GP376" s="2">
        <f t="shared" si="369"/>
        <v>0</v>
      </c>
      <c r="GQ376" s="2"/>
      <c r="GR376" s="2">
        <v>0</v>
      </c>
      <c r="GS376" s="2">
        <v>3</v>
      </c>
      <c r="GT376" s="2">
        <v>0</v>
      </c>
      <c r="GU376" s="2" t="s">
        <v>3</v>
      </c>
      <c r="GV376" s="2">
        <f t="shared" si="370"/>
        <v>0</v>
      </c>
      <c r="GW376" s="2">
        <v>1</v>
      </c>
      <c r="GX376" s="2">
        <f t="shared" si="371"/>
        <v>0</v>
      </c>
      <c r="GY376" s="2"/>
      <c r="GZ376" s="2"/>
      <c r="HA376" s="2">
        <v>0</v>
      </c>
      <c r="HB376" s="2">
        <v>0</v>
      </c>
      <c r="HC376" s="2">
        <f t="shared" si="372"/>
        <v>0</v>
      </c>
      <c r="HD376" s="2"/>
      <c r="HE376" s="2" t="s">
        <v>3</v>
      </c>
      <c r="HF376" s="2" t="s">
        <v>3</v>
      </c>
      <c r="HG376" s="2"/>
      <c r="HH376" s="2"/>
      <c r="HI376" s="2"/>
      <c r="HJ376" s="2"/>
      <c r="HK376" s="2"/>
      <c r="HL376" s="2"/>
      <c r="HM376" s="2" t="s">
        <v>36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5">
      <c r="A377" s="3">
        <v>18</v>
      </c>
      <c r="B377" s="3">
        <v>1</v>
      </c>
      <c r="C377" s="3">
        <v>378</v>
      </c>
      <c r="E377" s="3" t="s">
        <v>340</v>
      </c>
      <c r="F377" s="3" t="s">
        <v>178</v>
      </c>
      <c r="G377" s="3" t="s">
        <v>179</v>
      </c>
      <c r="H377" s="3" t="s">
        <v>163</v>
      </c>
      <c r="I377" s="3">
        <f>I375*J377</f>
        <v>20</v>
      </c>
      <c r="J377" s="3">
        <v>100</v>
      </c>
      <c r="K377" s="3">
        <v>100</v>
      </c>
      <c r="O377" s="3">
        <f t="shared" si="348"/>
        <v>407.34</v>
      </c>
      <c r="P377" s="3">
        <f t="shared" si="349"/>
        <v>407.34</v>
      </c>
      <c r="Q377" s="3">
        <f t="shared" si="373"/>
        <v>0</v>
      </c>
      <c r="R377" s="3">
        <f t="shared" si="374"/>
        <v>0</v>
      </c>
      <c r="S377" s="3">
        <f t="shared" si="350"/>
        <v>0</v>
      </c>
      <c r="T377" s="3">
        <f t="shared" si="351"/>
        <v>0</v>
      </c>
      <c r="U377" s="3">
        <f t="shared" si="352"/>
        <v>0</v>
      </c>
      <c r="V377" s="3">
        <f t="shared" si="353"/>
        <v>0</v>
      </c>
      <c r="W377" s="3">
        <f t="shared" si="354"/>
        <v>0</v>
      </c>
      <c r="X377" s="3">
        <f t="shared" si="375"/>
        <v>0</v>
      </c>
      <c r="Y377" s="3">
        <f t="shared" si="376"/>
        <v>0</v>
      </c>
      <c r="AA377" s="3">
        <v>86549536</v>
      </c>
      <c r="AB377" s="3">
        <f t="shared" si="355"/>
        <v>21.9</v>
      </c>
      <c r="AC377" s="3">
        <f t="shared" si="377"/>
        <v>21.9</v>
      </c>
      <c r="AD377" s="3">
        <f t="shared" si="378"/>
        <v>0</v>
      </c>
      <c r="AE377" s="3">
        <f t="shared" si="379"/>
        <v>0</v>
      </c>
      <c r="AF377" s="3">
        <f t="shared" si="380"/>
        <v>0</v>
      </c>
      <c r="AG377" s="3">
        <f t="shared" si="356"/>
        <v>0</v>
      </c>
      <c r="AH377" s="3">
        <f t="shared" si="381"/>
        <v>0</v>
      </c>
      <c r="AI377" s="3">
        <f t="shared" si="382"/>
        <v>0</v>
      </c>
      <c r="AJ377" s="3">
        <f t="shared" si="357"/>
        <v>0</v>
      </c>
      <c r="AK377" s="3">
        <v>21.9</v>
      </c>
      <c r="AL377" s="3">
        <v>21.9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109</v>
      </c>
      <c r="AU377" s="3">
        <v>61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0.93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1</v>
      </c>
      <c r="BJ377" s="3" t="s">
        <v>180</v>
      </c>
      <c r="BM377" s="3">
        <v>21</v>
      </c>
      <c r="BN377" s="3">
        <v>0</v>
      </c>
      <c r="BO377" s="3" t="s">
        <v>178</v>
      </c>
      <c r="BP377" s="3">
        <v>1</v>
      </c>
      <c r="BQ377" s="3">
        <v>30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109</v>
      </c>
      <c r="CA377" s="3">
        <v>61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858</v>
      </c>
      <c r="CO377" s="3">
        <v>0</v>
      </c>
      <c r="CP377" s="3">
        <f t="shared" si="358"/>
        <v>407.34</v>
      </c>
      <c r="CQ377" s="3">
        <f t="shared" si="359"/>
        <v>20.37</v>
      </c>
      <c r="CR377" s="3">
        <f t="shared" si="383"/>
        <v>0</v>
      </c>
      <c r="CS377" s="3">
        <f t="shared" si="384"/>
        <v>0</v>
      </c>
      <c r="CT377" s="3">
        <f t="shared" si="360"/>
        <v>0</v>
      </c>
      <c r="CU377" s="3">
        <f t="shared" si="361"/>
        <v>0</v>
      </c>
      <c r="CV377" s="3">
        <f t="shared" si="362"/>
        <v>0</v>
      </c>
      <c r="CW377" s="3">
        <f t="shared" si="363"/>
        <v>0</v>
      </c>
      <c r="CX377" s="3">
        <f t="shared" si="364"/>
        <v>0</v>
      </c>
      <c r="CY377" s="3">
        <f t="shared" si="385"/>
        <v>0</v>
      </c>
      <c r="CZ377" s="3">
        <f t="shared" si="386"/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1010</v>
      </c>
      <c r="DV377" s="3" t="s">
        <v>163</v>
      </c>
      <c r="DW377" s="3" t="s">
        <v>163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85635393</v>
      </c>
      <c r="EF377" s="3">
        <v>30</v>
      </c>
      <c r="EG377" s="3" t="s">
        <v>46</v>
      </c>
      <c r="EH377" s="3">
        <v>0</v>
      </c>
      <c r="EI377" s="3" t="s">
        <v>3</v>
      </c>
      <c r="EJ377" s="3">
        <v>1</v>
      </c>
      <c r="EK377" s="3">
        <v>21</v>
      </c>
      <c r="EL377" s="3" t="s">
        <v>47</v>
      </c>
      <c r="EM377" s="3" t="s">
        <v>48</v>
      </c>
      <c r="EO377" s="3" t="s">
        <v>146</v>
      </c>
      <c r="EQ377" s="3">
        <v>0</v>
      </c>
      <c r="ER377" s="3">
        <v>21.9</v>
      </c>
      <c r="ES377" s="3">
        <v>21.9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FQ377" s="3">
        <v>0</v>
      </c>
      <c r="FR377" s="3">
        <v>0</v>
      </c>
      <c r="FS377" s="3">
        <v>0</v>
      </c>
      <c r="FX377" s="3">
        <v>109</v>
      </c>
      <c r="FY377" s="3">
        <v>61</v>
      </c>
      <c r="GA377" s="3" t="s">
        <v>3</v>
      </c>
      <c r="GD377" s="3">
        <v>1</v>
      </c>
      <c r="GF377" s="3">
        <v>1964568006</v>
      </c>
      <c r="GG377" s="3">
        <v>2</v>
      </c>
      <c r="GH377" s="3">
        <v>1</v>
      </c>
      <c r="GI377" s="3">
        <v>2</v>
      </c>
      <c r="GJ377" s="3">
        <v>0</v>
      </c>
      <c r="GK377" s="3">
        <v>0</v>
      </c>
      <c r="GL377" s="3">
        <f t="shared" si="365"/>
        <v>0</v>
      </c>
      <c r="GM377" s="3">
        <f t="shared" si="366"/>
        <v>407.34</v>
      </c>
      <c r="GN377" s="3">
        <f t="shared" si="367"/>
        <v>407.34</v>
      </c>
      <c r="GO377" s="3">
        <f t="shared" si="368"/>
        <v>0</v>
      </c>
      <c r="GP377" s="3">
        <f t="shared" si="369"/>
        <v>0</v>
      </c>
      <c r="GR377" s="3">
        <v>0</v>
      </c>
      <c r="GS377" s="3">
        <v>3</v>
      </c>
      <c r="GT377" s="3">
        <v>0</v>
      </c>
      <c r="GU377" s="3" t="s">
        <v>3</v>
      </c>
      <c r="GV377" s="3">
        <f t="shared" si="370"/>
        <v>0</v>
      </c>
      <c r="GW377" s="3">
        <v>1</v>
      </c>
      <c r="GX377" s="3">
        <f t="shared" si="371"/>
        <v>0</v>
      </c>
      <c r="HA377" s="3">
        <v>0</v>
      </c>
      <c r="HB377" s="3">
        <v>0</v>
      </c>
      <c r="HC377" s="3">
        <f t="shared" si="372"/>
        <v>0</v>
      </c>
      <c r="HE377" s="3" t="s">
        <v>3</v>
      </c>
      <c r="HF377" s="3" t="s">
        <v>3</v>
      </c>
      <c r="HM377" s="3" t="s">
        <v>36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5">
      <c r="A378" s="2">
        <v>18</v>
      </c>
      <c r="B378" s="2">
        <v>1</v>
      </c>
      <c r="C378" s="2">
        <v>364</v>
      </c>
      <c r="D378" s="2"/>
      <c r="E378" s="2" t="s">
        <v>341</v>
      </c>
      <c r="F378" s="2" t="s">
        <v>310</v>
      </c>
      <c r="G378" s="2" t="s">
        <v>311</v>
      </c>
      <c r="H378" s="2" t="s">
        <v>144</v>
      </c>
      <c r="I378" s="2">
        <f>I374*J378</f>
        <v>19.96</v>
      </c>
      <c r="J378" s="2">
        <v>99.8</v>
      </c>
      <c r="K378" s="2">
        <v>99.8</v>
      </c>
      <c r="L378" s="2"/>
      <c r="M378" s="2"/>
      <c r="N378" s="2"/>
      <c r="O378" s="2">
        <f t="shared" si="348"/>
        <v>2459.0700000000002</v>
      </c>
      <c r="P378" s="2">
        <f t="shared" si="349"/>
        <v>2459.0700000000002</v>
      </c>
      <c r="Q378" s="2">
        <f t="shared" si="373"/>
        <v>0</v>
      </c>
      <c r="R378" s="2">
        <f t="shared" si="374"/>
        <v>0</v>
      </c>
      <c r="S378" s="2">
        <f t="shared" si="350"/>
        <v>0</v>
      </c>
      <c r="T378" s="2">
        <f t="shared" si="351"/>
        <v>0</v>
      </c>
      <c r="U378" s="2">
        <f t="shared" si="352"/>
        <v>0</v>
      </c>
      <c r="V378" s="2">
        <f t="shared" si="353"/>
        <v>0</v>
      </c>
      <c r="W378" s="2">
        <f t="shared" si="354"/>
        <v>0</v>
      </c>
      <c r="X378" s="2">
        <f t="shared" si="375"/>
        <v>0</v>
      </c>
      <c r="Y378" s="2">
        <f t="shared" si="376"/>
        <v>0</v>
      </c>
      <c r="Z378" s="2"/>
      <c r="AA378" s="2">
        <v>86549534</v>
      </c>
      <c r="AB378" s="2">
        <f t="shared" si="355"/>
        <v>123.2</v>
      </c>
      <c r="AC378" s="2">
        <f t="shared" si="377"/>
        <v>123.2</v>
      </c>
      <c r="AD378" s="2">
        <f t="shared" si="378"/>
        <v>0</v>
      </c>
      <c r="AE378" s="2">
        <f t="shared" si="379"/>
        <v>0</v>
      </c>
      <c r="AF378" s="2">
        <f t="shared" si="380"/>
        <v>0</v>
      </c>
      <c r="AG378" s="2">
        <f t="shared" si="356"/>
        <v>0</v>
      </c>
      <c r="AH378" s="2">
        <f t="shared" si="381"/>
        <v>0</v>
      </c>
      <c r="AI378" s="2">
        <f t="shared" si="382"/>
        <v>0</v>
      </c>
      <c r="AJ378" s="2">
        <f t="shared" si="357"/>
        <v>0</v>
      </c>
      <c r="AK378" s="2">
        <v>123.2</v>
      </c>
      <c r="AL378" s="2">
        <v>123.2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109</v>
      </c>
      <c r="AU378" s="2">
        <v>61</v>
      </c>
      <c r="AV378" s="2">
        <v>1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3</v>
      </c>
      <c r="BI378" s="2">
        <v>1</v>
      </c>
      <c r="BJ378" s="2" t="s">
        <v>312</v>
      </c>
      <c r="BK378" s="2"/>
      <c r="BL378" s="2"/>
      <c r="BM378" s="2">
        <v>21</v>
      </c>
      <c r="BN378" s="2">
        <v>0</v>
      </c>
      <c r="BO378" s="2" t="s">
        <v>3</v>
      </c>
      <c r="BP378" s="2">
        <v>0</v>
      </c>
      <c r="BQ378" s="2">
        <v>30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109</v>
      </c>
      <c r="CA378" s="2">
        <v>61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858</v>
      </c>
      <c r="CO378" s="2">
        <v>0</v>
      </c>
      <c r="CP378" s="2">
        <f t="shared" si="358"/>
        <v>2459.0700000000002</v>
      </c>
      <c r="CQ378" s="2">
        <f t="shared" si="359"/>
        <v>123.2</v>
      </c>
      <c r="CR378" s="2">
        <f t="shared" si="383"/>
        <v>0</v>
      </c>
      <c r="CS378" s="2">
        <f t="shared" si="384"/>
        <v>0</v>
      </c>
      <c r="CT378" s="2">
        <f t="shared" si="360"/>
        <v>0</v>
      </c>
      <c r="CU378" s="2">
        <f t="shared" si="361"/>
        <v>0</v>
      </c>
      <c r="CV378" s="2">
        <f t="shared" si="362"/>
        <v>0</v>
      </c>
      <c r="CW378" s="2">
        <f t="shared" si="363"/>
        <v>0</v>
      </c>
      <c r="CX378" s="2">
        <f t="shared" si="364"/>
        <v>0</v>
      </c>
      <c r="CY378" s="2">
        <f t="shared" si="385"/>
        <v>0</v>
      </c>
      <c r="CZ378" s="2">
        <f t="shared" si="386"/>
        <v>0</v>
      </c>
      <c r="DA378" s="2"/>
      <c r="DB378" s="2"/>
      <c r="DC378" s="2" t="s">
        <v>3</v>
      </c>
      <c r="DD378" s="2" t="s">
        <v>3</v>
      </c>
      <c r="DE378" s="2" t="s">
        <v>3</v>
      </c>
      <c r="DF378" s="2" t="s">
        <v>3</v>
      </c>
      <c r="DG378" s="2" t="s">
        <v>3</v>
      </c>
      <c r="DH378" s="2" t="s">
        <v>3</v>
      </c>
      <c r="DI378" s="2" t="s">
        <v>3</v>
      </c>
      <c r="DJ378" s="2" t="s">
        <v>3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1003</v>
      </c>
      <c r="DV378" s="2" t="s">
        <v>144</v>
      </c>
      <c r="DW378" s="2" t="s">
        <v>144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85635393</v>
      </c>
      <c r="EF378" s="2">
        <v>30</v>
      </c>
      <c r="EG378" s="2" t="s">
        <v>46</v>
      </c>
      <c r="EH378" s="2">
        <v>0</v>
      </c>
      <c r="EI378" s="2" t="s">
        <v>3</v>
      </c>
      <c r="EJ378" s="2">
        <v>1</v>
      </c>
      <c r="EK378" s="2">
        <v>21</v>
      </c>
      <c r="EL378" s="2" t="s">
        <v>47</v>
      </c>
      <c r="EM378" s="2" t="s">
        <v>48</v>
      </c>
      <c r="EN378" s="2"/>
      <c r="EO378" s="2" t="s">
        <v>146</v>
      </c>
      <c r="EP378" s="2"/>
      <c r="EQ378" s="2">
        <v>0</v>
      </c>
      <c r="ER378" s="2">
        <v>123.2</v>
      </c>
      <c r="ES378" s="2">
        <v>123.2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v>0</v>
      </c>
      <c r="FS378" s="2">
        <v>0</v>
      </c>
      <c r="FT378" s="2"/>
      <c r="FU378" s="2"/>
      <c r="FV378" s="2"/>
      <c r="FW378" s="2"/>
      <c r="FX378" s="2">
        <v>109</v>
      </c>
      <c r="FY378" s="2">
        <v>61</v>
      </c>
      <c r="FZ378" s="2"/>
      <c r="GA378" s="2" t="s">
        <v>3</v>
      </c>
      <c r="GB378" s="2"/>
      <c r="GC378" s="2"/>
      <c r="GD378" s="2">
        <v>1</v>
      </c>
      <c r="GE378" s="2"/>
      <c r="GF378" s="2">
        <v>391806371</v>
      </c>
      <c r="GG378" s="2">
        <v>2</v>
      </c>
      <c r="GH378" s="2">
        <v>1</v>
      </c>
      <c r="GI378" s="2">
        <v>-2</v>
      </c>
      <c r="GJ378" s="2">
        <v>0</v>
      </c>
      <c r="GK378" s="2">
        <v>0</v>
      </c>
      <c r="GL378" s="2">
        <f t="shared" si="365"/>
        <v>0</v>
      </c>
      <c r="GM378" s="2">
        <f t="shared" si="366"/>
        <v>2459.0700000000002</v>
      </c>
      <c r="GN378" s="2">
        <f t="shared" si="367"/>
        <v>2459.0700000000002</v>
      </c>
      <c r="GO378" s="2">
        <f t="shared" si="368"/>
        <v>0</v>
      </c>
      <c r="GP378" s="2">
        <f t="shared" si="369"/>
        <v>0</v>
      </c>
      <c r="GQ378" s="2"/>
      <c r="GR378" s="2">
        <v>0</v>
      </c>
      <c r="GS378" s="2">
        <v>3</v>
      </c>
      <c r="GT378" s="2">
        <v>0</v>
      </c>
      <c r="GU378" s="2" t="s">
        <v>3</v>
      </c>
      <c r="GV378" s="2">
        <f t="shared" si="370"/>
        <v>0</v>
      </c>
      <c r="GW378" s="2">
        <v>1</v>
      </c>
      <c r="GX378" s="2">
        <f t="shared" si="371"/>
        <v>0</v>
      </c>
      <c r="GY378" s="2"/>
      <c r="GZ378" s="2"/>
      <c r="HA378" s="2">
        <v>0</v>
      </c>
      <c r="HB378" s="2">
        <v>0</v>
      </c>
      <c r="HC378" s="2">
        <f t="shared" si="372"/>
        <v>0</v>
      </c>
      <c r="HD378" s="2"/>
      <c r="HE378" s="2" t="s">
        <v>3</v>
      </c>
      <c r="HF378" s="2" t="s">
        <v>3</v>
      </c>
      <c r="HG378" s="2"/>
      <c r="HH378" s="2"/>
      <c r="HI378" s="2"/>
      <c r="HJ378" s="2"/>
      <c r="HK378" s="2"/>
      <c r="HL378" s="2"/>
      <c r="HM378" s="2" t="s">
        <v>36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5">
      <c r="A379" s="3">
        <v>18</v>
      </c>
      <c r="B379" s="3">
        <v>1</v>
      </c>
      <c r="C379" s="3">
        <v>377</v>
      </c>
      <c r="E379" s="3" t="s">
        <v>341</v>
      </c>
      <c r="F379" s="3" t="s">
        <v>310</v>
      </c>
      <c r="G379" s="3" t="s">
        <v>311</v>
      </c>
      <c r="H379" s="3" t="s">
        <v>144</v>
      </c>
      <c r="I379" s="3">
        <f>I375*J379</f>
        <v>19.96</v>
      </c>
      <c r="J379" s="3">
        <v>99.8</v>
      </c>
      <c r="K379" s="3">
        <v>99.8</v>
      </c>
      <c r="O379" s="3">
        <f t="shared" si="348"/>
        <v>4254.1899999999996</v>
      </c>
      <c r="P379" s="3">
        <f t="shared" si="349"/>
        <v>4254.1899999999996</v>
      </c>
      <c r="Q379" s="3">
        <f t="shared" si="373"/>
        <v>0</v>
      </c>
      <c r="R379" s="3">
        <f t="shared" si="374"/>
        <v>0</v>
      </c>
      <c r="S379" s="3">
        <f t="shared" si="350"/>
        <v>0</v>
      </c>
      <c r="T379" s="3">
        <f t="shared" si="351"/>
        <v>0</v>
      </c>
      <c r="U379" s="3">
        <f t="shared" si="352"/>
        <v>0</v>
      </c>
      <c r="V379" s="3">
        <f t="shared" si="353"/>
        <v>0</v>
      </c>
      <c r="W379" s="3">
        <f t="shared" si="354"/>
        <v>0</v>
      </c>
      <c r="X379" s="3">
        <f t="shared" si="375"/>
        <v>0</v>
      </c>
      <c r="Y379" s="3">
        <f t="shared" si="376"/>
        <v>0</v>
      </c>
      <c r="AA379" s="3">
        <v>86549536</v>
      </c>
      <c r="AB379" s="3">
        <f t="shared" si="355"/>
        <v>123.2</v>
      </c>
      <c r="AC379" s="3">
        <f t="shared" si="377"/>
        <v>123.2</v>
      </c>
      <c r="AD379" s="3">
        <f t="shared" si="378"/>
        <v>0</v>
      </c>
      <c r="AE379" s="3">
        <f t="shared" si="379"/>
        <v>0</v>
      </c>
      <c r="AF379" s="3">
        <f t="shared" si="380"/>
        <v>0</v>
      </c>
      <c r="AG379" s="3">
        <f t="shared" si="356"/>
        <v>0</v>
      </c>
      <c r="AH379" s="3">
        <f t="shared" si="381"/>
        <v>0</v>
      </c>
      <c r="AI379" s="3">
        <f t="shared" si="382"/>
        <v>0</v>
      </c>
      <c r="AJ379" s="3">
        <f t="shared" si="357"/>
        <v>0</v>
      </c>
      <c r="AK379" s="3">
        <v>123.2</v>
      </c>
      <c r="AL379" s="3">
        <v>123.2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109</v>
      </c>
      <c r="AU379" s="3">
        <v>61</v>
      </c>
      <c r="AV379" s="3">
        <v>1</v>
      </c>
      <c r="AW379" s="3">
        <v>1</v>
      </c>
      <c r="AZ379" s="3">
        <v>1</v>
      </c>
      <c r="BA379" s="3">
        <v>1</v>
      </c>
      <c r="BB379" s="3">
        <v>1</v>
      </c>
      <c r="BC379" s="3">
        <v>1.73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3</v>
      </c>
      <c r="BI379" s="3">
        <v>1</v>
      </c>
      <c r="BJ379" s="3" t="s">
        <v>312</v>
      </c>
      <c r="BM379" s="3">
        <v>21</v>
      </c>
      <c r="BN379" s="3">
        <v>0</v>
      </c>
      <c r="BO379" s="3" t="s">
        <v>310</v>
      </c>
      <c r="BP379" s="3">
        <v>1</v>
      </c>
      <c r="BQ379" s="3">
        <v>30</v>
      </c>
      <c r="BR379" s="3">
        <v>0</v>
      </c>
      <c r="BS379" s="3">
        <v>1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109</v>
      </c>
      <c r="CA379" s="3">
        <v>61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858</v>
      </c>
      <c r="CO379" s="3">
        <v>0</v>
      </c>
      <c r="CP379" s="3">
        <f t="shared" si="358"/>
        <v>4254.1899999999996</v>
      </c>
      <c r="CQ379" s="3">
        <f t="shared" si="359"/>
        <v>213.14</v>
      </c>
      <c r="CR379" s="3">
        <f t="shared" si="383"/>
        <v>0</v>
      </c>
      <c r="CS379" s="3">
        <f t="shared" si="384"/>
        <v>0</v>
      </c>
      <c r="CT379" s="3">
        <f t="shared" si="360"/>
        <v>0</v>
      </c>
      <c r="CU379" s="3">
        <f t="shared" si="361"/>
        <v>0</v>
      </c>
      <c r="CV379" s="3">
        <f t="shared" si="362"/>
        <v>0</v>
      </c>
      <c r="CW379" s="3">
        <f t="shared" si="363"/>
        <v>0</v>
      </c>
      <c r="CX379" s="3">
        <f t="shared" si="364"/>
        <v>0</v>
      </c>
      <c r="CY379" s="3">
        <f t="shared" si="385"/>
        <v>0</v>
      </c>
      <c r="CZ379" s="3">
        <f t="shared" si="386"/>
        <v>0</v>
      </c>
      <c r="DC379" s="3" t="s">
        <v>3</v>
      </c>
      <c r="DD379" s="3" t="s">
        <v>3</v>
      </c>
      <c r="DE379" s="3" t="s">
        <v>3</v>
      </c>
      <c r="DF379" s="3" t="s">
        <v>3</v>
      </c>
      <c r="DG379" s="3" t="s">
        <v>3</v>
      </c>
      <c r="DH379" s="3" t="s">
        <v>3</v>
      </c>
      <c r="DI379" s="3" t="s">
        <v>3</v>
      </c>
      <c r="DJ379" s="3" t="s">
        <v>3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1003</v>
      </c>
      <c r="DV379" s="3" t="s">
        <v>144</v>
      </c>
      <c r="DW379" s="3" t="s">
        <v>144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85635393</v>
      </c>
      <c r="EF379" s="3">
        <v>30</v>
      </c>
      <c r="EG379" s="3" t="s">
        <v>46</v>
      </c>
      <c r="EH379" s="3">
        <v>0</v>
      </c>
      <c r="EI379" s="3" t="s">
        <v>3</v>
      </c>
      <c r="EJ379" s="3">
        <v>1</v>
      </c>
      <c r="EK379" s="3">
        <v>21</v>
      </c>
      <c r="EL379" s="3" t="s">
        <v>47</v>
      </c>
      <c r="EM379" s="3" t="s">
        <v>48</v>
      </c>
      <c r="EO379" s="3" t="s">
        <v>146</v>
      </c>
      <c r="EQ379" s="3">
        <v>0</v>
      </c>
      <c r="ER379" s="3">
        <v>123.2</v>
      </c>
      <c r="ES379" s="3">
        <v>123.2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FQ379" s="3">
        <v>0</v>
      </c>
      <c r="FR379" s="3">
        <v>0</v>
      </c>
      <c r="FS379" s="3">
        <v>0</v>
      </c>
      <c r="FX379" s="3">
        <v>109</v>
      </c>
      <c r="FY379" s="3">
        <v>61</v>
      </c>
      <c r="GA379" s="3" t="s">
        <v>3</v>
      </c>
      <c r="GD379" s="3">
        <v>1</v>
      </c>
      <c r="GF379" s="3">
        <v>391806371</v>
      </c>
      <c r="GG379" s="3">
        <v>2</v>
      </c>
      <c r="GH379" s="3">
        <v>1</v>
      </c>
      <c r="GI379" s="3">
        <v>2</v>
      </c>
      <c r="GJ379" s="3">
        <v>0</v>
      </c>
      <c r="GK379" s="3">
        <v>0</v>
      </c>
      <c r="GL379" s="3">
        <f t="shared" si="365"/>
        <v>0</v>
      </c>
      <c r="GM379" s="3">
        <f t="shared" si="366"/>
        <v>4254.1899999999996</v>
      </c>
      <c r="GN379" s="3">
        <f t="shared" si="367"/>
        <v>4254.1899999999996</v>
      </c>
      <c r="GO379" s="3">
        <f t="shared" si="368"/>
        <v>0</v>
      </c>
      <c r="GP379" s="3">
        <f t="shared" si="369"/>
        <v>0</v>
      </c>
      <c r="GR379" s="3">
        <v>0</v>
      </c>
      <c r="GS379" s="3">
        <v>3</v>
      </c>
      <c r="GT379" s="3">
        <v>0</v>
      </c>
      <c r="GU379" s="3" t="s">
        <v>3</v>
      </c>
      <c r="GV379" s="3">
        <f t="shared" si="370"/>
        <v>0</v>
      </c>
      <c r="GW379" s="3">
        <v>1</v>
      </c>
      <c r="GX379" s="3">
        <f t="shared" si="371"/>
        <v>0</v>
      </c>
      <c r="HA379" s="3">
        <v>0</v>
      </c>
      <c r="HB379" s="3">
        <v>0</v>
      </c>
      <c r="HC379" s="3">
        <f t="shared" si="372"/>
        <v>0</v>
      </c>
      <c r="HE379" s="3" t="s">
        <v>3</v>
      </c>
      <c r="HF379" s="3" t="s">
        <v>3</v>
      </c>
      <c r="HM379" s="3" t="s">
        <v>36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5">
      <c r="A380" s="2">
        <v>18</v>
      </c>
      <c r="B380" s="2">
        <v>1</v>
      </c>
      <c r="C380" s="2">
        <v>371</v>
      </c>
      <c r="D380" s="2"/>
      <c r="E380" s="2" t="s">
        <v>342</v>
      </c>
      <c r="F380" s="2" t="s">
        <v>271</v>
      </c>
      <c r="G380" s="2" t="s">
        <v>272</v>
      </c>
      <c r="H380" s="2" t="s">
        <v>163</v>
      </c>
      <c r="I380" s="2">
        <f>I374*J380</f>
        <v>2</v>
      </c>
      <c r="J380" s="2">
        <v>10</v>
      </c>
      <c r="K380" s="2">
        <v>10</v>
      </c>
      <c r="L380" s="2"/>
      <c r="M380" s="2"/>
      <c r="N380" s="2"/>
      <c r="O380" s="2">
        <f t="shared" si="348"/>
        <v>1071.54</v>
      </c>
      <c r="P380" s="2">
        <f t="shared" si="349"/>
        <v>1071.54</v>
      </c>
      <c r="Q380" s="2">
        <f t="shared" si="373"/>
        <v>0</v>
      </c>
      <c r="R380" s="2">
        <f t="shared" si="374"/>
        <v>0</v>
      </c>
      <c r="S380" s="2">
        <f t="shared" si="350"/>
        <v>0</v>
      </c>
      <c r="T380" s="2">
        <f t="shared" si="351"/>
        <v>0</v>
      </c>
      <c r="U380" s="2">
        <f t="shared" si="352"/>
        <v>0</v>
      </c>
      <c r="V380" s="2">
        <f t="shared" si="353"/>
        <v>0</v>
      </c>
      <c r="W380" s="2">
        <f t="shared" si="354"/>
        <v>0</v>
      </c>
      <c r="X380" s="2">
        <f t="shared" si="375"/>
        <v>0</v>
      </c>
      <c r="Y380" s="2">
        <f t="shared" si="376"/>
        <v>0</v>
      </c>
      <c r="Z380" s="2"/>
      <c r="AA380" s="2">
        <v>86549534</v>
      </c>
      <c r="AB380" s="2">
        <f t="shared" si="355"/>
        <v>535.77</v>
      </c>
      <c r="AC380" s="2">
        <f t="shared" si="377"/>
        <v>535.77</v>
      </c>
      <c r="AD380" s="2">
        <f t="shared" si="378"/>
        <v>0</v>
      </c>
      <c r="AE380" s="2">
        <f t="shared" si="379"/>
        <v>0</v>
      </c>
      <c r="AF380" s="2">
        <f t="shared" si="380"/>
        <v>0</v>
      </c>
      <c r="AG380" s="2">
        <f t="shared" si="356"/>
        <v>0</v>
      </c>
      <c r="AH380" s="2">
        <f t="shared" si="381"/>
        <v>0</v>
      </c>
      <c r="AI380" s="2">
        <f t="shared" si="382"/>
        <v>0</v>
      </c>
      <c r="AJ380" s="2">
        <f t="shared" si="357"/>
        <v>0</v>
      </c>
      <c r="AK380" s="2">
        <v>535.77</v>
      </c>
      <c r="AL380" s="2">
        <v>535.77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109</v>
      </c>
      <c r="AU380" s="2">
        <v>61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1</v>
      </c>
      <c r="BJ380" s="2" t="s">
        <v>273</v>
      </c>
      <c r="BK380" s="2"/>
      <c r="BL380" s="2"/>
      <c r="BM380" s="2">
        <v>21</v>
      </c>
      <c r="BN380" s="2">
        <v>0</v>
      </c>
      <c r="BO380" s="2" t="s">
        <v>3</v>
      </c>
      <c r="BP380" s="2">
        <v>0</v>
      </c>
      <c r="BQ380" s="2">
        <v>30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109</v>
      </c>
      <c r="CA380" s="2">
        <v>61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858</v>
      </c>
      <c r="CO380" s="2">
        <v>0</v>
      </c>
      <c r="CP380" s="2">
        <f t="shared" si="358"/>
        <v>1071.54</v>
      </c>
      <c r="CQ380" s="2">
        <f t="shared" si="359"/>
        <v>535.77</v>
      </c>
      <c r="CR380" s="2">
        <f t="shared" si="383"/>
        <v>0</v>
      </c>
      <c r="CS380" s="2">
        <f t="shared" si="384"/>
        <v>0</v>
      </c>
      <c r="CT380" s="2">
        <f t="shared" si="360"/>
        <v>0</v>
      </c>
      <c r="CU380" s="2">
        <f t="shared" si="361"/>
        <v>0</v>
      </c>
      <c r="CV380" s="2">
        <f t="shared" si="362"/>
        <v>0</v>
      </c>
      <c r="CW380" s="2">
        <f t="shared" si="363"/>
        <v>0</v>
      </c>
      <c r="CX380" s="2">
        <f t="shared" si="364"/>
        <v>0</v>
      </c>
      <c r="CY380" s="2">
        <f t="shared" si="385"/>
        <v>0</v>
      </c>
      <c r="CZ380" s="2">
        <f t="shared" si="386"/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1010</v>
      </c>
      <c r="DV380" s="2" t="s">
        <v>163</v>
      </c>
      <c r="DW380" s="2" t="s">
        <v>163</v>
      </c>
      <c r="DX380" s="2">
        <v>1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85635393</v>
      </c>
      <c r="EF380" s="2">
        <v>30</v>
      </c>
      <c r="EG380" s="2" t="s">
        <v>46</v>
      </c>
      <c r="EH380" s="2">
        <v>0</v>
      </c>
      <c r="EI380" s="2" t="s">
        <v>3</v>
      </c>
      <c r="EJ380" s="2">
        <v>1</v>
      </c>
      <c r="EK380" s="2">
        <v>21</v>
      </c>
      <c r="EL380" s="2" t="s">
        <v>47</v>
      </c>
      <c r="EM380" s="2" t="s">
        <v>48</v>
      </c>
      <c r="EN380" s="2"/>
      <c r="EO380" s="2" t="s">
        <v>146</v>
      </c>
      <c r="EP380" s="2"/>
      <c r="EQ380" s="2">
        <v>0</v>
      </c>
      <c r="ER380" s="2">
        <v>535.77</v>
      </c>
      <c r="ES380" s="2">
        <v>535.77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v>0</v>
      </c>
      <c r="FS380" s="2">
        <v>0</v>
      </c>
      <c r="FT380" s="2"/>
      <c r="FU380" s="2"/>
      <c r="FV380" s="2"/>
      <c r="FW380" s="2"/>
      <c r="FX380" s="2">
        <v>109</v>
      </c>
      <c r="FY380" s="2">
        <v>61</v>
      </c>
      <c r="FZ380" s="2"/>
      <c r="GA380" s="2" t="s">
        <v>3</v>
      </c>
      <c r="GB380" s="2"/>
      <c r="GC380" s="2"/>
      <c r="GD380" s="2">
        <v>1</v>
      </c>
      <c r="GE380" s="2"/>
      <c r="GF380" s="2">
        <v>-1790875809</v>
      </c>
      <c r="GG380" s="2">
        <v>2</v>
      </c>
      <c r="GH380" s="2">
        <v>1</v>
      </c>
      <c r="GI380" s="2">
        <v>-2</v>
      </c>
      <c r="GJ380" s="2">
        <v>0</v>
      </c>
      <c r="GK380" s="2">
        <v>0</v>
      </c>
      <c r="GL380" s="2">
        <f t="shared" si="365"/>
        <v>0</v>
      </c>
      <c r="GM380" s="2">
        <f t="shared" si="366"/>
        <v>1071.54</v>
      </c>
      <c r="GN380" s="2">
        <f t="shared" si="367"/>
        <v>1071.54</v>
      </c>
      <c r="GO380" s="2">
        <f t="shared" si="368"/>
        <v>0</v>
      </c>
      <c r="GP380" s="2">
        <f t="shared" si="369"/>
        <v>0</v>
      </c>
      <c r="GQ380" s="2"/>
      <c r="GR380" s="2">
        <v>0</v>
      </c>
      <c r="GS380" s="2">
        <v>3</v>
      </c>
      <c r="GT380" s="2">
        <v>0</v>
      </c>
      <c r="GU380" s="2" t="s">
        <v>3</v>
      </c>
      <c r="GV380" s="2">
        <f t="shared" si="370"/>
        <v>0</v>
      </c>
      <c r="GW380" s="2">
        <v>1</v>
      </c>
      <c r="GX380" s="2">
        <f t="shared" si="371"/>
        <v>0</v>
      </c>
      <c r="GY380" s="2"/>
      <c r="GZ380" s="2"/>
      <c r="HA380" s="2">
        <v>0</v>
      </c>
      <c r="HB380" s="2">
        <v>0</v>
      </c>
      <c r="HC380" s="2">
        <f t="shared" si="372"/>
        <v>0</v>
      </c>
      <c r="HD380" s="2"/>
      <c r="HE380" s="2" t="s">
        <v>3</v>
      </c>
      <c r="HF380" s="2" t="s">
        <v>3</v>
      </c>
      <c r="HG380" s="2"/>
      <c r="HH380" s="2"/>
      <c r="HI380" s="2"/>
      <c r="HJ380" s="2"/>
      <c r="HK380" s="2"/>
      <c r="HL380" s="2"/>
      <c r="HM380" s="2" t="s">
        <v>36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5">
      <c r="A381" s="3">
        <v>18</v>
      </c>
      <c r="B381" s="3">
        <v>1</v>
      </c>
      <c r="C381" s="3">
        <v>384</v>
      </c>
      <c r="E381" s="3" t="s">
        <v>342</v>
      </c>
      <c r="F381" s="3" t="s">
        <v>271</v>
      </c>
      <c r="G381" s="3" t="s">
        <v>272</v>
      </c>
      <c r="H381" s="3" t="s">
        <v>163</v>
      </c>
      <c r="I381" s="3">
        <f>I375*J381</f>
        <v>2</v>
      </c>
      <c r="J381" s="3">
        <v>10</v>
      </c>
      <c r="K381" s="3">
        <v>10</v>
      </c>
      <c r="O381" s="3">
        <f t="shared" si="348"/>
        <v>7457.92</v>
      </c>
      <c r="P381" s="3">
        <f t="shared" si="349"/>
        <v>7457.92</v>
      </c>
      <c r="Q381" s="3">
        <f t="shared" si="373"/>
        <v>0</v>
      </c>
      <c r="R381" s="3">
        <f t="shared" si="374"/>
        <v>0</v>
      </c>
      <c r="S381" s="3">
        <f t="shared" si="350"/>
        <v>0</v>
      </c>
      <c r="T381" s="3">
        <f t="shared" si="351"/>
        <v>0</v>
      </c>
      <c r="U381" s="3">
        <f t="shared" si="352"/>
        <v>0</v>
      </c>
      <c r="V381" s="3">
        <f t="shared" si="353"/>
        <v>0</v>
      </c>
      <c r="W381" s="3">
        <f t="shared" si="354"/>
        <v>0</v>
      </c>
      <c r="X381" s="3">
        <f t="shared" si="375"/>
        <v>0</v>
      </c>
      <c r="Y381" s="3">
        <f t="shared" si="376"/>
        <v>0</v>
      </c>
      <c r="AA381" s="3">
        <v>86549536</v>
      </c>
      <c r="AB381" s="3">
        <f t="shared" si="355"/>
        <v>535.77</v>
      </c>
      <c r="AC381" s="3">
        <f t="shared" si="377"/>
        <v>535.77</v>
      </c>
      <c r="AD381" s="3">
        <f t="shared" si="378"/>
        <v>0</v>
      </c>
      <c r="AE381" s="3">
        <f t="shared" si="379"/>
        <v>0</v>
      </c>
      <c r="AF381" s="3">
        <f t="shared" si="380"/>
        <v>0</v>
      </c>
      <c r="AG381" s="3">
        <f t="shared" si="356"/>
        <v>0</v>
      </c>
      <c r="AH381" s="3">
        <f t="shared" si="381"/>
        <v>0</v>
      </c>
      <c r="AI381" s="3">
        <f t="shared" si="382"/>
        <v>0</v>
      </c>
      <c r="AJ381" s="3">
        <f t="shared" si="357"/>
        <v>0</v>
      </c>
      <c r="AK381" s="3">
        <v>535.77</v>
      </c>
      <c r="AL381" s="3">
        <v>535.77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109</v>
      </c>
      <c r="AU381" s="3">
        <v>61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6.96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1</v>
      </c>
      <c r="BJ381" s="3" t="s">
        <v>273</v>
      </c>
      <c r="BM381" s="3">
        <v>21</v>
      </c>
      <c r="BN381" s="3">
        <v>0</v>
      </c>
      <c r="BO381" s="3" t="s">
        <v>271</v>
      </c>
      <c r="BP381" s="3">
        <v>1</v>
      </c>
      <c r="BQ381" s="3">
        <v>30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109</v>
      </c>
      <c r="CA381" s="3">
        <v>61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858</v>
      </c>
      <c r="CO381" s="3">
        <v>0</v>
      </c>
      <c r="CP381" s="3">
        <f t="shared" si="358"/>
        <v>7457.92</v>
      </c>
      <c r="CQ381" s="3">
        <f t="shared" si="359"/>
        <v>3728.96</v>
      </c>
      <c r="CR381" s="3">
        <f t="shared" si="383"/>
        <v>0</v>
      </c>
      <c r="CS381" s="3">
        <f t="shared" si="384"/>
        <v>0</v>
      </c>
      <c r="CT381" s="3">
        <f t="shared" si="360"/>
        <v>0</v>
      </c>
      <c r="CU381" s="3">
        <f t="shared" si="361"/>
        <v>0</v>
      </c>
      <c r="CV381" s="3">
        <f t="shared" si="362"/>
        <v>0</v>
      </c>
      <c r="CW381" s="3">
        <f t="shared" si="363"/>
        <v>0</v>
      </c>
      <c r="CX381" s="3">
        <f t="shared" si="364"/>
        <v>0</v>
      </c>
      <c r="CY381" s="3">
        <f t="shared" si="385"/>
        <v>0</v>
      </c>
      <c r="CZ381" s="3">
        <f t="shared" si="386"/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1010</v>
      </c>
      <c r="DV381" s="3" t="s">
        <v>163</v>
      </c>
      <c r="DW381" s="3" t="s">
        <v>163</v>
      </c>
      <c r="DX381" s="3">
        <v>1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85635393</v>
      </c>
      <c r="EF381" s="3">
        <v>30</v>
      </c>
      <c r="EG381" s="3" t="s">
        <v>46</v>
      </c>
      <c r="EH381" s="3">
        <v>0</v>
      </c>
      <c r="EI381" s="3" t="s">
        <v>3</v>
      </c>
      <c r="EJ381" s="3">
        <v>1</v>
      </c>
      <c r="EK381" s="3">
        <v>21</v>
      </c>
      <c r="EL381" s="3" t="s">
        <v>47</v>
      </c>
      <c r="EM381" s="3" t="s">
        <v>48</v>
      </c>
      <c r="EO381" s="3" t="s">
        <v>146</v>
      </c>
      <c r="EQ381" s="3">
        <v>0</v>
      </c>
      <c r="ER381" s="3">
        <v>535.77</v>
      </c>
      <c r="ES381" s="3">
        <v>535.77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FQ381" s="3">
        <v>0</v>
      </c>
      <c r="FR381" s="3">
        <v>0</v>
      </c>
      <c r="FS381" s="3">
        <v>0</v>
      </c>
      <c r="FX381" s="3">
        <v>109</v>
      </c>
      <c r="FY381" s="3">
        <v>61</v>
      </c>
      <c r="GA381" s="3" t="s">
        <v>3</v>
      </c>
      <c r="GD381" s="3">
        <v>1</v>
      </c>
      <c r="GF381" s="3">
        <v>-1790875809</v>
      </c>
      <c r="GG381" s="3">
        <v>2</v>
      </c>
      <c r="GH381" s="3">
        <v>1</v>
      </c>
      <c r="GI381" s="3">
        <v>2</v>
      </c>
      <c r="GJ381" s="3">
        <v>0</v>
      </c>
      <c r="GK381" s="3">
        <v>0</v>
      </c>
      <c r="GL381" s="3">
        <f t="shared" si="365"/>
        <v>0</v>
      </c>
      <c r="GM381" s="3">
        <f t="shared" si="366"/>
        <v>7457.92</v>
      </c>
      <c r="GN381" s="3">
        <f t="shared" si="367"/>
        <v>7457.92</v>
      </c>
      <c r="GO381" s="3">
        <f t="shared" si="368"/>
        <v>0</v>
      </c>
      <c r="GP381" s="3">
        <f t="shared" si="369"/>
        <v>0</v>
      </c>
      <c r="GR381" s="3">
        <v>0</v>
      </c>
      <c r="GS381" s="3">
        <v>3</v>
      </c>
      <c r="GT381" s="3">
        <v>0</v>
      </c>
      <c r="GU381" s="3" t="s">
        <v>3</v>
      </c>
      <c r="GV381" s="3">
        <f t="shared" si="370"/>
        <v>0</v>
      </c>
      <c r="GW381" s="3">
        <v>1</v>
      </c>
      <c r="GX381" s="3">
        <f t="shared" si="371"/>
        <v>0</v>
      </c>
      <c r="HA381" s="3">
        <v>0</v>
      </c>
      <c r="HB381" s="3">
        <v>0</v>
      </c>
      <c r="HC381" s="3">
        <f t="shared" si="372"/>
        <v>0</v>
      </c>
      <c r="HE381" s="3" t="s">
        <v>3</v>
      </c>
      <c r="HF381" s="3" t="s">
        <v>3</v>
      </c>
      <c r="HM381" s="3" t="s">
        <v>36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5">
      <c r="A382" s="2">
        <v>18</v>
      </c>
      <c r="B382" s="2">
        <v>1</v>
      </c>
      <c r="C382" s="2">
        <v>370</v>
      </c>
      <c r="D382" s="2"/>
      <c r="E382" s="2" t="s">
        <v>343</v>
      </c>
      <c r="F382" s="2" t="s">
        <v>315</v>
      </c>
      <c r="G382" s="2" t="s">
        <v>316</v>
      </c>
      <c r="H382" s="2" t="s">
        <v>163</v>
      </c>
      <c r="I382" s="2">
        <f>I374*J382</f>
        <v>4</v>
      </c>
      <c r="J382" s="2">
        <v>20</v>
      </c>
      <c r="K382" s="2">
        <v>20</v>
      </c>
      <c r="L382" s="2"/>
      <c r="M382" s="2"/>
      <c r="N382" s="2"/>
      <c r="O382" s="2">
        <f t="shared" si="348"/>
        <v>66.959999999999994</v>
      </c>
      <c r="P382" s="2">
        <f t="shared" si="349"/>
        <v>66.959999999999994</v>
      </c>
      <c r="Q382" s="2">
        <f t="shared" si="373"/>
        <v>0</v>
      </c>
      <c r="R382" s="2">
        <f t="shared" si="374"/>
        <v>0</v>
      </c>
      <c r="S382" s="2">
        <f t="shared" si="350"/>
        <v>0</v>
      </c>
      <c r="T382" s="2">
        <f t="shared" si="351"/>
        <v>0</v>
      </c>
      <c r="U382" s="2">
        <f t="shared" si="352"/>
        <v>0</v>
      </c>
      <c r="V382" s="2">
        <f t="shared" si="353"/>
        <v>0</v>
      </c>
      <c r="W382" s="2">
        <f t="shared" si="354"/>
        <v>0</v>
      </c>
      <c r="X382" s="2">
        <f t="shared" si="375"/>
        <v>0</v>
      </c>
      <c r="Y382" s="2">
        <f t="shared" si="376"/>
        <v>0</v>
      </c>
      <c r="Z382" s="2"/>
      <c r="AA382" s="2">
        <v>86549534</v>
      </c>
      <c r="AB382" s="2">
        <f t="shared" si="355"/>
        <v>16.739999999999998</v>
      </c>
      <c r="AC382" s="2">
        <f t="shared" si="377"/>
        <v>16.739999999999998</v>
      </c>
      <c r="AD382" s="2">
        <f t="shared" si="378"/>
        <v>0</v>
      </c>
      <c r="AE382" s="2">
        <f t="shared" si="379"/>
        <v>0</v>
      </c>
      <c r="AF382" s="2">
        <f t="shared" si="380"/>
        <v>0</v>
      </c>
      <c r="AG382" s="2">
        <f t="shared" si="356"/>
        <v>0</v>
      </c>
      <c r="AH382" s="2">
        <f t="shared" si="381"/>
        <v>0</v>
      </c>
      <c r="AI382" s="2">
        <f t="shared" si="382"/>
        <v>0</v>
      </c>
      <c r="AJ382" s="2">
        <f t="shared" si="357"/>
        <v>0</v>
      </c>
      <c r="AK382" s="2">
        <v>16.739999999999998</v>
      </c>
      <c r="AL382" s="2">
        <v>16.739999999999998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109</v>
      </c>
      <c r="AU382" s="2">
        <v>61</v>
      </c>
      <c r="AV382" s="2">
        <v>1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3</v>
      </c>
      <c r="BI382" s="2">
        <v>1</v>
      </c>
      <c r="BJ382" s="2" t="s">
        <v>317</v>
      </c>
      <c r="BK382" s="2"/>
      <c r="BL382" s="2"/>
      <c r="BM382" s="2">
        <v>21</v>
      </c>
      <c r="BN382" s="2">
        <v>0</v>
      </c>
      <c r="BO382" s="2" t="s">
        <v>3</v>
      </c>
      <c r="BP382" s="2">
        <v>0</v>
      </c>
      <c r="BQ382" s="2">
        <v>30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109</v>
      </c>
      <c r="CA382" s="2">
        <v>61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858</v>
      </c>
      <c r="CO382" s="2">
        <v>0</v>
      </c>
      <c r="CP382" s="2">
        <f t="shared" si="358"/>
        <v>66.959999999999994</v>
      </c>
      <c r="CQ382" s="2">
        <f t="shared" si="359"/>
        <v>16.739999999999998</v>
      </c>
      <c r="CR382" s="2">
        <f t="shared" si="383"/>
        <v>0</v>
      </c>
      <c r="CS382" s="2">
        <f t="shared" si="384"/>
        <v>0</v>
      </c>
      <c r="CT382" s="2">
        <f t="shared" si="360"/>
        <v>0</v>
      </c>
      <c r="CU382" s="2">
        <f t="shared" si="361"/>
        <v>0</v>
      </c>
      <c r="CV382" s="2">
        <f t="shared" si="362"/>
        <v>0</v>
      </c>
      <c r="CW382" s="2">
        <f t="shared" si="363"/>
        <v>0</v>
      </c>
      <c r="CX382" s="2">
        <f t="shared" si="364"/>
        <v>0</v>
      </c>
      <c r="CY382" s="2">
        <f t="shared" si="385"/>
        <v>0</v>
      </c>
      <c r="CZ382" s="2">
        <f t="shared" si="386"/>
        <v>0</v>
      </c>
      <c r="DA382" s="2"/>
      <c r="DB382" s="2"/>
      <c r="DC382" s="2" t="s">
        <v>3</v>
      </c>
      <c r="DD382" s="2" t="s">
        <v>3</v>
      </c>
      <c r="DE382" s="2" t="s">
        <v>3</v>
      </c>
      <c r="DF382" s="2" t="s">
        <v>3</v>
      </c>
      <c r="DG382" s="2" t="s">
        <v>3</v>
      </c>
      <c r="DH382" s="2" t="s">
        <v>3</v>
      </c>
      <c r="DI382" s="2" t="s">
        <v>3</v>
      </c>
      <c r="DJ382" s="2" t="s">
        <v>3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1010</v>
      </c>
      <c r="DV382" s="2" t="s">
        <v>163</v>
      </c>
      <c r="DW382" s="2" t="s">
        <v>163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85635393</v>
      </c>
      <c r="EF382" s="2">
        <v>30</v>
      </c>
      <c r="EG382" s="2" t="s">
        <v>46</v>
      </c>
      <c r="EH382" s="2">
        <v>0</v>
      </c>
      <c r="EI382" s="2" t="s">
        <v>3</v>
      </c>
      <c r="EJ382" s="2">
        <v>1</v>
      </c>
      <c r="EK382" s="2">
        <v>21</v>
      </c>
      <c r="EL382" s="2" t="s">
        <v>47</v>
      </c>
      <c r="EM382" s="2" t="s">
        <v>48</v>
      </c>
      <c r="EN382" s="2"/>
      <c r="EO382" s="2" t="s">
        <v>146</v>
      </c>
      <c r="EP382" s="2"/>
      <c r="EQ382" s="2">
        <v>0</v>
      </c>
      <c r="ER382" s="2">
        <v>16.739999999999998</v>
      </c>
      <c r="ES382" s="2">
        <v>16.739999999999998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v>0</v>
      </c>
      <c r="FS382" s="2">
        <v>0</v>
      </c>
      <c r="FT382" s="2"/>
      <c r="FU382" s="2"/>
      <c r="FV382" s="2"/>
      <c r="FW382" s="2"/>
      <c r="FX382" s="2">
        <v>109</v>
      </c>
      <c r="FY382" s="2">
        <v>61</v>
      </c>
      <c r="FZ382" s="2"/>
      <c r="GA382" s="2" t="s">
        <v>3</v>
      </c>
      <c r="GB382" s="2"/>
      <c r="GC382" s="2"/>
      <c r="GD382" s="2">
        <v>1</v>
      </c>
      <c r="GE382" s="2"/>
      <c r="GF382" s="2">
        <v>2035527503</v>
      </c>
      <c r="GG382" s="2">
        <v>2</v>
      </c>
      <c r="GH382" s="2">
        <v>1</v>
      </c>
      <c r="GI382" s="2">
        <v>-2</v>
      </c>
      <c r="GJ382" s="2">
        <v>0</v>
      </c>
      <c r="GK382" s="2">
        <v>0</v>
      </c>
      <c r="GL382" s="2">
        <f t="shared" si="365"/>
        <v>0</v>
      </c>
      <c r="GM382" s="2">
        <f t="shared" si="366"/>
        <v>66.959999999999994</v>
      </c>
      <c r="GN382" s="2">
        <f t="shared" si="367"/>
        <v>66.959999999999994</v>
      </c>
      <c r="GO382" s="2">
        <f t="shared" si="368"/>
        <v>0</v>
      </c>
      <c r="GP382" s="2">
        <f t="shared" si="369"/>
        <v>0</v>
      </c>
      <c r="GQ382" s="2"/>
      <c r="GR382" s="2">
        <v>0</v>
      </c>
      <c r="GS382" s="2">
        <v>3</v>
      </c>
      <c r="GT382" s="2">
        <v>0</v>
      </c>
      <c r="GU382" s="2" t="s">
        <v>3</v>
      </c>
      <c r="GV382" s="2">
        <f t="shared" si="370"/>
        <v>0</v>
      </c>
      <c r="GW382" s="2">
        <v>1</v>
      </c>
      <c r="GX382" s="2">
        <f t="shared" si="371"/>
        <v>0</v>
      </c>
      <c r="GY382" s="2"/>
      <c r="GZ382" s="2"/>
      <c r="HA382" s="2">
        <v>0</v>
      </c>
      <c r="HB382" s="2">
        <v>0</v>
      </c>
      <c r="HC382" s="2">
        <f t="shared" si="372"/>
        <v>0</v>
      </c>
      <c r="HD382" s="2"/>
      <c r="HE382" s="2" t="s">
        <v>3</v>
      </c>
      <c r="HF382" s="2" t="s">
        <v>3</v>
      </c>
      <c r="HG382" s="2"/>
      <c r="HH382" s="2"/>
      <c r="HI382" s="2"/>
      <c r="HJ382" s="2"/>
      <c r="HK382" s="2"/>
      <c r="HL382" s="2"/>
      <c r="HM382" s="2" t="s">
        <v>36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5">
      <c r="A383" s="3">
        <v>18</v>
      </c>
      <c r="B383" s="3">
        <v>1</v>
      </c>
      <c r="C383" s="3">
        <v>383</v>
      </c>
      <c r="E383" s="3" t="s">
        <v>343</v>
      </c>
      <c r="F383" s="3" t="s">
        <v>315</v>
      </c>
      <c r="G383" s="3" t="s">
        <v>316</v>
      </c>
      <c r="H383" s="3" t="s">
        <v>163</v>
      </c>
      <c r="I383" s="3">
        <f>I375*J383</f>
        <v>4</v>
      </c>
      <c r="J383" s="3">
        <v>20</v>
      </c>
      <c r="K383" s="3">
        <v>20</v>
      </c>
      <c r="O383" s="3">
        <f t="shared" si="348"/>
        <v>235.03</v>
      </c>
      <c r="P383" s="3">
        <f t="shared" si="349"/>
        <v>235.03</v>
      </c>
      <c r="Q383" s="3">
        <f t="shared" si="373"/>
        <v>0</v>
      </c>
      <c r="R383" s="3">
        <f t="shared" si="374"/>
        <v>0</v>
      </c>
      <c r="S383" s="3">
        <f t="shared" si="350"/>
        <v>0</v>
      </c>
      <c r="T383" s="3">
        <f t="shared" si="351"/>
        <v>0</v>
      </c>
      <c r="U383" s="3">
        <f t="shared" si="352"/>
        <v>0</v>
      </c>
      <c r="V383" s="3">
        <f t="shared" si="353"/>
        <v>0</v>
      </c>
      <c r="W383" s="3">
        <f t="shared" si="354"/>
        <v>0</v>
      </c>
      <c r="X383" s="3">
        <f t="shared" si="375"/>
        <v>0</v>
      </c>
      <c r="Y383" s="3">
        <f t="shared" si="376"/>
        <v>0</v>
      </c>
      <c r="AA383" s="3">
        <v>86549536</v>
      </c>
      <c r="AB383" s="3">
        <f t="shared" si="355"/>
        <v>16.739999999999998</v>
      </c>
      <c r="AC383" s="3">
        <f t="shared" si="377"/>
        <v>16.739999999999998</v>
      </c>
      <c r="AD383" s="3">
        <f t="shared" si="378"/>
        <v>0</v>
      </c>
      <c r="AE383" s="3">
        <f t="shared" si="379"/>
        <v>0</v>
      </c>
      <c r="AF383" s="3">
        <f t="shared" si="380"/>
        <v>0</v>
      </c>
      <c r="AG383" s="3">
        <f t="shared" si="356"/>
        <v>0</v>
      </c>
      <c r="AH383" s="3">
        <f t="shared" si="381"/>
        <v>0</v>
      </c>
      <c r="AI383" s="3">
        <f t="shared" si="382"/>
        <v>0</v>
      </c>
      <c r="AJ383" s="3">
        <f t="shared" si="357"/>
        <v>0</v>
      </c>
      <c r="AK383" s="3">
        <v>16.739999999999998</v>
      </c>
      <c r="AL383" s="3">
        <v>16.739999999999998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109</v>
      </c>
      <c r="AU383" s="3">
        <v>61</v>
      </c>
      <c r="AV383" s="3">
        <v>1</v>
      </c>
      <c r="AW383" s="3">
        <v>1</v>
      </c>
      <c r="AZ383" s="3">
        <v>1</v>
      </c>
      <c r="BA383" s="3">
        <v>1</v>
      </c>
      <c r="BB383" s="3">
        <v>1</v>
      </c>
      <c r="BC383" s="3">
        <v>3.51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3</v>
      </c>
      <c r="BI383" s="3">
        <v>1</v>
      </c>
      <c r="BJ383" s="3" t="s">
        <v>317</v>
      </c>
      <c r="BM383" s="3">
        <v>21</v>
      </c>
      <c r="BN383" s="3">
        <v>0</v>
      </c>
      <c r="BO383" s="3" t="s">
        <v>315</v>
      </c>
      <c r="BP383" s="3">
        <v>1</v>
      </c>
      <c r="BQ383" s="3">
        <v>30</v>
      </c>
      <c r="BR383" s="3">
        <v>0</v>
      </c>
      <c r="BS383" s="3">
        <v>1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109</v>
      </c>
      <c r="CA383" s="3">
        <v>61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858</v>
      </c>
      <c r="CO383" s="3">
        <v>0</v>
      </c>
      <c r="CP383" s="3">
        <f t="shared" si="358"/>
        <v>235.03</v>
      </c>
      <c r="CQ383" s="3">
        <f t="shared" si="359"/>
        <v>58.76</v>
      </c>
      <c r="CR383" s="3">
        <f t="shared" si="383"/>
        <v>0</v>
      </c>
      <c r="CS383" s="3">
        <f t="shared" si="384"/>
        <v>0</v>
      </c>
      <c r="CT383" s="3">
        <f t="shared" si="360"/>
        <v>0</v>
      </c>
      <c r="CU383" s="3">
        <f t="shared" si="361"/>
        <v>0</v>
      </c>
      <c r="CV383" s="3">
        <f t="shared" si="362"/>
        <v>0</v>
      </c>
      <c r="CW383" s="3">
        <f t="shared" si="363"/>
        <v>0</v>
      </c>
      <c r="CX383" s="3">
        <f t="shared" si="364"/>
        <v>0</v>
      </c>
      <c r="CY383" s="3">
        <f t="shared" si="385"/>
        <v>0</v>
      </c>
      <c r="CZ383" s="3">
        <f t="shared" si="386"/>
        <v>0</v>
      </c>
      <c r="DC383" s="3" t="s">
        <v>3</v>
      </c>
      <c r="DD383" s="3" t="s">
        <v>3</v>
      </c>
      <c r="DE383" s="3" t="s">
        <v>3</v>
      </c>
      <c r="DF383" s="3" t="s">
        <v>3</v>
      </c>
      <c r="DG383" s="3" t="s">
        <v>3</v>
      </c>
      <c r="DH383" s="3" t="s">
        <v>3</v>
      </c>
      <c r="DI383" s="3" t="s">
        <v>3</v>
      </c>
      <c r="DJ383" s="3" t="s">
        <v>3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1010</v>
      </c>
      <c r="DV383" s="3" t="s">
        <v>163</v>
      </c>
      <c r="DW383" s="3" t="s">
        <v>163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85635393</v>
      </c>
      <c r="EF383" s="3">
        <v>30</v>
      </c>
      <c r="EG383" s="3" t="s">
        <v>46</v>
      </c>
      <c r="EH383" s="3">
        <v>0</v>
      </c>
      <c r="EI383" s="3" t="s">
        <v>3</v>
      </c>
      <c r="EJ383" s="3">
        <v>1</v>
      </c>
      <c r="EK383" s="3">
        <v>21</v>
      </c>
      <c r="EL383" s="3" t="s">
        <v>47</v>
      </c>
      <c r="EM383" s="3" t="s">
        <v>48</v>
      </c>
      <c r="EO383" s="3" t="s">
        <v>146</v>
      </c>
      <c r="EQ383" s="3">
        <v>0</v>
      </c>
      <c r="ER383" s="3">
        <v>16.739999999999998</v>
      </c>
      <c r="ES383" s="3">
        <v>16.739999999999998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FQ383" s="3">
        <v>0</v>
      </c>
      <c r="FR383" s="3">
        <v>0</v>
      </c>
      <c r="FS383" s="3">
        <v>0</v>
      </c>
      <c r="FX383" s="3">
        <v>109</v>
      </c>
      <c r="FY383" s="3">
        <v>61</v>
      </c>
      <c r="GA383" s="3" t="s">
        <v>3</v>
      </c>
      <c r="GD383" s="3">
        <v>1</v>
      </c>
      <c r="GF383" s="3">
        <v>2035527503</v>
      </c>
      <c r="GG383" s="3">
        <v>2</v>
      </c>
      <c r="GH383" s="3">
        <v>1</v>
      </c>
      <c r="GI383" s="3">
        <v>2</v>
      </c>
      <c r="GJ383" s="3">
        <v>0</v>
      </c>
      <c r="GK383" s="3">
        <v>0</v>
      </c>
      <c r="GL383" s="3">
        <f t="shared" si="365"/>
        <v>0</v>
      </c>
      <c r="GM383" s="3">
        <f t="shared" si="366"/>
        <v>235.03</v>
      </c>
      <c r="GN383" s="3">
        <f t="shared" si="367"/>
        <v>235.03</v>
      </c>
      <c r="GO383" s="3">
        <f t="shared" si="368"/>
        <v>0</v>
      </c>
      <c r="GP383" s="3">
        <f t="shared" si="369"/>
        <v>0</v>
      </c>
      <c r="GR383" s="3">
        <v>0</v>
      </c>
      <c r="GS383" s="3">
        <v>3</v>
      </c>
      <c r="GT383" s="3">
        <v>0</v>
      </c>
      <c r="GU383" s="3" t="s">
        <v>3</v>
      </c>
      <c r="GV383" s="3">
        <f t="shared" si="370"/>
        <v>0</v>
      </c>
      <c r="GW383" s="3">
        <v>1</v>
      </c>
      <c r="GX383" s="3">
        <f t="shared" si="371"/>
        <v>0</v>
      </c>
      <c r="HA383" s="3">
        <v>0</v>
      </c>
      <c r="HB383" s="3">
        <v>0</v>
      </c>
      <c r="HC383" s="3">
        <f t="shared" si="372"/>
        <v>0</v>
      </c>
      <c r="HE383" s="3" t="s">
        <v>3</v>
      </c>
      <c r="HF383" s="3" t="s">
        <v>3</v>
      </c>
      <c r="HM383" s="3" t="s">
        <v>36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5">
      <c r="A384" s="2">
        <v>18</v>
      </c>
      <c r="B384" s="2">
        <v>1</v>
      </c>
      <c r="C384" s="2">
        <v>369</v>
      </c>
      <c r="D384" s="2"/>
      <c r="E384" s="2" t="s">
        <v>344</v>
      </c>
      <c r="F384" s="2" t="s">
        <v>324</v>
      </c>
      <c r="G384" s="2" t="s">
        <v>325</v>
      </c>
      <c r="H384" s="2" t="s">
        <v>163</v>
      </c>
      <c r="I384" s="2">
        <f>I374*J384</f>
        <v>7</v>
      </c>
      <c r="J384" s="2">
        <v>35</v>
      </c>
      <c r="K384" s="2">
        <v>35</v>
      </c>
      <c r="L384" s="2"/>
      <c r="M384" s="2"/>
      <c r="N384" s="2"/>
      <c r="O384" s="2">
        <f t="shared" si="348"/>
        <v>132.16</v>
      </c>
      <c r="P384" s="2">
        <f t="shared" si="349"/>
        <v>132.16</v>
      </c>
      <c r="Q384" s="2">
        <f t="shared" si="373"/>
        <v>0</v>
      </c>
      <c r="R384" s="2">
        <f t="shared" si="374"/>
        <v>0</v>
      </c>
      <c r="S384" s="2">
        <f t="shared" si="350"/>
        <v>0</v>
      </c>
      <c r="T384" s="2">
        <f t="shared" si="351"/>
        <v>0</v>
      </c>
      <c r="U384" s="2">
        <f t="shared" si="352"/>
        <v>0</v>
      </c>
      <c r="V384" s="2">
        <f t="shared" si="353"/>
        <v>0</v>
      </c>
      <c r="W384" s="2">
        <f t="shared" si="354"/>
        <v>0</v>
      </c>
      <c r="X384" s="2">
        <f t="shared" si="375"/>
        <v>0</v>
      </c>
      <c r="Y384" s="2">
        <f t="shared" si="376"/>
        <v>0</v>
      </c>
      <c r="Z384" s="2"/>
      <c r="AA384" s="2">
        <v>86549534</v>
      </c>
      <c r="AB384" s="2">
        <f t="shared" si="355"/>
        <v>18.88</v>
      </c>
      <c r="AC384" s="2">
        <f t="shared" si="377"/>
        <v>18.88</v>
      </c>
      <c r="AD384" s="2">
        <f t="shared" si="378"/>
        <v>0</v>
      </c>
      <c r="AE384" s="2">
        <f t="shared" si="379"/>
        <v>0</v>
      </c>
      <c r="AF384" s="2">
        <f t="shared" si="380"/>
        <v>0</v>
      </c>
      <c r="AG384" s="2">
        <f t="shared" si="356"/>
        <v>0</v>
      </c>
      <c r="AH384" s="2">
        <f t="shared" si="381"/>
        <v>0</v>
      </c>
      <c r="AI384" s="2">
        <f t="shared" si="382"/>
        <v>0</v>
      </c>
      <c r="AJ384" s="2">
        <f t="shared" si="357"/>
        <v>0</v>
      </c>
      <c r="AK384" s="2">
        <v>18.88</v>
      </c>
      <c r="AL384" s="2">
        <v>18.88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109</v>
      </c>
      <c r="AU384" s="2">
        <v>61</v>
      </c>
      <c r="AV384" s="2">
        <v>1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3</v>
      </c>
      <c r="BI384" s="2">
        <v>1</v>
      </c>
      <c r="BJ384" s="2" t="s">
        <v>326</v>
      </c>
      <c r="BK384" s="2"/>
      <c r="BL384" s="2"/>
      <c r="BM384" s="2">
        <v>21</v>
      </c>
      <c r="BN384" s="2">
        <v>0</v>
      </c>
      <c r="BO384" s="2" t="s">
        <v>3</v>
      </c>
      <c r="BP384" s="2">
        <v>0</v>
      </c>
      <c r="BQ384" s="2">
        <v>30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109</v>
      </c>
      <c r="CA384" s="2">
        <v>61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858</v>
      </c>
      <c r="CO384" s="2">
        <v>0</v>
      </c>
      <c r="CP384" s="2">
        <f t="shared" si="358"/>
        <v>132.16</v>
      </c>
      <c r="CQ384" s="2">
        <f t="shared" si="359"/>
        <v>18.88</v>
      </c>
      <c r="CR384" s="2">
        <f t="shared" si="383"/>
        <v>0</v>
      </c>
      <c r="CS384" s="2">
        <f t="shared" si="384"/>
        <v>0</v>
      </c>
      <c r="CT384" s="2">
        <f t="shared" si="360"/>
        <v>0</v>
      </c>
      <c r="CU384" s="2">
        <f t="shared" si="361"/>
        <v>0</v>
      </c>
      <c r="CV384" s="2">
        <f t="shared" si="362"/>
        <v>0</v>
      </c>
      <c r="CW384" s="2">
        <f t="shared" si="363"/>
        <v>0</v>
      </c>
      <c r="CX384" s="2">
        <f t="shared" si="364"/>
        <v>0</v>
      </c>
      <c r="CY384" s="2">
        <f t="shared" si="385"/>
        <v>0</v>
      </c>
      <c r="CZ384" s="2">
        <f t="shared" si="386"/>
        <v>0</v>
      </c>
      <c r="DA384" s="2"/>
      <c r="DB384" s="2"/>
      <c r="DC384" s="2" t="s">
        <v>3</v>
      </c>
      <c r="DD384" s="2" t="s">
        <v>3</v>
      </c>
      <c r="DE384" s="2" t="s">
        <v>3</v>
      </c>
      <c r="DF384" s="2" t="s">
        <v>3</v>
      </c>
      <c r="DG384" s="2" t="s">
        <v>3</v>
      </c>
      <c r="DH384" s="2" t="s">
        <v>3</v>
      </c>
      <c r="DI384" s="2" t="s">
        <v>3</v>
      </c>
      <c r="DJ384" s="2" t="s">
        <v>3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1010</v>
      </c>
      <c r="DV384" s="2" t="s">
        <v>163</v>
      </c>
      <c r="DW384" s="2" t="s">
        <v>163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85635393</v>
      </c>
      <c r="EF384" s="2">
        <v>30</v>
      </c>
      <c r="EG384" s="2" t="s">
        <v>46</v>
      </c>
      <c r="EH384" s="2">
        <v>0</v>
      </c>
      <c r="EI384" s="2" t="s">
        <v>3</v>
      </c>
      <c r="EJ384" s="2">
        <v>1</v>
      </c>
      <c r="EK384" s="2">
        <v>21</v>
      </c>
      <c r="EL384" s="2" t="s">
        <v>47</v>
      </c>
      <c r="EM384" s="2" t="s">
        <v>48</v>
      </c>
      <c r="EN384" s="2"/>
      <c r="EO384" s="2" t="s">
        <v>146</v>
      </c>
      <c r="EP384" s="2"/>
      <c r="EQ384" s="2">
        <v>0</v>
      </c>
      <c r="ER384" s="2">
        <v>18.88</v>
      </c>
      <c r="ES384" s="2">
        <v>18.88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v>0</v>
      </c>
      <c r="FS384" s="2">
        <v>0</v>
      </c>
      <c r="FT384" s="2"/>
      <c r="FU384" s="2"/>
      <c r="FV384" s="2"/>
      <c r="FW384" s="2"/>
      <c r="FX384" s="2">
        <v>109</v>
      </c>
      <c r="FY384" s="2">
        <v>61</v>
      </c>
      <c r="FZ384" s="2"/>
      <c r="GA384" s="2" t="s">
        <v>3</v>
      </c>
      <c r="GB384" s="2"/>
      <c r="GC384" s="2"/>
      <c r="GD384" s="2">
        <v>1</v>
      </c>
      <c r="GE384" s="2"/>
      <c r="GF384" s="2">
        <v>1700503317</v>
      </c>
      <c r="GG384" s="2">
        <v>2</v>
      </c>
      <c r="GH384" s="2">
        <v>1</v>
      </c>
      <c r="GI384" s="2">
        <v>-2</v>
      </c>
      <c r="GJ384" s="2">
        <v>0</v>
      </c>
      <c r="GK384" s="2">
        <v>0</v>
      </c>
      <c r="GL384" s="2">
        <f t="shared" si="365"/>
        <v>0</v>
      </c>
      <c r="GM384" s="2">
        <f t="shared" si="366"/>
        <v>132.16</v>
      </c>
      <c r="GN384" s="2">
        <f t="shared" si="367"/>
        <v>132.16</v>
      </c>
      <c r="GO384" s="2">
        <f t="shared" si="368"/>
        <v>0</v>
      </c>
      <c r="GP384" s="2">
        <f t="shared" si="369"/>
        <v>0</v>
      </c>
      <c r="GQ384" s="2"/>
      <c r="GR384" s="2">
        <v>0</v>
      </c>
      <c r="GS384" s="2">
        <v>3</v>
      </c>
      <c r="GT384" s="2">
        <v>0</v>
      </c>
      <c r="GU384" s="2" t="s">
        <v>3</v>
      </c>
      <c r="GV384" s="2">
        <f t="shared" si="370"/>
        <v>0</v>
      </c>
      <c r="GW384" s="2">
        <v>1</v>
      </c>
      <c r="GX384" s="2">
        <f t="shared" si="371"/>
        <v>0</v>
      </c>
      <c r="GY384" s="2"/>
      <c r="GZ384" s="2"/>
      <c r="HA384" s="2">
        <v>0</v>
      </c>
      <c r="HB384" s="2">
        <v>0</v>
      </c>
      <c r="HC384" s="2">
        <f t="shared" si="372"/>
        <v>0</v>
      </c>
      <c r="HD384" s="2"/>
      <c r="HE384" s="2" t="s">
        <v>3</v>
      </c>
      <c r="HF384" s="2" t="s">
        <v>3</v>
      </c>
      <c r="HG384" s="2"/>
      <c r="HH384" s="2"/>
      <c r="HI384" s="2"/>
      <c r="HJ384" s="2"/>
      <c r="HK384" s="2"/>
      <c r="HL384" s="2"/>
      <c r="HM384" s="2" t="s">
        <v>36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5">
      <c r="A385" s="3">
        <v>18</v>
      </c>
      <c r="B385" s="3">
        <v>1</v>
      </c>
      <c r="C385" s="3">
        <v>382</v>
      </c>
      <c r="E385" s="3" t="s">
        <v>344</v>
      </c>
      <c r="F385" s="3" t="s">
        <v>324</v>
      </c>
      <c r="G385" s="3" t="s">
        <v>325</v>
      </c>
      <c r="H385" s="3" t="s">
        <v>163</v>
      </c>
      <c r="I385" s="3">
        <f>I375*J385</f>
        <v>7</v>
      </c>
      <c r="J385" s="3">
        <v>35</v>
      </c>
      <c r="K385" s="3">
        <v>35</v>
      </c>
      <c r="O385" s="3">
        <f t="shared" si="348"/>
        <v>465.2</v>
      </c>
      <c r="P385" s="3">
        <f t="shared" si="349"/>
        <v>465.2</v>
      </c>
      <c r="Q385" s="3">
        <f t="shared" si="373"/>
        <v>0</v>
      </c>
      <c r="R385" s="3">
        <f t="shared" si="374"/>
        <v>0</v>
      </c>
      <c r="S385" s="3">
        <f t="shared" si="350"/>
        <v>0</v>
      </c>
      <c r="T385" s="3">
        <f t="shared" si="351"/>
        <v>0</v>
      </c>
      <c r="U385" s="3">
        <f t="shared" si="352"/>
        <v>0</v>
      </c>
      <c r="V385" s="3">
        <f t="shared" si="353"/>
        <v>0</v>
      </c>
      <c r="W385" s="3">
        <f t="shared" si="354"/>
        <v>0</v>
      </c>
      <c r="X385" s="3">
        <f t="shared" si="375"/>
        <v>0</v>
      </c>
      <c r="Y385" s="3">
        <f t="shared" si="376"/>
        <v>0</v>
      </c>
      <c r="AA385" s="3">
        <v>86549536</v>
      </c>
      <c r="AB385" s="3">
        <f t="shared" si="355"/>
        <v>18.88</v>
      </c>
      <c r="AC385" s="3">
        <f t="shared" si="377"/>
        <v>18.88</v>
      </c>
      <c r="AD385" s="3">
        <f t="shared" si="378"/>
        <v>0</v>
      </c>
      <c r="AE385" s="3">
        <f t="shared" si="379"/>
        <v>0</v>
      </c>
      <c r="AF385" s="3">
        <f t="shared" si="380"/>
        <v>0</v>
      </c>
      <c r="AG385" s="3">
        <f t="shared" si="356"/>
        <v>0</v>
      </c>
      <c r="AH385" s="3">
        <f t="shared" si="381"/>
        <v>0</v>
      </c>
      <c r="AI385" s="3">
        <f t="shared" si="382"/>
        <v>0</v>
      </c>
      <c r="AJ385" s="3">
        <f t="shared" si="357"/>
        <v>0</v>
      </c>
      <c r="AK385" s="3">
        <v>18.88</v>
      </c>
      <c r="AL385" s="3">
        <v>18.88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109</v>
      </c>
      <c r="AU385" s="3">
        <v>61</v>
      </c>
      <c r="AV385" s="3">
        <v>1</v>
      </c>
      <c r="AW385" s="3">
        <v>1</v>
      </c>
      <c r="AZ385" s="3">
        <v>1</v>
      </c>
      <c r="BA385" s="3">
        <v>1</v>
      </c>
      <c r="BB385" s="3">
        <v>1</v>
      </c>
      <c r="BC385" s="3">
        <v>3.52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3</v>
      </c>
      <c r="BI385" s="3">
        <v>1</v>
      </c>
      <c r="BJ385" s="3" t="s">
        <v>326</v>
      </c>
      <c r="BM385" s="3">
        <v>21</v>
      </c>
      <c r="BN385" s="3">
        <v>0</v>
      </c>
      <c r="BO385" s="3" t="s">
        <v>324</v>
      </c>
      <c r="BP385" s="3">
        <v>1</v>
      </c>
      <c r="BQ385" s="3">
        <v>30</v>
      </c>
      <c r="BR385" s="3">
        <v>0</v>
      </c>
      <c r="BS385" s="3">
        <v>1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109</v>
      </c>
      <c r="CA385" s="3">
        <v>61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858</v>
      </c>
      <c r="CO385" s="3">
        <v>0</v>
      </c>
      <c r="CP385" s="3">
        <f t="shared" si="358"/>
        <v>465.2</v>
      </c>
      <c r="CQ385" s="3">
        <f t="shared" si="359"/>
        <v>66.459999999999994</v>
      </c>
      <c r="CR385" s="3">
        <f t="shared" si="383"/>
        <v>0</v>
      </c>
      <c r="CS385" s="3">
        <f t="shared" si="384"/>
        <v>0</v>
      </c>
      <c r="CT385" s="3">
        <f t="shared" si="360"/>
        <v>0</v>
      </c>
      <c r="CU385" s="3">
        <f t="shared" si="361"/>
        <v>0</v>
      </c>
      <c r="CV385" s="3">
        <f t="shared" si="362"/>
        <v>0</v>
      </c>
      <c r="CW385" s="3">
        <f t="shared" si="363"/>
        <v>0</v>
      </c>
      <c r="CX385" s="3">
        <f t="shared" si="364"/>
        <v>0</v>
      </c>
      <c r="CY385" s="3">
        <f t="shared" si="385"/>
        <v>0</v>
      </c>
      <c r="CZ385" s="3">
        <f t="shared" si="386"/>
        <v>0</v>
      </c>
      <c r="DC385" s="3" t="s">
        <v>3</v>
      </c>
      <c r="DD385" s="3" t="s">
        <v>3</v>
      </c>
      <c r="DE385" s="3" t="s">
        <v>3</v>
      </c>
      <c r="DF385" s="3" t="s">
        <v>3</v>
      </c>
      <c r="DG385" s="3" t="s">
        <v>3</v>
      </c>
      <c r="DH385" s="3" t="s">
        <v>3</v>
      </c>
      <c r="DI385" s="3" t="s">
        <v>3</v>
      </c>
      <c r="DJ385" s="3" t="s">
        <v>3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1010</v>
      </c>
      <c r="DV385" s="3" t="s">
        <v>163</v>
      </c>
      <c r="DW385" s="3" t="s">
        <v>163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85635393</v>
      </c>
      <c r="EF385" s="3">
        <v>30</v>
      </c>
      <c r="EG385" s="3" t="s">
        <v>46</v>
      </c>
      <c r="EH385" s="3">
        <v>0</v>
      </c>
      <c r="EI385" s="3" t="s">
        <v>3</v>
      </c>
      <c r="EJ385" s="3">
        <v>1</v>
      </c>
      <c r="EK385" s="3">
        <v>21</v>
      </c>
      <c r="EL385" s="3" t="s">
        <v>47</v>
      </c>
      <c r="EM385" s="3" t="s">
        <v>48</v>
      </c>
      <c r="EO385" s="3" t="s">
        <v>146</v>
      </c>
      <c r="EQ385" s="3">
        <v>0</v>
      </c>
      <c r="ER385" s="3">
        <v>18.88</v>
      </c>
      <c r="ES385" s="3">
        <v>18.88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FQ385" s="3">
        <v>0</v>
      </c>
      <c r="FR385" s="3">
        <v>0</v>
      </c>
      <c r="FS385" s="3">
        <v>0</v>
      </c>
      <c r="FX385" s="3">
        <v>109</v>
      </c>
      <c r="FY385" s="3">
        <v>61</v>
      </c>
      <c r="GA385" s="3" t="s">
        <v>3</v>
      </c>
      <c r="GD385" s="3">
        <v>1</v>
      </c>
      <c r="GF385" s="3">
        <v>1700503317</v>
      </c>
      <c r="GG385" s="3">
        <v>2</v>
      </c>
      <c r="GH385" s="3">
        <v>1</v>
      </c>
      <c r="GI385" s="3">
        <v>2</v>
      </c>
      <c r="GJ385" s="3">
        <v>0</v>
      </c>
      <c r="GK385" s="3">
        <v>0</v>
      </c>
      <c r="GL385" s="3">
        <f t="shared" si="365"/>
        <v>0</v>
      </c>
      <c r="GM385" s="3">
        <f t="shared" si="366"/>
        <v>465.2</v>
      </c>
      <c r="GN385" s="3">
        <f t="shared" si="367"/>
        <v>465.2</v>
      </c>
      <c r="GO385" s="3">
        <f t="shared" si="368"/>
        <v>0</v>
      </c>
      <c r="GP385" s="3">
        <f t="shared" si="369"/>
        <v>0</v>
      </c>
      <c r="GR385" s="3">
        <v>0</v>
      </c>
      <c r="GS385" s="3">
        <v>3</v>
      </c>
      <c r="GT385" s="3">
        <v>0</v>
      </c>
      <c r="GU385" s="3" t="s">
        <v>3</v>
      </c>
      <c r="GV385" s="3">
        <f t="shared" si="370"/>
        <v>0</v>
      </c>
      <c r="GW385" s="3">
        <v>1</v>
      </c>
      <c r="GX385" s="3">
        <f t="shared" si="371"/>
        <v>0</v>
      </c>
      <c r="HA385" s="3">
        <v>0</v>
      </c>
      <c r="HB385" s="3">
        <v>0</v>
      </c>
      <c r="HC385" s="3">
        <f t="shared" si="372"/>
        <v>0</v>
      </c>
      <c r="HE385" s="3" t="s">
        <v>3</v>
      </c>
      <c r="HF385" s="3" t="s">
        <v>3</v>
      </c>
      <c r="HM385" s="3" t="s">
        <v>36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5">
      <c r="A386" s="2">
        <v>18</v>
      </c>
      <c r="B386" s="2">
        <v>1</v>
      </c>
      <c r="C386" s="2">
        <v>367</v>
      </c>
      <c r="D386" s="2"/>
      <c r="E386" s="2" t="s">
        <v>345</v>
      </c>
      <c r="F386" s="2" t="s">
        <v>328</v>
      </c>
      <c r="G386" s="2" t="s">
        <v>329</v>
      </c>
      <c r="H386" s="2" t="s">
        <v>163</v>
      </c>
      <c r="I386" s="2">
        <f>I374*J386</f>
        <v>20</v>
      </c>
      <c r="J386" s="2">
        <v>100</v>
      </c>
      <c r="K386" s="2">
        <v>100</v>
      </c>
      <c r="L386" s="2"/>
      <c r="M386" s="2"/>
      <c r="N386" s="2"/>
      <c r="O386" s="2">
        <f t="shared" si="348"/>
        <v>294.60000000000002</v>
      </c>
      <c r="P386" s="2">
        <f t="shared" si="349"/>
        <v>294.60000000000002</v>
      </c>
      <c r="Q386" s="2">
        <f t="shared" si="373"/>
        <v>0</v>
      </c>
      <c r="R386" s="2">
        <f t="shared" si="374"/>
        <v>0</v>
      </c>
      <c r="S386" s="2">
        <f t="shared" si="350"/>
        <v>0</v>
      </c>
      <c r="T386" s="2">
        <f t="shared" si="351"/>
        <v>0</v>
      </c>
      <c r="U386" s="2">
        <f t="shared" si="352"/>
        <v>0</v>
      </c>
      <c r="V386" s="2">
        <f t="shared" si="353"/>
        <v>0</v>
      </c>
      <c r="W386" s="2">
        <f t="shared" si="354"/>
        <v>0</v>
      </c>
      <c r="X386" s="2">
        <f t="shared" si="375"/>
        <v>0</v>
      </c>
      <c r="Y386" s="2">
        <f t="shared" si="376"/>
        <v>0</v>
      </c>
      <c r="Z386" s="2"/>
      <c r="AA386" s="2">
        <v>86549534</v>
      </c>
      <c r="AB386" s="2">
        <f t="shared" si="355"/>
        <v>14.73</v>
      </c>
      <c r="AC386" s="2">
        <f t="shared" si="377"/>
        <v>14.73</v>
      </c>
      <c r="AD386" s="2">
        <f t="shared" si="378"/>
        <v>0</v>
      </c>
      <c r="AE386" s="2">
        <f t="shared" si="379"/>
        <v>0</v>
      </c>
      <c r="AF386" s="2">
        <f t="shared" si="380"/>
        <v>0</v>
      </c>
      <c r="AG386" s="2">
        <f t="shared" si="356"/>
        <v>0</v>
      </c>
      <c r="AH386" s="2">
        <f t="shared" si="381"/>
        <v>0</v>
      </c>
      <c r="AI386" s="2">
        <f t="shared" si="382"/>
        <v>0</v>
      </c>
      <c r="AJ386" s="2">
        <f t="shared" si="357"/>
        <v>0</v>
      </c>
      <c r="AK386" s="2">
        <v>14.73</v>
      </c>
      <c r="AL386" s="2">
        <v>14.73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109</v>
      </c>
      <c r="AU386" s="2">
        <v>61</v>
      </c>
      <c r="AV386" s="2">
        <v>1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3</v>
      </c>
      <c r="BI386" s="2">
        <v>1</v>
      </c>
      <c r="BJ386" s="2" t="s">
        <v>330</v>
      </c>
      <c r="BK386" s="2"/>
      <c r="BL386" s="2"/>
      <c r="BM386" s="2">
        <v>21</v>
      </c>
      <c r="BN386" s="2">
        <v>0</v>
      </c>
      <c r="BO386" s="2" t="s">
        <v>3</v>
      </c>
      <c r="BP386" s="2">
        <v>0</v>
      </c>
      <c r="BQ386" s="2">
        <v>30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109</v>
      </c>
      <c r="CA386" s="2">
        <v>61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858</v>
      </c>
      <c r="CO386" s="2">
        <v>0</v>
      </c>
      <c r="CP386" s="2">
        <f t="shared" si="358"/>
        <v>294.60000000000002</v>
      </c>
      <c r="CQ386" s="2">
        <f t="shared" si="359"/>
        <v>14.73</v>
      </c>
      <c r="CR386" s="2">
        <f t="shared" si="383"/>
        <v>0</v>
      </c>
      <c r="CS386" s="2">
        <f t="shared" si="384"/>
        <v>0</v>
      </c>
      <c r="CT386" s="2">
        <f t="shared" si="360"/>
        <v>0</v>
      </c>
      <c r="CU386" s="2">
        <f t="shared" si="361"/>
        <v>0</v>
      </c>
      <c r="CV386" s="2">
        <f t="shared" si="362"/>
        <v>0</v>
      </c>
      <c r="CW386" s="2">
        <f t="shared" si="363"/>
        <v>0</v>
      </c>
      <c r="CX386" s="2">
        <f t="shared" si="364"/>
        <v>0</v>
      </c>
      <c r="CY386" s="2">
        <f t="shared" si="385"/>
        <v>0</v>
      </c>
      <c r="CZ386" s="2">
        <f t="shared" si="386"/>
        <v>0</v>
      </c>
      <c r="DA386" s="2"/>
      <c r="DB386" s="2"/>
      <c r="DC386" s="2" t="s">
        <v>3</v>
      </c>
      <c r="DD386" s="2" t="s">
        <v>3</v>
      </c>
      <c r="DE386" s="2" t="s">
        <v>3</v>
      </c>
      <c r="DF386" s="2" t="s">
        <v>3</v>
      </c>
      <c r="DG386" s="2" t="s">
        <v>3</v>
      </c>
      <c r="DH386" s="2" t="s">
        <v>3</v>
      </c>
      <c r="DI386" s="2" t="s">
        <v>3</v>
      </c>
      <c r="DJ386" s="2" t="s">
        <v>3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1010</v>
      </c>
      <c r="DV386" s="2" t="s">
        <v>163</v>
      </c>
      <c r="DW386" s="2" t="s">
        <v>163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85635393</v>
      </c>
      <c r="EF386" s="2">
        <v>30</v>
      </c>
      <c r="EG386" s="2" t="s">
        <v>46</v>
      </c>
      <c r="EH386" s="2">
        <v>0</v>
      </c>
      <c r="EI386" s="2" t="s">
        <v>3</v>
      </c>
      <c r="EJ386" s="2">
        <v>1</v>
      </c>
      <c r="EK386" s="2">
        <v>21</v>
      </c>
      <c r="EL386" s="2" t="s">
        <v>47</v>
      </c>
      <c r="EM386" s="2" t="s">
        <v>48</v>
      </c>
      <c r="EN386" s="2"/>
      <c r="EO386" s="2" t="s">
        <v>146</v>
      </c>
      <c r="EP386" s="2"/>
      <c r="EQ386" s="2">
        <v>0</v>
      </c>
      <c r="ER386" s="2">
        <v>14.73</v>
      </c>
      <c r="ES386" s="2">
        <v>14.73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v>0</v>
      </c>
      <c r="FS386" s="2">
        <v>0</v>
      </c>
      <c r="FT386" s="2"/>
      <c r="FU386" s="2"/>
      <c r="FV386" s="2"/>
      <c r="FW386" s="2"/>
      <c r="FX386" s="2">
        <v>109</v>
      </c>
      <c r="FY386" s="2">
        <v>61</v>
      </c>
      <c r="FZ386" s="2"/>
      <c r="GA386" s="2" t="s">
        <v>3</v>
      </c>
      <c r="GB386" s="2"/>
      <c r="GC386" s="2"/>
      <c r="GD386" s="2">
        <v>1</v>
      </c>
      <c r="GE386" s="2"/>
      <c r="GF386" s="2">
        <v>836900894</v>
      </c>
      <c r="GG386" s="2">
        <v>2</v>
      </c>
      <c r="GH386" s="2">
        <v>1</v>
      </c>
      <c r="GI386" s="2">
        <v>-2</v>
      </c>
      <c r="GJ386" s="2">
        <v>0</v>
      </c>
      <c r="GK386" s="2">
        <v>0</v>
      </c>
      <c r="GL386" s="2">
        <f t="shared" si="365"/>
        <v>0</v>
      </c>
      <c r="GM386" s="2">
        <f t="shared" si="366"/>
        <v>294.60000000000002</v>
      </c>
      <c r="GN386" s="2">
        <f t="shared" si="367"/>
        <v>294.60000000000002</v>
      </c>
      <c r="GO386" s="2">
        <f t="shared" si="368"/>
        <v>0</v>
      </c>
      <c r="GP386" s="2">
        <f t="shared" si="369"/>
        <v>0</v>
      </c>
      <c r="GQ386" s="2"/>
      <c r="GR386" s="2">
        <v>0</v>
      </c>
      <c r="GS386" s="2">
        <v>3</v>
      </c>
      <c r="GT386" s="2">
        <v>0</v>
      </c>
      <c r="GU386" s="2" t="s">
        <v>3</v>
      </c>
      <c r="GV386" s="2">
        <f t="shared" si="370"/>
        <v>0</v>
      </c>
      <c r="GW386" s="2">
        <v>1</v>
      </c>
      <c r="GX386" s="2">
        <f t="shared" si="371"/>
        <v>0</v>
      </c>
      <c r="GY386" s="2"/>
      <c r="GZ386" s="2"/>
      <c r="HA386" s="2">
        <v>0</v>
      </c>
      <c r="HB386" s="2">
        <v>0</v>
      </c>
      <c r="HC386" s="2">
        <f t="shared" si="372"/>
        <v>0</v>
      </c>
      <c r="HD386" s="2"/>
      <c r="HE386" s="2" t="s">
        <v>3</v>
      </c>
      <c r="HF386" s="2" t="s">
        <v>3</v>
      </c>
      <c r="HG386" s="2"/>
      <c r="HH386" s="2"/>
      <c r="HI386" s="2"/>
      <c r="HJ386" s="2"/>
      <c r="HK386" s="2"/>
      <c r="HL386" s="2"/>
      <c r="HM386" s="2" t="s">
        <v>36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5">
      <c r="A387" s="3">
        <v>18</v>
      </c>
      <c r="B387" s="3">
        <v>1</v>
      </c>
      <c r="C387" s="3">
        <v>380</v>
      </c>
      <c r="E387" s="3" t="s">
        <v>345</v>
      </c>
      <c r="F387" s="3" t="s">
        <v>328</v>
      </c>
      <c r="G387" s="3" t="s">
        <v>329</v>
      </c>
      <c r="H387" s="3" t="s">
        <v>163</v>
      </c>
      <c r="I387" s="3">
        <f>I375*J387</f>
        <v>20</v>
      </c>
      <c r="J387" s="3">
        <v>100</v>
      </c>
      <c r="K387" s="3">
        <v>100</v>
      </c>
      <c r="O387" s="3">
        <f t="shared" si="348"/>
        <v>922.1</v>
      </c>
      <c r="P387" s="3">
        <f t="shared" si="349"/>
        <v>922.1</v>
      </c>
      <c r="Q387" s="3">
        <f t="shared" si="373"/>
        <v>0</v>
      </c>
      <c r="R387" s="3">
        <f t="shared" si="374"/>
        <v>0</v>
      </c>
      <c r="S387" s="3">
        <f t="shared" si="350"/>
        <v>0</v>
      </c>
      <c r="T387" s="3">
        <f t="shared" si="351"/>
        <v>0</v>
      </c>
      <c r="U387" s="3">
        <f t="shared" si="352"/>
        <v>0</v>
      </c>
      <c r="V387" s="3">
        <f t="shared" si="353"/>
        <v>0</v>
      </c>
      <c r="W387" s="3">
        <f t="shared" si="354"/>
        <v>0</v>
      </c>
      <c r="X387" s="3">
        <f t="shared" si="375"/>
        <v>0</v>
      </c>
      <c r="Y387" s="3">
        <f t="shared" si="376"/>
        <v>0</v>
      </c>
      <c r="AA387" s="3">
        <v>86549536</v>
      </c>
      <c r="AB387" s="3">
        <f t="shared" si="355"/>
        <v>14.73</v>
      </c>
      <c r="AC387" s="3">
        <f t="shared" si="377"/>
        <v>14.73</v>
      </c>
      <c r="AD387" s="3">
        <f t="shared" si="378"/>
        <v>0</v>
      </c>
      <c r="AE387" s="3">
        <f t="shared" si="379"/>
        <v>0</v>
      </c>
      <c r="AF387" s="3">
        <f t="shared" si="380"/>
        <v>0</v>
      </c>
      <c r="AG387" s="3">
        <f t="shared" si="356"/>
        <v>0</v>
      </c>
      <c r="AH387" s="3">
        <f t="shared" si="381"/>
        <v>0</v>
      </c>
      <c r="AI387" s="3">
        <f t="shared" si="382"/>
        <v>0</v>
      </c>
      <c r="AJ387" s="3">
        <f t="shared" si="357"/>
        <v>0</v>
      </c>
      <c r="AK387" s="3">
        <v>14.73</v>
      </c>
      <c r="AL387" s="3">
        <v>14.73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109</v>
      </c>
      <c r="AU387" s="3">
        <v>61</v>
      </c>
      <c r="AV387" s="3">
        <v>1</v>
      </c>
      <c r="AW387" s="3">
        <v>1</v>
      </c>
      <c r="AZ387" s="3">
        <v>1</v>
      </c>
      <c r="BA387" s="3">
        <v>1</v>
      </c>
      <c r="BB387" s="3">
        <v>1</v>
      </c>
      <c r="BC387" s="3">
        <v>3.13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3</v>
      </c>
      <c r="BI387" s="3">
        <v>1</v>
      </c>
      <c r="BJ387" s="3" t="s">
        <v>330</v>
      </c>
      <c r="BM387" s="3">
        <v>21</v>
      </c>
      <c r="BN387" s="3">
        <v>0</v>
      </c>
      <c r="BO387" s="3" t="s">
        <v>328</v>
      </c>
      <c r="BP387" s="3">
        <v>1</v>
      </c>
      <c r="BQ387" s="3">
        <v>30</v>
      </c>
      <c r="BR387" s="3">
        <v>0</v>
      </c>
      <c r="BS387" s="3">
        <v>1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109</v>
      </c>
      <c r="CA387" s="3">
        <v>61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858</v>
      </c>
      <c r="CO387" s="3">
        <v>0</v>
      </c>
      <c r="CP387" s="3">
        <f t="shared" si="358"/>
        <v>922.1</v>
      </c>
      <c r="CQ387" s="3">
        <f t="shared" si="359"/>
        <v>46.1</v>
      </c>
      <c r="CR387" s="3">
        <f t="shared" si="383"/>
        <v>0</v>
      </c>
      <c r="CS387" s="3">
        <f t="shared" si="384"/>
        <v>0</v>
      </c>
      <c r="CT387" s="3">
        <f t="shared" si="360"/>
        <v>0</v>
      </c>
      <c r="CU387" s="3">
        <f t="shared" si="361"/>
        <v>0</v>
      </c>
      <c r="CV387" s="3">
        <f t="shared" si="362"/>
        <v>0</v>
      </c>
      <c r="CW387" s="3">
        <f t="shared" si="363"/>
        <v>0</v>
      </c>
      <c r="CX387" s="3">
        <f t="shared" si="364"/>
        <v>0</v>
      </c>
      <c r="CY387" s="3">
        <f t="shared" si="385"/>
        <v>0</v>
      </c>
      <c r="CZ387" s="3">
        <f t="shared" si="386"/>
        <v>0</v>
      </c>
      <c r="DC387" s="3" t="s">
        <v>3</v>
      </c>
      <c r="DD387" s="3" t="s">
        <v>3</v>
      </c>
      <c r="DE387" s="3" t="s">
        <v>3</v>
      </c>
      <c r="DF387" s="3" t="s">
        <v>3</v>
      </c>
      <c r="DG387" s="3" t="s">
        <v>3</v>
      </c>
      <c r="DH387" s="3" t="s">
        <v>3</v>
      </c>
      <c r="DI387" s="3" t="s">
        <v>3</v>
      </c>
      <c r="DJ387" s="3" t="s">
        <v>3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1010</v>
      </c>
      <c r="DV387" s="3" t="s">
        <v>163</v>
      </c>
      <c r="DW387" s="3" t="s">
        <v>163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85635393</v>
      </c>
      <c r="EF387" s="3">
        <v>30</v>
      </c>
      <c r="EG387" s="3" t="s">
        <v>46</v>
      </c>
      <c r="EH387" s="3">
        <v>0</v>
      </c>
      <c r="EI387" s="3" t="s">
        <v>3</v>
      </c>
      <c r="EJ387" s="3">
        <v>1</v>
      </c>
      <c r="EK387" s="3">
        <v>21</v>
      </c>
      <c r="EL387" s="3" t="s">
        <v>47</v>
      </c>
      <c r="EM387" s="3" t="s">
        <v>48</v>
      </c>
      <c r="EO387" s="3" t="s">
        <v>146</v>
      </c>
      <c r="EQ387" s="3">
        <v>0</v>
      </c>
      <c r="ER387" s="3">
        <v>14.73</v>
      </c>
      <c r="ES387" s="3">
        <v>14.73</v>
      </c>
      <c r="ET387" s="3">
        <v>0</v>
      </c>
      <c r="EU387" s="3">
        <v>0</v>
      </c>
      <c r="EV387" s="3">
        <v>0</v>
      </c>
      <c r="EW387" s="3">
        <v>0</v>
      </c>
      <c r="EX387" s="3">
        <v>0</v>
      </c>
      <c r="FQ387" s="3">
        <v>0</v>
      </c>
      <c r="FR387" s="3">
        <v>0</v>
      </c>
      <c r="FS387" s="3">
        <v>0</v>
      </c>
      <c r="FX387" s="3">
        <v>109</v>
      </c>
      <c r="FY387" s="3">
        <v>61</v>
      </c>
      <c r="GA387" s="3" t="s">
        <v>3</v>
      </c>
      <c r="GD387" s="3">
        <v>1</v>
      </c>
      <c r="GF387" s="3">
        <v>836900894</v>
      </c>
      <c r="GG387" s="3">
        <v>2</v>
      </c>
      <c r="GH387" s="3">
        <v>1</v>
      </c>
      <c r="GI387" s="3">
        <v>2</v>
      </c>
      <c r="GJ387" s="3">
        <v>0</v>
      </c>
      <c r="GK387" s="3">
        <v>0</v>
      </c>
      <c r="GL387" s="3">
        <f t="shared" si="365"/>
        <v>0</v>
      </c>
      <c r="GM387" s="3">
        <f t="shared" si="366"/>
        <v>922.1</v>
      </c>
      <c r="GN387" s="3">
        <f t="shared" si="367"/>
        <v>922.1</v>
      </c>
      <c r="GO387" s="3">
        <f t="shared" si="368"/>
        <v>0</v>
      </c>
      <c r="GP387" s="3">
        <f t="shared" si="369"/>
        <v>0</v>
      </c>
      <c r="GR387" s="3">
        <v>0</v>
      </c>
      <c r="GS387" s="3">
        <v>3</v>
      </c>
      <c r="GT387" s="3">
        <v>0</v>
      </c>
      <c r="GU387" s="3" t="s">
        <v>3</v>
      </c>
      <c r="GV387" s="3">
        <f t="shared" si="370"/>
        <v>0</v>
      </c>
      <c r="GW387" s="3">
        <v>1</v>
      </c>
      <c r="GX387" s="3">
        <f t="shared" si="371"/>
        <v>0</v>
      </c>
      <c r="HA387" s="3">
        <v>0</v>
      </c>
      <c r="HB387" s="3">
        <v>0</v>
      </c>
      <c r="HC387" s="3">
        <f t="shared" si="372"/>
        <v>0</v>
      </c>
      <c r="HE387" s="3" t="s">
        <v>3</v>
      </c>
      <c r="HF387" s="3" t="s">
        <v>3</v>
      </c>
      <c r="HM387" s="3" t="s">
        <v>36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5">
      <c r="A388" s="2">
        <v>18</v>
      </c>
      <c r="B388" s="2">
        <v>1</v>
      </c>
      <c r="C388" s="2">
        <v>368</v>
      </c>
      <c r="D388" s="2"/>
      <c r="E388" s="2" t="s">
        <v>346</v>
      </c>
      <c r="F388" s="2" t="s">
        <v>332</v>
      </c>
      <c r="G388" s="2" t="s">
        <v>333</v>
      </c>
      <c r="H388" s="2" t="s">
        <v>163</v>
      </c>
      <c r="I388" s="2">
        <f>I374*J388</f>
        <v>5</v>
      </c>
      <c r="J388" s="2">
        <v>25</v>
      </c>
      <c r="K388" s="2">
        <v>25</v>
      </c>
      <c r="L388" s="2"/>
      <c r="M388" s="2"/>
      <c r="N388" s="2"/>
      <c r="O388" s="2">
        <f t="shared" si="348"/>
        <v>76.05</v>
      </c>
      <c r="P388" s="2">
        <f t="shared" si="349"/>
        <v>76.05</v>
      </c>
      <c r="Q388" s="2">
        <f t="shared" si="373"/>
        <v>0</v>
      </c>
      <c r="R388" s="2">
        <f t="shared" si="374"/>
        <v>0</v>
      </c>
      <c r="S388" s="2">
        <f t="shared" si="350"/>
        <v>0</v>
      </c>
      <c r="T388" s="2">
        <f t="shared" si="351"/>
        <v>0</v>
      </c>
      <c r="U388" s="2">
        <f t="shared" si="352"/>
        <v>0</v>
      </c>
      <c r="V388" s="2">
        <f t="shared" si="353"/>
        <v>0</v>
      </c>
      <c r="W388" s="2">
        <f t="shared" si="354"/>
        <v>0</v>
      </c>
      <c r="X388" s="2">
        <f t="shared" si="375"/>
        <v>0</v>
      </c>
      <c r="Y388" s="2">
        <f t="shared" si="376"/>
        <v>0</v>
      </c>
      <c r="Z388" s="2"/>
      <c r="AA388" s="2">
        <v>86549534</v>
      </c>
      <c r="AB388" s="2">
        <f t="shared" si="355"/>
        <v>15.21</v>
      </c>
      <c r="AC388" s="2">
        <f t="shared" si="377"/>
        <v>15.21</v>
      </c>
      <c r="AD388" s="2">
        <f t="shared" si="378"/>
        <v>0</v>
      </c>
      <c r="AE388" s="2">
        <f t="shared" si="379"/>
        <v>0</v>
      </c>
      <c r="AF388" s="2">
        <f t="shared" si="380"/>
        <v>0</v>
      </c>
      <c r="AG388" s="2">
        <f t="shared" si="356"/>
        <v>0</v>
      </c>
      <c r="AH388" s="2">
        <f t="shared" si="381"/>
        <v>0</v>
      </c>
      <c r="AI388" s="2">
        <f t="shared" si="382"/>
        <v>0</v>
      </c>
      <c r="AJ388" s="2">
        <f t="shared" si="357"/>
        <v>0</v>
      </c>
      <c r="AK388" s="2">
        <v>15.21</v>
      </c>
      <c r="AL388" s="2">
        <v>15.21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109</v>
      </c>
      <c r="AU388" s="2">
        <v>61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1</v>
      </c>
      <c r="BJ388" s="2" t="s">
        <v>334</v>
      </c>
      <c r="BK388" s="2"/>
      <c r="BL388" s="2"/>
      <c r="BM388" s="2">
        <v>21</v>
      </c>
      <c r="BN388" s="2">
        <v>0</v>
      </c>
      <c r="BO388" s="2" t="s">
        <v>3</v>
      </c>
      <c r="BP388" s="2">
        <v>0</v>
      </c>
      <c r="BQ388" s="2">
        <v>30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109</v>
      </c>
      <c r="CA388" s="2">
        <v>61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858</v>
      </c>
      <c r="CO388" s="2">
        <v>0</v>
      </c>
      <c r="CP388" s="2">
        <f t="shared" si="358"/>
        <v>76.05</v>
      </c>
      <c r="CQ388" s="2">
        <f t="shared" si="359"/>
        <v>15.21</v>
      </c>
      <c r="CR388" s="2">
        <f t="shared" si="383"/>
        <v>0</v>
      </c>
      <c r="CS388" s="2">
        <f t="shared" si="384"/>
        <v>0</v>
      </c>
      <c r="CT388" s="2">
        <f t="shared" si="360"/>
        <v>0</v>
      </c>
      <c r="CU388" s="2">
        <f t="shared" si="361"/>
        <v>0</v>
      </c>
      <c r="CV388" s="2">
        <f t="shared" si="362"/>
        <v>0</v>
      </c>
      <c r="CW388" s="2">
        <f t="shared" si="363"/>
        <v>0</v>
      </c>
      <c r="CX388" s="2">
        <f t="shared" si="364"/>
        <v>0</v>
      </c>
      <c r="CY388" s="2">
        <f t="shared" si="385"/>
        <v>0</v>
      </c>
      <c r="CZ388" s="2">
        <f t="shared" si="386"/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1010</v>
      </c>
      <c r="DV388" s="2" t="s">
        <v>163</v>
      </c>
      <c r="DW388" s="2" t="s">
        <v>163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85635393</v>
      </c>
      <c r="EF388" s="2">
        <v>30</v>
      </c>
      <c r="EG388" s="2" t="s">
        <v>46</v>
      </c>
      <c r="EH388" s="2">
        <v>0</v>
      </c>
      <c r="EI388" s="2" t="s">
        <v>3</v>
      </c>
      <c r="EJ388" s="2">
        <v>1</v>
      </c>
      <c r="EK388" s="2">
        <v>21</v>
      </c>
      <c r="EL388" s="2" t="s">
        <v>47</v>
      </c>
      <c r="EM388" s="2" t="s">
        <v>48</v>
      </c>
      <c r="EN388" s="2"/>
      <c r="EO388" s="2" t="s">
        <v>146</v>
      </c>
      <c r="EP388" s="2"/>
      <c r="EQ388" s="2">
        <v>0</v>
      </c>
      <c r="ER388" s="2">
        <v>15.21</v>
      </c>
      <c r="ES388" s="2">
        <v>15.21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v>0</v>
      </c>
      <c r="FS388" s="2">
        <v>0</v>
      </c>
      <c r="FT388" s="2"/>
      <c r="FU388" s="2"/>
      <c r="FV388" s="2"/>
      <c r="FW388" s="2"/>
      <c r="FX388" s="2">
        <v>109</v>
      </c>
      <c r="FY388" s="2">
        <v>61</v>
      </c>
      <c r="FZ388" s="2"/>
      <c r="GA388" s="2" t="s">
        <v>3</v>
      </c>
      <c r="GB388" s="2"/>
      <c r="GC388" s="2"/>
      <c r="GD388" s="2">
        <v>1</v>
      </c>
      <c r="GE388" s="2"/>
      <c r="GF388" s="2">
        <v>1764464382</v>
      </c>
      <c r="GG388" s="2">
        <v>2</v>
      </c>
      <c r="GH388" s="2">
        <v>1</v>
      </c>
      <c r="GI388" s="2">
        <v>-2</v>
      </c>
      <c r="GJ388" s="2">
        <v>0</v>
      </c>
      <c r="GK388" s="2">
        <v>0</v>
      </c>
      <c r="GL388" s="2">
        <f t="shared" si="365"/>
        <v>0</v>
      </c>
      <c r="GM388" s="2">
        <f t="shared" si="366"/>
        <v>76.05</v>
      </c>
      <c r="GN388" s="2">
        <f t="shared" si="367"/>
        <v>76.05</v>
      </c>
      <c r="GO388" s="2">
        <f t="shared" si="368"/>
        <v>0</v>
      </c>
      <c r="GP388" s="2">
        <f t="shared" si="369"/>
        <v>0</v>
      </c>
      <c r="GQ388" s="2"/>
      <c r="GR388" s="2">
        <v>0</v>
      </c>
      <c r="GS388" s="2">
        <v>3</v>
      </c>
      <c r="GT388" s="2">
        <v>0</v>
      </c>
      <c r="GU388" s="2" t="s">
        <v>3</v>
      </c>
      <c r="GV388" s="2">
        <f t="shared" si="370"/>
        <v>0</v>
      </c>
      <c r="GW388" s="2">
        <v>1</v>
      </c>
      <c r="GX388" s="2">
        <f t="shared" si="371"/>
        <v>0</v>
      </c>
      <c r="GY388" s="2"/>
      <c r="GZ388" s="2"/>
      <c r="HA388" s="2">
        <v>0</v>
      </c>
      <c r="HB388" s="2">
        <v>0</v>
      </c>
      <c r="HC388" s="2">
        <f t="shared" si="372"/>
        <v>0</v>
      </c>
      <c r="HD388" s="2"/>
      <c r="HE388" s="2" t="s">
        <v>3</v>
      </c>
      <c r="HF388" s="2" t="s">
        <v>3</v>
      </c>
      <c r="HG388" s="2"/>
      <c r="HH388" s="2"/>
      <c r="HI388" s="2"/>
      <c r="HJ388" s="2"/>
      <c r="HK388" s="2"/>
      <c r="HL388" s="2"/>
      <c r="HM388" s="2" t="s">
        <v>36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5">
      <c r="A389" s="3">
        <v>18</v>
      </c>
      <c r="B389" s="3">
        <v>1</v>
      </c>
      <c r="C389" s="3">
        <v>381</v>
      </c>
      <c r="E389" s="3" t="s">
        <v>346</v>
      </c>
      <c r="F389" s="3" t="s">
        <v>332</v>
      </c>
      <c r="G389" s="3" t="s">
        <v>333</v>
      </c>
      <c r="H389" s="3" t="s">
        <v>163</v>
      </c>
      <c r="I389" s="3">
        <f>I375*J389</f>
        <v>5</v>
      </c>
      <c r="J389" s="3">
        <v>25</v>
      </c>
      <c r="K389" s="3">
        <v>25</v>
      </c>
      <c r="O389" s="3">
        <f t="shared" si="348"/>
        <v>268.45999999999998</v>
      </c>
      <c r="P389" s="3">
        <f t="shared" si="349"/>
        <v>268.45999999999998</v>
      </c>
      <c r="Q389" s="3">
        <f t="shared" si="373"/>
        <v>0</v>
      </c>
      <c r="R389" s="3">
        <f t="shared" si="374"/>
        <v>0</v>
      </c>
      <c r="S389" s="3">
        <f t="shared" si="350"/>
        <v>0</v>
      </c>
      <c r="T389" s="3">
        <f t="shared" si="351"/>
        <v>0</v>
      </c>
      <c r="U389" s="3">
        <f t="shared" si="352"/>
        <v>0</v>
      </c>
      <c r="V389" s="3">
        <f t="shared" si="353"/>
        <v>0</v>
      </c>
      <c r="W389" s="3">
        <f t="shared" si="354"/>
        <v>0</v>
      </c>
      <c r="X389" s="3">
        <f t="shared" si="375"/>
        <v>0</v>
      </c>
      <c r="Y389" s="3">
        <f t="shared" si="376"/>
        <v>0</v>
      </c>
      <c r="AA389" s="3">
        <v>86549536</v>
      </c>
      <c r="AB389" s="3">
        <f t="shared" si="355"/>
        <v>15.21</v>
      </c>
      <c r="AC389" s="3">
        <f t="shared" si="377"/>
        <v>15.21</v>
      </c>
      <c r="AD389" s="3">
        <f t="shared" si="378"/>
        <v>0</v>
      </c>
      <c r="AE389" s="3">
        <f t="shared" si="379"/>
        <v>0</v>
      </c>
      <c r="AF389" s="3">
        <f t="shared" si="380"/>
        <v>0</v>
      </c>
      <c r="AG389" s="3">
        <f t="shared" si="356"/>
        <v>0</v>
      </c>
      <c r="AH389" s="3">
        <f t="shared" si="381"/>
        <v>0</v>
      </c>
      <c r="AI389" s="3">
        <f t="shared" si="382"/>
        <v>0</v>
      </c>
      <c r="AJ389" s="3">
        <f t="shared" si="357"/>
        <v>0</v>
      </c>
      <c r="AK389" s="3">
        <v>15.21</v>
      </c>
      <c r="AL389" s="3">
        <v>15.21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109</v>
      </c>
      <c r="AU389" s="3">
        <v>61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3.53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1</v>
      </c>
      <c r="BJ389" s="3" t="s">
        <v>334</v>
      </c>
      <c r="BM389" s="3">
        <v>21</v>
      </c>
      <c r="BN389" s="3">
        <v>0</v>
      </c>
      <c r="BO389" s="3" t="s">
        <v>332</v>
      </c>
      <c r="BP389" s="3">
        <v>1</v>
      </c>
      <c r="BQ389" s="3">
        <v>30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109</v>
      </c>
      <c r="CA389" s="3">
        <v>61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858</v>
      </c>
      <c r="CO389" s="3">
        <v>0</v>
      </c>
      <c r="CP389" s="3">
        <f t="shared" si="358"/>
        <v>268.45999999999998</v>
      </c>
      <c r="CQ389" s="3">
        <f t="shared" si="359"/>
        <v>53.69</v>
      </c>
      <c r="CR389" s="3">
        <f t="shared" si="383"/>
        <v>0</v>
      </c>
      <c r="CS389" s="3">
        <f t="shared" si="384"/>
        <v>0</v>
      </c>
      <c r="CT389" s="3">
        <f t="shared" si="360"/>
        <v>0</v>
      </c>
      <c r="CU389" s="3">
        <f t="shared" si="361"/>
        <v>0</v>
      </c>
      <c r="CV389" s="3">
        <f t="shared" si="362"/>
        <v>0</v>
      </c>
      <c r="CW389" s="3">
        <f t="shared" si="363"/>
        <v>0</v>
      </c>
      <c r="CX389" s="3">
        <f t="shared" si="364"/>
        <v>0</v>
      </c>
      <c r="CY389" s="3">
        <f t="shared" si="385"/>
        <v>0</v>
      </c>
      <c r="CZ389" s="3">
        <f t="shared" si="386"/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1010</v>
      </c>
      <c r="DV389" s="3" t="s">
        <v>163</v>
      </c>
      <c r="DW389" s="3" t="s">
        <v>163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85635393</v>
      </c>
      <c r="EF389" s="3">
        <v>30</v>
      </c>
      <c r="EG389" s="3" t="s">
        <v>46</v>
      </c>
      <c r="EH389" s="3">
        <v>0</v>
      </c>
      <c r="EI389" s="3" t="s">
        <v>3</v>
      </c>
      <c r="EJ389" s="3">
        <v>1</v>
      </c>
      <c r="EK389" s="3">
        <v>21</v>
      </c>
      <c r="EL389" s="3" t="s">
        <v>47</v>
      </c>
      <c r="EM389" s="3" t="s">
        <v>48</v>
      </c>
      <c r="EO389" s="3" t="s">
        <v>146</v>
      </c>
      <c r="EQ389" s="3">
        <v>0</v>
      </c>
      <c r="ER389" s="3">
        <v>15.21</v>
      </c>
      <c r="ES389" s="3">
        <v>15.21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FQ389" s="3">
        <v>0</v>
      </c>
      <c r="FR389" s="3">
        <v>0</v>
      </c>
      <c r="FS389" s="3">
        <v>0</v>
      </c>
      <c r="FX389" s="3">
        <v>109</v>
      </c>
      <c r="FY389" s="3">
        <v>61</v>
      </c>
      <c r="GA389" s="3" t="s">
        <v>3</v>
      </c>
      <c r="GD389" s="3">
        <v>1</v>
      </c>
      <c r="GF389" s="3">
        <v>1764464382</v>
      </c>
      <c r="GG389" s="3">
        <v>2</v>
      </c>
      <c r="GH389" s="3">
        <v>1</v>
      </c>
      <c r="GI389" s="3">
        <v>2</v>
      </c>
      <c r="GJ389" s="3">
        <v>0</v>
      </c>
      <c r="GK389" s="3">
        <v>0</v>
      </c>
      <c r="GL389" s="3">
        <f t="shared" si="365"/>
        <v>0</v>
      </c>
      <c r="GM389" s="3">
        <f t="shared" si="366"/>
        <v>268.45999999999998</v>
      </c>
      <c r="GN389" s="3">
        <f t="shared" si="367"/>
        <v>268.45999999999998</v>
      </c>
      <c r="GO389" s="3">
        <f t="shared" si="368"/>
        <v>0</v>
      </c>
      <c r="GP389" s="3">
        <f t="shared" si="369"/>
        <v>0</v>
      </c>
      <c r="GR389" s="3">
        <v>0</v>
      </c>
      <c r="GS389" s="3">
        <v>3</v>
      </c>
      <c r="GT389" s="3">
        <v>0</v>
      </c>
      <c r="GU389" s="3" t="s">
        <v>3</v>
      </c>
      <c r="GV389" s="3">
        <f t="shared" si="370"/>
        <v>0</v>
      </c>
      <c r="GW389" s="3">
        <v>1</v>
      </c>
      <c r="GX389" s="3">
        <f t="shared" si="371"/>
        <v>0</v>
      </c>
      <c r="HA389" s="3">
        <v>0</v>
      </c>
      <c r="HB389" s="3">
        <v>0</v>
      </c>
      <c r="HC389" s="3">
        <f t="shared" si="372"/>
        <v>0</v>
      </c>
      <c r="HE389" s="3" t="s">
        <v>3</v>
      </c>
      <c r="HF389" s="3" t="s">
        <v>3</v>
      </c>
      <c r="HM389" s="3" t="s">
        <v>36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5">
      <c r="A390" s="2">
        <v>17</v>
      </c>
      <c r="B390" s="2">
        <v>1</v>
      </c>
      <c r="C390" s="2">
        <f>ROW(SmtRes!A398)</f>
        <v>398</v>
      </c>
      <c r="D390" s="2">
        <f>ROW(EtalonRes!A377)</f>
        <v>377</v>
      </c>
      <c r="E390" s="2" t="s">
        <v>347</v>
      </c>
      <c r="F390" s="2" t="s">
        <v>51</v>
      </c>
      <c r="G390" s="2" t="s">
        <v>261</v>
      </c>
      <c r="H390" s="2" t="s">
        <v>24</v>
      </c>
      <c r="I390" s="2">
        <f>ROUND((18)/100,9)</f>
        <v>0.18</v>
      </c>
      <c r="J390" s="2">
        <v>0</v>
      </c>
      <c r="K390" s="2">
        <f>ROUND((18)/100,9)</f>
        <v>0.18</v>
      </c>
      <c r="L390" s="2"/>
      <c r="M390" s="2"/>
      <c r="N390" s="2"/>
      <c r="O390" s="2">
        <f t="shared" si="348"/>
        <v>237.51</v>
      </c>
      <c r="P390" s="2">
        <f t="shared" si="349"/>
        <v>41.71</v>
      </c>
      <c r="Q390" s="2">
        <f>(ROUND((ROUND(((((ET390*1.25)*1.2))*AV390*I390),2)*BB390),2)+ROUND((ROUND(((AE390-(((EU390*1.25)*1.2)))*AV390*I390),2)*BS390),2))</f>
        <v>5.82</v>
      </c>
      <c r="R390" s="2">
        <f>(ROUND((ROUND(((((EU390*1.25)*1.2))*AV390*I390),2)*BS390),2)+ROUND((ROUND(((AE390-(((EU390*1.25)*1.2)))*AV390*I390),2)*BS390),2))</f>
        <v>0.82</v>
      </c>
      <c r="S390" s="2">
        <f t="shared" si="350"/>
        <v>189.98</v>
      </c>
      <c r="T390" s="2">
        <f t="shared" si="351"/>
        <v>0</v>
      </c>
      <c r="U390" s="2">
        <f t="shared" si="352"/>
        <v>14.842396799999996</v>
      </c>
      <c r="V390" s="2">
        <f t="shared" si="353"/>
        <v>0</v>
      </c>
      <c r="W390" s="2">
        <f t="shared" si="354"/>
        <v>0</v>
      </c>
      <c r="X390" s="2">
        <f>(ROUND((((S390+ROUND((ROUND(((((EU390*1.25)*1.2))*AV390*I390),2)*BS390),2))*AT390)/100),2)+ROUND(((ROUND((ROUND(((AE390-(((EU390*1.25)*1.2)))*AV390*I390),2)*BS390),2)*AT390)/100),2))</f>
        <v>207.97</v>
      </c>
      <c r="Y390" s="2">
        <f>(ROUND((((S390+ROUND((ROUND(((((EU390*1.25)*1.2))*AV390*I390),2)*BS390),2))*AU390)/100),2)+ROUND(((ROUND((ROUND(((AE390-(((EU390*1.25)*1.2)))*AV390*I390),2)*BS390),2)*AU390)/100),2))</f>
        <v>116.39</v>
      </c>
      <c r="Z390" s="2"/>
      <c r="AA390" s="2">
        <v>86549534</v>
      </c>
      <c r="AB390" s="2">
        <f t="shared" si="355"/>
        <v>1251.194</v>
      </c>
      <c r="AC390" s="2">
        <f>ROUND((((ES390*1)*1)),6)</f>
        <v>231.71</v>
      </c>
      <c r="AD390" s="2">
        <f>ROUND((((((ET390*1.25)*1.2))-(((EU390*1.25)*1.2)))+AE390),6)</f>
        <v>30.3</v>
      </c>
      <c r="AE390" s="2">
        <f>ROUND((((EU390*1.25)*1.2)),6)</f>
        <v>4.29</v>
      </c>
      <c r="AF390" s="2">
        <f>ROUND((((EV390*1.15)*1.2)),6)</f>
        <v>989.18399999999997</v>
      </c>
      <c r="AG390" s="2">
        <f t="shared" si="356"/>
        <v>0</v>
      </c>
      <c r="AH390" s="2">
        <f>(((EW390*1.15)*1.2))</f>
        <v>77.279999999999987</v>
      </c>
      <c r="AI390" s="2">
        <f>(((EX390*1.25)*1.2))</f>
        <v>0</v>
      </c>
      <c r="AJ390" s="2">
        <f t="shared" si="357"/>
        <v>0</v>
      </c>
      <c r="AK390" s="2">
        <v>968.71</v>
      </c>
      <c r="AL390" s="2">
        <v>231.71</v>
      </c>
      <c r="AM390" s="2">
        <v>20.2</v>
      </c>
      <c r="AN390" s="2">
        <v>2.86</v>
      </c>
      <c r="AO390" s="2">
        <v>716.8</v>
      </c>
      <c r="AP390" s="2">
        <v>0</v>
      </c>
      <c r="AQ390" s="2">
        <v>56</v>
      </c>
      <c r="AR390" s="2">
        <v>0</v>
      </c>
      <c r="AS390" s="2">
        <v>0</v>
      </c>
      <c r="AT390" s="2">
        <v>109</v>
      </c>
      <c r="AU390" s="2">
        <v>61</v>
      </c>
      <c r="AV390" s="2">
        <v>1.0669999999999999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0</v>
      </c>
      <c r="BI390" s="2">
        <v>1</v>
      </c>
      <c r="BJ390" s="2" t="s">
        <v>53</v>
      </c>
      <c r="BK390" s="2"/>
      <c r="BL390" s="2"/>
      <c r="BM390" s="2">
        <v>21</v>
      </c>
      <c r="BN390" s="2">
        <v>0</v>
      </c>
      <c r="BO390" s="2" t="s">
        <v>51</v>
      </c>
      <c r="BP390" s="2">
        <v>1</v>
      </c>
      <c r="BQ390" s="2">
        <v>30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109</v>
      </c>
      <c r="CA390" s="2">
        <v>61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857</v>
      </c>
      <c r="CO390" s="2">
        <v>0</v>
      </c>
      <c r="CP390" s="2">
        <f t="shared" si="358"/>
        <v>237.51</v>
      </c>
      <c r="CQ390" s="2">
        <f t="shared" si="359"/>
        <v>231.71</v>
      </c>
      <c r="CR390" s="2">
        <f>(ROUND((ROUND(((((ET390*1.25)*1.2))*AV390*1),2)*BB390),2)+ROUND((ROUND(((AE390-(((EU390*1.25)*1.2)))*AV390*1),2)*BS390),2))</f>
        <v>32.33</v>
      </c>
      <c r="CS390" s="2">
        <f>(ROUND((ROUND(((((EU390*1.25)*1.2))*AV390*1),2)*BS390),2)+ROUND((ROUND(((AE390-(((EU390*1.25)*1.2)))*AV390*1),2)*BS390),2))</f>
        <v>4.58</v>
      </c>
      <c r="CT390" s="2">
        <f t="shared" si="360"/>
        <v>1055.46</v>
      </c>
      <c r="CU390" s="2">
        <f t="shared" si="361"/>
        <v>0</v>
      </c>
      <c r="CV390" s="2">
        <f t="shared" si="362"/>
        <v>82.457759999999979</v>
      </c>
      <c r="CW390" s="2">
        <f t="shared" si="363"/>
        <v>0</v>
      </c>
      <c r="CX390" s="2">
        <f t="shared" si="364"/>
        <v>0</v>
      </c>
      <c r="CY390" s="2">
        <f>(ROUND((((S390+ROUND((ROUND(((((EU390*1.25)*1.2))*AV390*1),2)*BS390),2))*AT390)/100),2)+ROUND(((ROUND((ROUND(((AE390-(((EU390*1.25)*1.2)))*AV390*1),2)*BS390),2)*AT390)/100),2))</f>
        <v>212.07</v>
      </c>
      <c r="CZ390" s="2">
        <f>(ROUND((((S390+ROUND((ROUND(((((EU390*1.25)*1.2))*AV390*1),2)*BS390),2))*AU390)/100),2)+ROUND(((ROUND((ROUND(((AE390-(((EU390*1.25)*1.2)))*AV390*1),2)*BS390),2)*AU390)/100),2))</f>
        <v>118.68</v>
      </c>
      <c r="DA390" s="2"/>
      <c r="DB390" s="2">
        <v>101</v>
      </c>
      <c r="DC390" s="2" t="s">
        <v>3</v>
      </c>
      <c r="DD390" s="2" t="s">
        <v>36</v>
      </c>
      <c r="DE390" s="2" t="s">
        <v>138</v>
      </c>
      <c r="DF390" s="2" t="s">
        <v>138</v>
      </c>
      <c r="DG390" s="2" t="s">
        <v>139</v>
      </c>
      <c r="DH390" s="2" t="s">
        <v>3</v>
      </c>
      <c r="DI390" s="2" t="s">
        <v>139</v>
      </c>
      <c r="DJ390" s="2" t="s">
        <v>138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1003</v>
      </c>
      <c r="DV390" s="2" t="s">
        <v>24</v>
      </c>
      <c r="DW390" s="2" t="s">
        <v>24</v>
      </c>
      <c r="DX390" s="2">
        <v>100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85635393</v>
      </c>
      <c r="EF390" s="2">
        <v>30</v>
      </c>
      <c r="EG390" s="2" t="s">
        <v>46</v>
      </c>
      <c r="EH390" s="2">
        <v>0</v>
      </c>
      <c r="EI390" s="2" t="s">
        <v>3</v>
      </c>
      <c r="EJ390" s="2">
        <v>1</v>
      </c>
      <c r="EK390" s="2">
        <v>21</v>
      </c>
      <c r="EL390" s="2" t="s">
        <v>47</v>
      </c>
      <c r="EM390" s="2" t="s">
        <v>48</v>
      </c>
      <c r="EN390" s="2"/>
      <c r="EO390" s="2" t="s">
        <v>140</v>
      </c>
      <c r="EP390" s="2"/>
      <c r="EQ390" s="2">
        <v>131072</v>
      </c>
      <c r="ER390" s="2">
        <v>968.71</v>
      </c>
      <c r="ES390" s="2">
        <v>231.71</v>
      </c>
      <c r="ET390" s="2">
        <v>20.2</v>
      </c>
      <c r="EU390" s="2">
        <v>2.86</v>
      </c>
      <c r="EV390" s="2">
        <v>716.8</v>
      </c>
      <c r="EW390" s="2">
        <v>56</v>
      </c>
      <c r="EX390" s="2">
        <v>0</v>
      </c>
      <c r="EY390" s="2">
        <v>0</v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v>0</v>
      </c>
      <c r="FS390" s="2">
        <v>0</v>
      </c>
      <c r="FT390" s="2"/>
      <c r="FU390" s="2"/>
      <c r="FV390" s="2"/>
      <c r="FW390" s="2"/>
      <c r="FX390" s="2">
        <v>109</v>
      </c>
      <c r="FY390" s="2">
        <v>61</v>
      </c>
      <c r="FZ390" s="2"/>
      <c r="GA390" s="2" t="s">
        <v>3</v>
      </c>
      <c r="GB390" s="2"/>
      <c r="GC390" s="2"/>
      <c r="GD390" s="2">
        <v>1</v>
      </c>
      <c r="GE390" s="2"/>
      <c r="GF390" s="2">
        <v>998884067</v>
      </c>
      <c r="GG390" s="2">
        <v>2</v>
      </c>
      <c r="GH390" s="2">
        <v>1</v>
      </c>
      <c r="GI390" s="2">
        <v>2</v>
      </c>
      <c r="GJ390" s="2">
        <v>0</v>
      </c>
      <c r="GK390" s="2">
        <v>0</v>
      </c>
      <c r="GL390" s="2">
        <f t="shared" si="365"/>
        <v>0</v>
      </c>
      <c r="GM390" s="2">
        <f t="shared" si="366"/>
        <v>561.87</v>
      </c>
      <c r="GN390" s="2">
        <f t="shared" si="367"/>
        <v>561.87</v>
      </c>
      <c r="GO390" s="2">
        <f t="shared" si="368"/>
        <v>0</v>
      </c>
      <c r="GP390" s="2">
        <f t="shared" si="369"/>
        <v>0</v>
      </c>
      <c r="GQ390" s="2"/>
      <c r="GR390" s="2">
        <v>0</v>
      </c>
      <c r="GS390" s="2">
        <v>3</v>
      </c>
      <c r="GT390" s="2">
        <v>0</v>
      </c>
      <c r="GU390" s="2" t="s">
        <v>3</v>
      </c>
      <c r="GV390" s="2">
        <f t="shared" si="370"/>
        <v>0</v>
      </c>
      <c r="GW390" s="2">
        <v>1</v>
      </c>
      <c r="GX390" s="2">
        <f t="shared" si="371"/>
        <v>0</v>
      </c>
      <c r="GY390" s="2"/>
      <c r="GZ390" s="2"/>
      <c r="HA390" s="2">
        <v>0</v>
      </c>
      <c r="HB390" s="2">
        <v>0</v>
      </c>
      <c r="HC390" s="2">
        <f t="shared" si="372"/>
        <v>0</v>
      </c>
      <c r="HD390" s="2"/>
      <c r="HE390" s="2" t="s">
        <v>3</v>
      </c>
      <c r="HF390" s="2" t="s">
        <v>3</v>
      </c>
      <c r="HG390" s="2"/>
      <c r="HH390" s="2"/>
      <c r="HI390" s="2"/>
      <c r="HJ390" s="2"/>
      <c r="HK390" s="2"/>
      <c r="HL390" s="2"/>
      <c r="HM390" s="2" t="s">
        <v>3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5">
      <c r="A391" s="3">
        <v>17</v>
      </c>
      <c r="B391" s="3">
        <v>1</v>
      </c>
      <c r="C391" s="3">
        <f>ROW(SmtRes!A412)</f>
        <v>412</v>
      </c>
      <c r="D391" s="3">
        <f>ROW(EtalonRes!A386)</f>
        <v>386</v>
      </c>
      <c r="E391" s="3" t="s">
        <v>347</v>
      </c>
      <c r="F391" s="3" t="s">
        <v>51</v>
      </c>
      <c r="G391" s="3" t="s">
        <v>261</v>
      </c>
      <c r="H391" s="3" t="s">
        <v>24</v>
      </c>
      <c r="I391" s="3">
        <f>ROUND((18)/100,9)</f>
        <v>0.18</v>
      </c>
      <c r="J391" s="3">
        <v>0</v>
      </c>
      <c r="K391" s="3">
        <f>ROUND((18)/100,9)</f>
        <v>0.18</v>
      </c>
      <c r="O391" s="3">
        <f t="shared" si="348"/>
        <v>11338.37</v>
      </c>
      <c r="P391" s="3">
        <f t="shared" si="349"/>
        <v>536.39</v>
      </c>
      <c r="Q391" s="3">
        <f>(ROUND((ROUND(((((ET391*1.25)*1.2))*AV391*I391),2)*BB391),2)+ROUND((ROUND(((AE391-(((EU391*1.25)*1.2)))*AV391*I391),2)*BS391),2))</f>
        <v>96.61</v>
      </c>
      <c r="R391" s="3">
        <f>(ROUND((ROUND(((((EU391*1.25)*1.2))*AV391*I391),2)*BS391),2)+ROUND((ROUND(((AE391-(((EU391*1.25)*1.2)))*AV391*I391),2)*BS391),2))</f>
        <v>46.21</v>
      </c>
      <c r="S391" s="3">
        <f t="shared" si="350"/>
        <v>10705.37</v>
      </c>
      <c r="T391" s="3">
        <f t="shared" si="351"/>
        <v>0</v>
      </c>
      <c r="U391" s="3">
        <f t="shared" si="352"/>
        <v>14.842396799999996</v>
      </c>
      <c r="V391" s="3">
        <f t="shared" si="353"/>
        <v>0</v>
      </c>
      <c r="W391" s="3">
        <f t="shared" si="354"/>
        <v>0</v>
      </c>
      <c r="X391" s="3">
        <f>(ROUND((((S391+ROUND((ROUND(((((EU391*1.25)*1.2))*AV391*I391),2)*BS391),2))*AT391)/100),2)+ROUND(((ROUND((ROUND(((AE391-(((EU391*1.25)*1.2)))*AV391*I391),2)*BS391),2)*AT391)/100),2))</f>
        <v>11719.22</v>
      </c>
      <c r="Y391" s="3">
        <f>(ROUND((((S391+ROUND((ROUND(((((EU391*1.25)*1.2))*AV391*I391),2)*BS391),2))*AU391)/100),2)+ROUND(((ROUND((ROUND(((AE391-(((EU391*1.25)*1.2)))*AV391*I391),2)*BS391),2)*AU391)/100),2))</f>
        <v>6558.46</v>
      </c>
      <c r="AA391" s="3">
        <v>86549536</v>
      </c>
      <c r="AB391" s="3">
        <f t="shared" si="355"/>
        <v>1251.194</v>
      </c>
      <c r="AC391" s="3">
        <f>ROUND((((ES391*1)*1)),6)</f>
        <v>231.71</v>
      </c>
      <c r="AD391" s="3">
        <f>ROUND((((((ET391*1.25)*1.2))-(((EU391*1.25)*1.2)))+AE391),6)</f>
        <v>30.3</v>
      </c>
      <c r="AE391" s="3">
        <f>ROUND((((EU391*1.25)*1.2)),6)</f>
        <v>4.29</v>
      </c>
      <c r="AF391" s="3">
        <f>ROUND((((EV391*1.15)*1.2)),6)</f>
        <v>989.18399999999997</v>
      </c>
      <c r="AG391" s="3">
        <f t="shared" si="356"/>
        <v>0</v>
      </c>
      <c r="AH391" s="3">
        <f>(((EW391*1.15)*1.2))</f>
        <v>77.279999999999987</v>
      </c>
      <c r="AI391" s="3">
        <f>(((EX391*1.25)*1.2))</f>
        <v>0</v>
      </c>
      <c r="AJ391" s="3">
        <f t="shared" si="357"/>
        <v>0</v>
      </c>
      <c r="AK391" s="3">
        <v>968.71</v>
      </c>
      <c r="AL391" s="3">
        <v>231.71</v>
      </c>
      <c r="AM391" s="3">
        <v>20.2</v>
      </c>
      <c r="AN391" s="3">
        <v>2.86</v>
      </c>
      <c r="AO391" s="3">
        <v>716.8</v>
      </c>
      <c r="AP391" s="3">
        <v>0</v>
      </c>
      <c r="AQ391" s="3">
        <v>56</v>
      </c>
      <c r="AR391" s="3">
        <v>0</v>
      </c>
      <c r="AS391" s="3">
        <v>0</v>
      </c>
      <c r="AT391" s="3">
        <v>109</v>
      </c>
      <c r="AU391" s="3">
        <v>61</v>
      </c>
      <c r="AV391" s="3">
        <v>1.0669999999999999</v>
      </c>
      <c r="AW391" s="3">
        <v>1</v>
      </c>
      <c r="AZ391" s="3">
        <v>1</v>
      </c>
      <c r="BA391" s="3">
        <v>56.35</v>
      </c>
      <c r="BB391" s="3">
        <v>16.600000000000001</v>
      </c>
      <c r="BC391" s="3">
        <v>12.86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0</v>
      </c>
      <c r="BI391" s="3">
        <v>1</v>
      </c>
      <c r="BJ391" s="3" t="s">
        <v>53</v>
      </c>
      <c r="BM391" s="3">
        <v>21</v>
      </c>
      <c r="BN391" s="3">
        <v>0</v>
      </c>
      <c r="BO391" s="3" t="s">
        <v>51</v>
      </c>
      <c r="BP391" s="3">
        <v>1</v>
      </c>
      <c r="BQ391" s="3">
        <v>30</v>
      </c>
      <c r="BR391" s="3">
        <v>0</v>
      </c>
      <c r="BS391" s="3">
        <v>56.35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109</v>
      </c>
      <c r="CA391" s="3">
        <v>61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857</v>
      </c>
      <c r="CO391" s="3">
        <v>0</v>
      </c>
      <c r="CP391" s="3">
        <f t="shared" si="358"/>
        <v>11338.37</v>
      </c>
      <c r="CQ391" s="3">
        <f t="shared" si="359"/>
        <v>2979.79</v>
      </c>
      <c r="CR391" s="3">
        <f>(ROUND((ROUND(((((ET391*1.25)*1.2))*AV391*1),2)*BB391),2)+ROUND((ROUND(((AE391-(((EU391*1.25)*1.2)))*AV391*1),2)*BS391),2))</f>
        <v>536.67999999999995</v>
      </c>
      <c r="CS391" s="3">
        <f>(ROUND((ROUND(((((EU391*1.25)*1.2))*AV391*1),2)*BS391),2)+ROUND((ROUND(((AE391-(((EU391*1.25)*1.2)))*AV391*1),2)*BS391),2))</f>
        <v>258.08</v>
      </c>
      <c r="CT391" s="3">
        <f t="shared" si="360"/>
        <v>59475.17</v>
      </c>
      <c r="CU391" s="3">
        <f t="shared" si="361"/>
        <v>0</v>
      </c>
      <c r="CV391" s="3">
        <f t="shared" si="362"/>
        <v>82.457759999999979</v>
      </c>
      <c r="CW391" s="3">
        <f t="shared" si="363"/>
        <v>0</v>
      </c>
      <c r="CX391" s="3">
        <f t="shared" si="364"/>
        <v>0</v>
      </c>
      <c r="CY391" s="3">
        <f>(ROUND((((S391+ROUND((ROUND(((((EU391*1.25)*1.2))*AV391*1),2)*BS391),2))*AT391)/100),2)+ROUND(((ROUND((ROUND(((AE391-(((EU391*1.25)*1.2)))*AV391*1),2)*BS391),2)*AT391)/100),2))</f>
        <v>11950.16</v>
      </c>
      <c r="CZ391" s="3">
        <f>(ROUND((((S391+ROUND((ROUND(((((EU391*1.25)*1.2))*AV391*1),2)*BS391),2))*AU391)/100),2)+ROUND(((ROUND((ROUND(((AE391-(((EU391*1.25)*1.2)))*AV391*1),2)*BS391),2)*AU391)/100),2))</f>
        <v>6687.7</v>
      </c>
      <c r="DB391" s="3">
        <v>103</v>
      </c>
      <c r="DC391" s="3" t="s">
        <v>3</v>
      </c>
      <c r="DD391" s="3" t="s">
        <v>36</v>
      </c>
      <c r="DE391" s="3" t="s">
        <v>138</v>
      </c>
      <c r="DF391" s="3" t="s">
        <v>138</v>
      </c>
      <c r="DG391" s="3" t="s">
        <v>139</v>
      </c>
      <c r="DH391" s="3" t="s">
        <v>3</v>
      </c>
      <c r="DI391" s="3" t="s">
        <v>139</v>
      </c>
      <c r="DJ391" s="3" t="s">
        <v>138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1003</v>
      </c>
      <c r="DV391" s="3" t="s">
        <v>24</v>
      </c>
      <c r="DW391" s="3" t="s">
        <v>24</v>
      </c>
      <c r="DX391" s="3">
        <v>100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85635393</v>
      </c>
      <c r="EF391" s="3">
        <v>30</v>
      </c>
      <c r="EG391" s="3" t="s">
        <v>46</v>
      </c>
      <c r="EH391" s="3">
        <v>0</v>
      </c>
      <c r="EI391" s="3" t="s">
        <v>3</v>
      </c>
      <c r="EJ391" s="3">
        <v>1</v>
      </c>
      <c r="EK391" s="3">
        <v>21</v>
      </c>
      <c r="EL391" s="3" t="s">
        <v>47</v>
      </c>
      <c r="EM391" s="3" t="s">
        <v>48</v>
      </c>
      <c r="EO391" s="3" t="s">
        <v>140</v>
      </c>
      <c r="EQ391" s="3">
        <v>131072</v>
      </c>
      <c r="ER391" s="3">
        <v>968.71</v>
      </c>
      <c r="ES391" s="3">
        <v>231.71</v>
      </c>
      <c r="ET391" s="3">
        <v>20.2</v>
      </c>
      <c r="EU391" s="3">
        <v>2.86</v>
      </c>
      <c r="EV391" s="3">
        <v>716.8</v>
      </c>
      <c r="EW391" s="3">
        <v>56</v>
      </c>
      <c r="EX391" s="3">
        <v>0</v>
      </c>
      <c r="EY391" s="3">
        <v>0</v>
      </c>
      <c r="FQ391" s="3">
        <v>0</v>
      </c>
      <c r="FR391" s="3">
        <v>0</v>
      </c>
      <c r="FS391" s="3">
        <v>0</v>
      </c>
      <c r="FX391" s="3">
        <v>109</v>
      </c>
      <c r="FY391" s="3">
        <v>61</v>
      </c>
      <c r="GA391" s="3" t="s">
        <v>3</v>
      </c>
      <c r="GD391" s="3">
        <v>1</v>
      </c>
      <c r="GF391" s="3">
        <v>998884067</v>
      </c>
      <c r="GG391" s="3">
        <v>2</v>
      </c>
      <c r="GH391" s="3">
        <v>1</v>
      </c>
      <c r="GI391" s="3">
        <v>2</v>
      </c>
      <c r="GJ391" s="3">
        <v>0</v>
      </c>
      <c r="GK391" s="3">
        <v>0</v>
      </c>
      <c r="GL391" s="3">
        <f t="shared" si="365"/>
        <v>0</v>
      </c>
      <c r="GM391" s="3">
        <f t="shared" si="366"/>
        <v>29616.05</v>
      </c>
      <c r="GN391" s="3">
        <f t="shared" si="367"/>
        <v>29616.05</v>
      </c>
      <c r="GO391" s="3">
        <f t="shared" si="368"/>
        <v>0</v>
      </c>
      <c r="GP391" s="3">
        <f t="shared" si="369"/>
        <v>0</v>
      </c>
      <c r="GR391" s="3">
        <v>0</v>
      </c>
      <c r="GS391" s="3">
        <v>3</v>
      </c>
      <c r="GT391" s="3">
        <v>0</v>
      </c>
      <c r="GU391" s="3" t="s">
        <v>3</v>
      </c>
      <c r="GV391" s="3">
        <f t="shared" si="370"/>
        <v>0</v>
      </c>
      <c r="GW391" s="3">
        <v>1</v>
      </c>
      <c r="GX391" s="3">
        <f t="shared" si="371"/>
        <v>0</v>
      </c>
      <c r="HA391" s="3">
        <v>0</v>
      </c>
      <c r="HB391" s="3">
        <v>0</v>
      </c>
      <c r="HC391" s="3">
        <f t="shared" si="372"/>
        <v>0</v>
      </c>
      <c r="HE391" s="3" t="s">
        <v>3</v>
      </c>
      <c r="HF391" s="3" t="s">
        <v>3</v>
      </c>
      <c r="HM391" s="3" t="s">
        <v>3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5">
      <c r="A392" s="2">
        <v>18</v>
      </c>
      <c r="B392" s="2">
        <v>1</v>
      </c>
      <c r="C392" s="2">
        <v>391</v>
      </c>
      <c r="D392" s="2"/>
      <c r="E392" s="2" t="s">
        <v>348</v>
      </c>
      <c r="F392" s="2" t="s">
        <v>263</v>
      </c>
      <c r="G392" s="2" t="s">
        <v>264</v>
      </c>
      <c r="H392" s="2" t="s">
        <v>163</v>
      </c>
      <c r="I392" s="2">
        <f>I390*J392</f>
        <v>9</v>
      </c>
      <c r="J392" s="2">
        <v>50</v>
      </c>
      <c r="K392" s="2">
        <v>50</v>
      </c>
      <c r="L392" s="2"/>
      <c r="M392" s="2"/>
      <c r="N392" s="2"/>
      <c r="O392" s="2">
        <f t="shared" si="348"/>
        <v>488.52</v>
      </c>
      <c r="P392" s="2">
        <f t="shared" si="349"/>
        <v>488.52</v>
      </c>
      <c r="Q392" s="2">
        <f t="shared" ref="Q392:Q407" si="387">(ROUND((ROUND(((ET392)*AV392*I392),2)*BB392),2)+ROUND((ROUND(((AE392-(EU392))*AV392*I392),2)*BS392),2))</f>
        <v>0</v>
      </c>
      <c r="R392" s="2">
        <f t="shared" ref="R392:R407" si="388">(ROUND((ROUND(((EU392)*AV392*I392),2)*BS392),2)+ROUND((ROUND(((AE392-(EU392))*AV392*I392),2)*BS392),2))</f>
        <v>0</v>
      </c>
      <c r="S392" s="2">
        <f t="shared" si="350"/>
        <v>0</v>
      </c>
      <c r="T392" s="2">
        <f t="shared" si="351"/>
        <v>0</v>
      </c>
      <c r="U392" s="2">
        <f t="shared" si="352"/>
        <v>0</v>
      </c>
      <c r="V392" s="2">
        <f t="shared" si="353"/>
        <v>0</v>
      </c>
      <c r="W392" s="2">
        <f t="shared" si="354"/>
        <v>0</v>
      </c>
      <c r="X392" s="2">
        <f t="shared" ref="X392:X407" si="389">(ROUND((((S392+ROUND((ROUND(((EU392)*AV392*I392),2)*BS392),2))*AT392)/100),2)+ROUND(((ROUND((ROUND(((AE392-(EU392))*AV392*I392),2)*BS392),2)*AT392)/100),2))</f>
        <v>0</v>
      </c>
      <c r="Y392" s="2">
        <f t="shared" ref="Y392:Y407" si="390">(ROUND((((S392+ROUND((ROUND(((EU392)*AV392*I392),2)*BS392),2))*AU392)/100),2)+ROUND(((ROUND((ROUND(((AE392-(EU392))*AV392*I392),2)*BS392),2)*AU392)/100),2))</f>
        <v>0</v>
      </c>
      <c r="Z392" s="2"/>
      <c r="AA392" s="2">
        <v>86549534</v>
      </c>
      <c r="AB392" s="2">
        <f t="shared" si="355"/>
        <v>54.28</v>
      </c>
      <c r="AC392" s="2">
        <f t="shared" ref="AC392:AC407" si="391">ROUND((ES392),6)</f>
        <v>54.28</v>
      </c>
      <c r="AD392" s="2">
        <f t="shared" ref="AD392:AD407" si="392">ROUND((((ET392)-(EU392))+AE392),6)</f>
        <v>0</v>
      </c>
      <c r="AE392" s="2">
        <f t="shared" ref="AE392:AE407" si="393">ROUND((EU392),6)</f>
        <v>0</v>
      </c>
      <c r="AF392" s="2">
        <f t="shared" ref="AF392:AF407" si="394">ROUND((EV392),6)</f>
        <v>0</v>
      </c>
      <c r="AG392" s="2">
        <f t="shared" si="356"/>
        <v>0</v>
      </c>
      <c r="AH392" s="2">
        <f t="shared" ref="AH392:AH407" si="395">(EW392)</f>
        <v>0</v>
      </c>
      <c r="AI392" s="2">
        <f t="shared" ref="AI392:AI407" si="396">(EX392)</f>
        <v>0</v>
      </c>
      <c r="AJ392" s="2">
        <f t="shared" si="357"/>
        <v>0</v>
      </c>
      <c r="AK392" s="2">
        <v>54.28</v>
      </c>
      <c r="AL392" s="2">
        <v>54.28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109</v>
      </c>
      <c r="AU392" s="2">
        <v>61</v>
      </c>
      <c r="AV392" s="2">
        <v>1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3</v>
      </c>
      <c r="BI392" s="2">
        <v>1</v>
      </c>
      <c r="BJ392" s="2" t="s">
        <v>265</v>
      </c>
      <c r="BK392" s="2"/>
      <c r="BL392" s="2"/>
      <c r="BM392" s="2">
        <v>21</v>
      </c>
      <c r="BN392" s="2">
        <v>0</v>
      </c>
      <c r="BO392" s="2" t="s">
        <v>3</v>
      </c>
      <c r="BP392" s="2">
        <v>0</v>
      </c>
      <c r="BQ392" s="2">
        <v>30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109</v>
      </c>
      <c r="CA392" s="2">
        <v>61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858</v>
      </c>
      <c r="CO392" s="2">
        <v>0</v>
      </c>
      <c r="CP392" s="2">
        <f t="shared" si="358"/>
        <v>488.52</v>
      </c>
      <c r="CQ392" s="2">
        <f t="shared" si="359"/>
        <v>54.28</v>
      </c>
      <c r="CR392" s="2">
        <f t="shared" ref="CR392:CR407" si="397">(ROUND((ROUND(((ET392)*AV392*1),2)*BB392),2)+ROUND((ROUND(((AE392-(EU392))*AV392*1),2)*BS392),2))</f>
        <v>0</v>
      </c>
      <c r="CS392" s="2">
        <f t="shared" ref="CS392:CS407" si="398">(ROUND((ROUND(((EU392)*AV392*1),2)*BS392),2)+ROUND((ROUND(((AE392-(EU392))*AV392*1),2)*BS392),2))</f>
        <v>0</v>
      </c>
      <c r="CT392" s="2">
        <f t="shared" si="360"/>
        <v>0</v>
      </c>
      <c r="CU392" s="2">
        <f t="shared" si="361"/>
        <v>0</v>
      </c>
      <c r="CV392" s="2">
        <f t="shared" si="362"/>
        <v>0</v>
      </c>
      <c r="CW392" s="2">
        <f t="shared" si="363"/>
        <v>0</v>
      </c>
      <c r="CX392" s="2">
        <f t="shared" si="364"/>
        <v>0</v>
      </c>
      <c r="CY392" s="2">
        <f t="shared" ref="CY392:CY407" si="399">(ROUND((((S392+ROUND((ROUND(((EU392)*AV392*1),2)*BS392),2))*AT392)/100),2)+ROUND(((ROUND((ROUND(((AE392-(EU392))*AV392*1),2)*BS392),2)*AT392)/100),2))</f>
        <v>0</v>
      </c>
      <c r="CZ392" s="2">
        <f t="shared" ref="CZ392:CZ407" si="400">(ROUND((((S392+ROUND((ROUND(((EU392)*AV392*1),2)*BS392),2))*AU392)/100),2)+ROUND(((ROUND((ROUND(((AE392-(EU392))*AV392*1),2)*BS392),2)*AU392)/100),2))</f>
        <v>0</v>
      </c>
      <c r="DA392" s="2"/>
      <c r="DB392" s="2"/>
      <c r="DC392" s="2" t="s">
        <v>3</v>
      </c>
      <c r="DD392" s="2" t="s">
        <v>3</v>
      </c>
      <c r="DE392" s="2" t="s">
        <v>3</v>
      </c>
      <c r="DF392" s="2" t="s">
        <v>3</v>
      </c>
      <c r="DG392" s="2" t="s">
        <v>3</v>
      </c>
      <c r="DH392" s="2" t="s">
        <v>3</v>
      </c>
      <c r="DI392" s="2" t="s">
        <v>3</v>
      </c>
      <c r="DJ392" s="2" t="s">
        <v>3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163</v>
      </c>
      <c r="DW392" s="2" t="s">
        <v>163</v>
      </c>
      <c r="DX392" s="2">
        <v>1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85635393</v>
      </c>
      <c r="EF392" s="2">
        <v>30</v>
      </c>
      <c r="EG392" s="2" t="s">
        <v>46</v>
      </c>
      <c r="EH392" s="2">
        <v>0</v>
      </c>
      <c r="EI392" s="2" t="s">
        <v>3</v>
      </c>
      <c r="EJ392" s="2">
        <v>1</v>
      </c>
      <c r="EK392" s="2">
        <v>21</v>
      </c>
      <c r="EL392" s="2" t="s">
        <v>47</v>
      </c>
      <c r="EM392" s="2" t="s">
        <v>48</v>
      </c>
      <c r="EN392" s="2"/>
      <c r="EO392" s="2" t="s">
        <v>146</v>
      </c>
      <c r="EP392" s="2"/>
      <c r="EQ392" s="2">
        <v>0</v>
      </c>
      <c r="ER392" s="2">
        <v>54.28</v>
      </c>
      <c r="ES392" s="2">
        <v>54.28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v>0</v>
      </c>
      <c r="FS392" s="2">
        <v>0</v>
      </c>
      <c r="FT392" s="2"/>
      <c r="FU392" s="2"/>
      <c r="FV392" s="2"/>
      <c r="FW392" s="2"/>
      <c r="FX392" s="2">
        <v>109</v>
      </c>
      <c r="FY392" s="2">
        <v>61</v>
      </c>
      <c r="FZ392" s="2"/>
      <c r="GA392" s="2" t="s">
        <v>3</v>
      </c>
      <c r="GB392" s="2"/>
      <c r="GC392" s="2"/>
      <c r="GD392" s="2">
        <v>1</v>
      </c>
      <c r="GE392" s="2"/>
      <c r="GF392" s="2">
        <v>305866094</v>
      </c>
      <c r="GG392" s="2">
        <v>2</v>
      </c>
      <c r="GH392" s="2">
        <v>1</v>
      </c>
      <c r="GI392" s="2">
        <v>-2</v>
      </c>
      <c r="GJ392" s="2">
        <v>0</v>
      </c>
      <c r="GK392" s="2">
        <v>0</v>
      </c>
      <c r="GL392" s="2">
        <f t="shared" si="365"/>
        <v>0</v>
      </c>
      <c r="GM392" s="2">
        <f t="shared" si="366"/>
        <v>488.52</v>
      </c>
      <c r="GN392" s="2">
        <f t="shared" si="367"/>
        <v>488.52</v>
      </c>
      <c r="GO392" s="2">
        <f t="shared" si="368"/>
        <v>0</v>
      </c>
      <c r="GP392" s="2">
        <f t="shared" si="369"/>
        <v>0</v>
      </c>
      <c r="GQ392" s="2"/>
      <c r="GR392" s="2">
        <v>0</v>
      </c>
      <c r="GS392" s="2">
        <v>3</v>
      </c>
      <c r="GT392" s="2">
        <v>0</v>
      </c>
      <c r="GU392" s="2" t="s">
        <v>3</v>
      </c>
      <c r="GV392" s="2">
        <f t="shared" si="370"/>
        <v>0</v>
      </c>
      <c r="GW392" s="2">
        <v>1</v>
      </c>
      <c r="GX392" s="2">
        <f t="shared" si="371"/>
        <v>0</v>
      </c>
      <c r="GY392" s="2"/>
      <c r="GZ392" s="2"/>
      <c r="HA392" s="2">
        <v>0</v>
      </c>
      <c r="HB392" s="2">
        <v>0</v>
      </c>
      <c r="HC392" s="2">
        <f t="shared" si="372"/>
        <v>0</v>
      </c>
      <c r="HD392" s="2"/>
      <c r="HE392" s="2" t="s">
        <v>3</v>
      </c>
      <c r="HF392" s="2" t="s">
        <v>3</v>
      </c>
      <c r="HG392" s="2"/>
      <c r="HH392" s="2"/>
      <c r="HI392" s="2"/>
      <c r="HJ392" s="2"/>
      <c r="HK392" s="2"/>
      <c r="HL392" s="2"/>
      <c r="HM392" s="2" t="s">
        <v>36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5">
      <c r="A393" s="3">
        <v>18</v>
      </c>
      <c r="B393" s="3">
        <v>1</v>
      </c>
      <c r="C393" s="3">
        <v>405</v>
      </c>
      <c r="E393" s="3" t="s">
        <v>348</v>
      </c>
      <c r="F393" s="3" t="s">
        <v>263</v>
      </c>
      <c r="G393" s="3" t="s">
        <v>264</v>
      </c>
      <c r="H393" s="3" t="s">
        <v>163</v>
      </c>
      <c r="I393" s="3">
        <f>I391*J393</f>
        <v>9</v>
      </c>
      <c r="J393" s="3">
        <v>50</v>
      </c>
      <c r="K393" s="3">
        <v>50</v>
      </c>
      <c r="O393" s="3">
        <f t="shared" si="348"/>
        <v>405.47</v>
      </c>
      <c r="P393" s="3">
        <f t="shared" si="349"/>
        <v>405.47</v>
      </c>
      <c r="Q393" s="3">
        <f t="shared" si="387"/>
        <v>0</v>
      </c>
      <c r="R393" s="3">
        <f t="shared" si="388"/>
        <v>0</v>
      </c>
      <c r="S393" s="3">
        <f t="shared" si="350"/>
        <v>0</v>
      </c>
      <c r="T393" s="3">
        <f t="shared" si="351"/>
        <v>0</v>
      </c>
      <c r="U393" s="3">
        <f t="shared" si="352"/>
        <v>0</v>
      </c>
      <c r="V393" s="3">
        <f t="shared" si="353"/>
        <v>0</v>
      </c>
      <c r="W393" s="3">
        <f t="shared" si="354"/>
        <v>0</v>
      </c>
      <c r="X393" s="3">
        <f t="shared" si="389"/>
        <v>0</v>
      </c>
      <c r="Y393" s="3">
        <f t="shared" si="390"/>
        <v>0</v>
      </c>
      <c r="AA393" s="3">
        <v>86549536</v>
      </c>
      <c r="AB393" s="3">
        <f t="shared" si="355"/>
        <v>54.28</v>
      </c>
      <c r="AC393" s="3">
        <f t="shared" si="391"/>
        <v>54.28</v>
      </c>
      <c r="AD393" s="3">
        <f t="shared" si="392"/>
        <v>0</v>
      </c>
      <c r="AE393" s="3">
        <f t="shared" si="393"/>
        <v>0</v>
      </c>
      <c r="AF393" s="3">
        <f t="shared" si="394"/>
        <v>0</v>
      </c>
      <c r="AG393" s="3">
        <f t="shared" si="356"/>
        <v>0</v>
      </c>
      <c r="AH393" s="3">
        <f t="shared" si="395"/>
        <v>0</v>
      </c>
      <c r="AI393" s="3">
        <f t="shared" si="396"/>
        <v>0</v>
      </c>
      <c r="AJ393" s="3">
        <f t="shared" si="357"/>
        <v>0</v>
      </c>
      <c r="AK393" s="3">
        <v>54.28</v>
      </c>
      <c r="AL393" s="3">
        <v>54.28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109</v>
      </c>
      <c r="AU393" s="3">
        <v>61</v>
      </c>
      <c r="AV393" s="3">
        <v>1</v>
      </c>
      <c r="AW393" s="3">
        <v>1</v>
      </c>
      <c r="AZ393" s="3">
        <v>1</v>
      </c>
      <c r="BA393" s="3">
        <v>1</v>
      </c>
      <c r="BB393" s="3">
        <v>1</v>
      </c>
      <c r="BC393" s="3">
        <v>0.83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3</v>
      </c>
      <c r="BI393" s="3">
        <v>1</v>
      </c>
      <c r="BJ393" s="3" t="s">
        <v>265</v>
      </c>
      <c r="BM393" s="3">
        <v>21</v>
      </c>
      <c r="BN393" s="3">
        <v>0</v>
      </c>
      <c r="BO393" s="3" t="s">
        <v>263</v>
      </c>
      <c r="BP393" s="3">
        <v>1</v>
      </c>
      <c r="BQ393" s="3">
        <v>30</v>
      </c>
      <c r="BR393" s="3">
        <v>0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109</v>
      </c>
      <c r="CA393" s="3">
        <v>61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858</v>
      </c>
      <c r="CO393" s="3">
        <v>0</v>
      </c>
      <c r="CP393" s="3">
        <f t="shared" si="358"/>
        <v>405.47</v>
      </c>
      <c r="CQ393" s="3">
        <f t="shared" si="359"/>
        <v>45.05</v>
      </c>
      <c r="CR393" s="3">
        <f t="shared" si="397"/>
        <v>0</v>
      </c>
      <c r="CS393" s="3">
        <f t="shared" si="398"/>
        <v>0</v>
      </c>
      <c r="CT393" s="3">
        <f t="shared" si="360"/>
        <v>0</v>
      </c>
      <c r="CU393" s="3">
        <f t="shared" si="361"/>
        <v>0</v>
      </c>
      <c r="CV393" s="3">
        <f t="shared" si="362"/>
        <v>0</v>
      </c>
      <c r="CW393" s="3">
        <f t="shared" si="363"/>
        <v>0</v>
      </c>
      <c r="CX393" s="3">
        <f t="shared" si="364"/>
        <v>0</v>
      </c>
      <c r="CY393" s="3">
        <f t="shared" si="399"/>
        <v>0</v>
      </c>
      <c r="CZ393" s="3">
        <f t="shared" si="400"/>
        <v>0</v>
      </c>
      <c r="DC393" s="3" t="s">
        <v>3</v>
      </c>
      <c r="DD393" s="3" t="s">
        <v>3</v>
      </c>
      <c r="DE393" s="3" t="s">
        <v>3</v>
      </c>
      <c r="DF393" s="3" t="s">
        <v>3</v>
      </c>
      <c r="DG393" s="3" t="s">
        <v>3</v>
      </c>
      <c r="DH393" s="3" t="s">
        <v>3</v>
      </c>
      <c r="DI393" s="3" t="s">
        <v>3</v>
      </c>
      <c r="DJ393" s="3" t="s">
        <v>3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163</v>
      </c>
      <c r="DW393" s="3" t="s">
        <v>163</v>
      </c>
      <c r="DX393" s="3">
        <v>1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85635393</v>
      </c>
      <c r="EF393" s="3">
        <v>30</v>
      </c>
      <c r="EG393" s="3" t="s">
        <v>46</v>
      </c>
      <c r="EH393" s="3">
        <v>0</v>
      </c>
      <c r="EI393" s="3" t="s">
        <v>3</v>
      </c>
      <c r="EJ393" s="3">
        <v>1</v>
      </c>
      <c r="EK393" s="3">
        <v>21</v>
      </c>
      <c r="EL393" s="3" t="s">
        <v>47</v>
      </c>
      <c r="EM393" s="3" t="s">
        <v>48</v>
      </c>
      <c r="EO393" s="3" t="s">
        <v>146</v>
      </c>
      <c r="EQ393" s="3">
        <v>0</v>
      </c>
      <c r="ER393" s="3">
        <v>54.28</v>
      </c>
      <c r="ES393" s="3">
        <v>54.28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FQ393" s="3">
        <v>0</v>
      </c>
      <c r="FR393" s="3">
        <v>0</v>
      </c>
      <c r="FS393" s="3">
        <v>0</v>
      </c>
      <c r="FX393" s="3">
        <v>109</v>
      </c>
      <c r="FY393" s="3">
        <v>61</v>
      </c>
      <c r="GA393" s="3" t="s">
        <v>3</v>
      </c>
      <c r="GD393" s="3">
        <v>1</v>
      </c>
      <c r="GF393" s="3">
        <v>305866094</v>
      </c>
      <c r="GG393" s="3">
        <v>2</v>
      </c>
      <c r="GH393" s="3">
        <v>1</v>
      </c>
      <c r="GI393" s="3">
        <v>2</v>
      </c>
      <c r="GJ393" s="3">
        <v>0</v>
      </c>
      <c r="GK393" s="3">
        <v>0</v>
      </c>
      <c r="GL393" s="3">
        <f t="shared" si="365"/>
        <v>0</v>
      </c>
      <c r="GM393" s="3">
        <f t="shared" si="366"/>
        <v>405.47</v>
      </c>
      <c r="GN393" s="3">
        <f t="shared" si="367"/>
        <v>405.47</v>
      </c>
      <c r="GO393" s="3">
        <f t="shared" si="368"/>
        <v>0</v>
      </c>
      <c r="GP393" s="3">
        <f t="shared" si="369"/>
        <v>0</v>
      </c>
      <c r="GR393" s="3">
        <v>0</v>
      </c>
      <c r="GS393" s="3">
        <v>3</v>
      </c>
      <c r="GT393" s="3">
        <v>0</v>
      </c>
      <c r="GU393" s="3" t="s">
        <v>3</v>
      </c>
      <c r="GV393" s="3">
        <f t="shared" si="370"/>
        <v>0</v>
      </c>
      <c r="GW393" s="3">
        <v>1</v>
      </c>
      <c r="GX393" s="3">
        <f t="shared" si="371"/>
        <v>0</v>
      </c>
      <c r="HA393" s="3">
        <v>0</v>
      </c>
      <c r="HB393" s="3">
        <v>0</v>
      </c>
      <c r="HC393" s="3">
        <f t="shared" si="372"/>
        <v>0</v>
      </c>
      <c r="HE393" s="3" t="s">
        <v>3</v>
      </c>
      <c r="HF393" s="3" t="s">
        <v>3</v>
      </c>
      <c r="HM393" s="3" t="s">
        <v>36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5">
      <c r="A394" s="2">
        <v>18</v>
      </c>
      <c r="B394" s="2">
        <v>1</v>
      </c>
      <c r="C394" s="2">
        <v>390</v>
      </c>
      <c r="D394" s="2"/>
      <c r="E394" s="2" t="s">
        <v>349</v>
      </c>
      <c r="F394" s="2" t="s">
        <v>267</v>
      </c>
      <c r="G394" s="2" t="s">
        <v>268</v>
      </c>
      <c r="H394" s="2" t="s">
        <v>144</v>
      </c>
      <c r="I394" s="2">
        <f>I390*J394</f>
        <v>17.963999999999999</v>
      </c>
      <c r="J394" s="2">
        <v>99.8</v>
      </c>
      <c r="K394" s="2">
        <v>99.8</v>
      </c>
      <c r="L394" s="2"/>
      <c r="M394" s="2"/>
      <c r="N394" s="2"/>
      <c r="O394" s="2">
        <f t="shared" si="348"/>
        <v>3219.51</v>
      </c>
      <c r="P394" s="2">
        <f t="shared" si="349"/>
        <v>3219.51</v>
      </c>
      <c r="Q394" s="2">
        <f t="shared" si="387"/>
        <v>0</v>
      </c>
      <c r="R394" s="2">
        <f t="shared" si="388"/>
        <v>0</v>
      </c>
      <c r="S394" s="2">
        <f t="shared" si="350"/>
        <v>0</v>
      </c>
      <c r="T394" s="2">
        <f t="shared" si="351"/>
        <v>0</v>
      </c>
      <c r="U394" s="2">
        <f t="shared" si="352"/>
        <v>0</v>
      </c>
      <c r="V394" s="2">
        <f t="shared" si="353"/>
        <v>0</v>
      </c>
      <c r="W394" s="2">
        <f t="shared" si="354"/>
        <v>0</v>
      </c>
      <c r="X394" s="2">
        <f t="shared" si="389"/>
        <v>0</v>
      </c>
      <c r="Y394" s="2">
        <f t="shared" si="390"/>
        <v>0</v>
      </c>
      <c r="Z394" s="2"/>
      <c r="AA394" s="2">
        <v>86549534</v>
      </c>
      <c r="AB394" s="2">
        <f t="shared" si="355"/>
        <v>179.22</v>
      </c>
      <c r="AC394" s="2">
        <f t="shared" si="391"/>
        <v>179.22</v>
      </c>
      <c r="AD394" s="2">
        <f t="shared" si="392"/>
        <v>0</v>
      </c>
      <c r="AE394" s="2">
        <f t="shared" si="393"/>
        <v>0</v>
      </c>
      <c r="AF394" s="2">
        <f t="shared" si="394"/>
        <v>0</v>
      </c>
      <c r="AG394" s="2">
        <f t="shared" si="356"/>
        <v>0</v>
      </c>
      <c r="AH394" s="2">
        <f t="shared" si="395"/>
        <v>0</v>
      </c>
      <c r="AI394" s="2">
        <f t="shared" si="396"/>
        <v>0</v>
      </c>
      <c r="AJ394" s="2">
        <f t="shared" si="357"/>
        <v>0</v>
      </c>
      <c r="AK394" s="2">
        <v>179.22</v>
      </c>
      <c r="AL394" s="2">
        <v>179.22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109</v>
      </c>
      <c r="AU394" s="2">
        <v>61</v>
      </c>
      <c r="AV394" s="2">
        <v>1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3</v>
      </c>
      <c r="BI394" s="2">
        <v>1</v>
      </c>
      <c r="BJ394" s="2" t="s">
        <v>269</v>
      </c>
      <c r="BK394" s="2"/>
      <c r="BL394" s="2"/>
      <c r="BM394" s="2">
        <v>21</v>
      </c>
      <c r="BN394" s="2">
        <v>0</v>
      </c>
      <c r="BO394" s="2" t="s">
        <v>3</v>
      </c>
      <c r="BP394" s="2">
        <v>0</v>
      </c>
      <c r="BQ394" s="2">
        <v>30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109</v>
      </c>
      <c r="CA394" s="2">
        <v>61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858</v>
      </c>
      <c r="CO394" s="2">
        <v>0</v>
      </c>
      <c r="CP394" s="2">
        <f t="shared" si="358"/>
        <v>3219.51</v>
      </c>
      <c r="CQ394" s="2">
        <f t="shared" si="359"/>
        <v>179.22</v>
      </c>
      <c r="CR394" s="2">
        <f t="shared" si="397"/>
        <v>0</v>
      </c>
      <c r="CS394" s="2">
        <f t="shared" si="398"/>
        <v>0</v>
      </c>
      <c r="CT394" s="2">
        <f t="shared" si="360"/>
        <v>0</v>
      </c>
      <c r="CU394" s="2">
        <f t="shared" si="361"/>
        <v>0</v>
      </c>
      <c r="CV394" s="2">
        <f t="shared" si="362"/>
        <v>0</v>
      </c>
      <c r="CW394" s="2">
        <f t="shared" si="363"/>
        <v>0</v>
      </c>
      <c r="CX394" s="2">
        <f t="shared" si="364"/>
        <v>0</v>
      </c>
      <c r="CY394" s="2">
        <f t="shared" si="399"/>
        <v>0</v>
      </c>
      <c r="CZ394" s="2">
        <f t="shared" si="400"/>
        <v>0</v>
      </c>
      <c r="DA394" s="2"/>
      <c r="DB394" s="2"/>
      <c r="DC394" s="2" t="s">
        <v>3</v>
      </c>
      <c r="DD394" s="2" t="s">
        <v>3</v>
      </c>
      <c r="DE394" s="2" t="s">
        <v>3</v>
      </c>
      <c r="DF394" s="2" t="s">
        <v>3</v>
      </c>
      <c r="DG394" s="2" t="s">
        <v>3</v>
      </c>
      <c r="DH394" s="2" t="s">
        <v>3</v>
      </c>
      <c r="DI394" s="2" t="s">
        <v>3</v>
      </c>
      <c r="DJ394" s="2" t="s">
        <v>3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1003</v>
      </c>
      <c r="DV394" s="2" t="s">
        <v>144</v>
      </c>
      <c r="DW394" s="2" t="s">
        <v>144</v>
      </c>
      <c r="DX394" s="2">
        <v>1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85635393</v>
      </c>
      <c r="EF394" s="2">
        <v>30</v>
      </c>
      <c r="EG394" s="2" t="s">
        <v>46</v>
      </c>
      <c r="EH394" s="2">
        <v>0</v>
      </c>
      <c r="EI394" s="2" t="s">
        <v>3</v>
      </c>
      <c r="EJ394" s="2">
        <v>1</v>
      </c>
      <c r="EK394" s="2">
        <v>21</v>
      </c>
      <c r="EL394" s="2" t="s">
        <v>47</v>
      </c>
      <c r="EM394" s="2" t="s">
        <v>48</v>
      </c>
      <c r="EN394" s="2"/>
      <c r="EO394" s="2" t="s">
        <v>146</v>
      </c>
      <c r="EP394" s="2"/>
      <c r="EQ394" s="2">
        <v>0</v>
      </c>
      <c r="ER394" s="2">
        <v>179.22</v>
      </c>
      <c r="ES394" s="2">
        <v>179.22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v>0</v>
      </c>
      <c r="FS394" s="2">
        <v>0</v>
      </c>
      <c r="FT394" s="2"/>
      <c r="FU394" s="2"/>
      <c r="FV394" s="2"/>
      <c r="FW394" s="2"/>
      <c r="FX394" s="2">
        <v>109</v>
      </c>
      <c r="FY394" s="2">
        <v>61</v>
      </c>
      <c r="FZ394" s="2"/>
      <c r="GA394" s="2" t="s">
        <v>3</v>
      </c>
      <c r="GB394" s="2"/>
      <c r="GC394" s="2"/>
      <c r="GD394" s="2">
        <v>1</v>
      </c>
      <c r="GE394" s="2"/>
      <c r="GF394" s="2">
        <v>-498402387</v>
      </c>
      <c r="GG394" s="2">
        <v>2</v>
      </c>
      <c r="GH394" s="2">
        <v>1</v>
      </c>
      <c r="GI394" s="2">
        <v>-2</v>
      </c>
      <c r="GJ394" s="2">
        <v>0</v>
      </c>
      <c r="GK394" s="2">
        <v>0</v>
      </c>
      <c r="GL394" s="2">
        <f t="shared" si="365"/>
        <v>0</v>
      </c>
      <c r="GM394" s="2">
        <f t="shared" si="366"/>
        <v>3219.51</v>
      </c>
      <c r="GN394" s="2">
        <f t="shared" si="367"/>
        <v>3219.51</v>
      </c>
      <c r="GO394" s="2">
        <f t="shared" si="368"/>
        <v>0</v>
      </c>
      <c r="GP394" s="2">
        <f t="shared" si="369"/>
        <v>0</v>
      </c>
      <c r="GQ394" s="2"/>
      <c r="GR394" s="2">
        <v>0</v>
      </c>
      <c r="GS394" s="2">
        <v>3</v>
      </c>
      <c r="GT394" s="2">
        <v>0</v>
      </c>
      <c r="GU394" s="2" t="s">
        <v>3</v>
      </c>
      <c r="GV394" s="2">
        <f t="shared" si="370"/>
        <v>0</v>
      </c>
      <c r="GW394" s="2">
        <v>1</v>
      </c>
      <c r="GX394" s="2">
        <f t="shared" si="371"/>
        <v>0</v>
      </c>
      <c r="GY394" s="2"/>
      <c r="GZ394" s="2"/>
      <c r="HA394" s="2">
        <v>0</v>
      </c>
      <c r="HB394" s="2">
        <v>0</v>
      </c>
      <c r="HC394" s="2">
        <f t="shared" si="372"/>
        <v>0</v>
      </c>
      <c r="HD394" s="2"/>
      <c r="HE394" s="2" t="s">
        <v>3</v>
      </c>
      <c r="HF394" s="2" t="s">
        <v>3</v>
      </c>
      <c r="HG394" s="2"/>
      <c r="HH394" s="2"/>
      <c r="HI394" s="2"/>
      <c r="HJ394" s="2"/>
      <c r="HK394" s="2"/>
      <c r="HL394" s="2"/>
      <c r="HM394" s="2" t="s">
        <v>36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5">
      <c r="A395" s="3">
        <v>18</v>
      </c>
      <c r="B395" s="3">
        <v>1</v>
      </c>
      <c r="C395" s="3">
        <v>404</v>
      </c>
      <c r="E395" s="3" t="s">
        <v>349</v>
      </c>
      <c r="F395" s="3" t="s">
        <v>267</v>
      </c>
      <c r="G395" s="3" t="s">
        <v>268</v>
      </c>
      <c r="H395" s="3" t="s">
        <v>144</v>
      </c>
      <c r="I395" s="3">
        <f>I391*J395</f>
        <v>17.963999999999999</v>
      </c>
      <c r="J395" s="3">
        <v>99.8</v>
      </c>
      <c r="K395" s="3">
        <v>99.8</v>
      </c>
      <c r="O395" s="3">
        <f t="shared" si="348"/>
        <v>7082.92</v>
      </c>
      <c r="P395" s="3">
        <f t="shared" si="349"/>
        <v>7082.92</v>
      </c>
      <c r="Q395" s="3">
        <f t="shared" si="387"/>
        <v>0</v>
      </c>
      <c r="R395" s="3">
        <f t="shared" si="388"/>
        <v>0</v>
      </c>
      <c r="S395" s="3">
        <f t="shared" si="350"/>
        <v>0</v>
      </c>
      <c r="T395" s="3">
        <f t="shared" si="351"/>
        <v>0</v>
      </c>
      <c r="U395" s="3">
        <f t="shared" si="352"/>
        <v>0</v>
      </c>
      <c r="V395" s="3">
        <f t="shared" si="353"/>
        <v>0</v>
      </c>
      <c r="W395" s="3">
        <f t="shared" si="354"/>
        <v>0</v>
      </c>
      <c r="X395" s="3">
        <f t="shared" si="389"/>
        <v>0</v>
      </c>
      <c r="Y395" s="3">
        <f t="shared" si="390"/>
        <v>0</v>
      </c>
      <c r="AA395" s="3">
        <v>86549536</v>
      </c>
      <c r="AB395" s="3">
        <f t="shared" si="355"/>
        <v>179.22</v>
      </c>
      <c r="AC395" s="3">
        <f t="shared" si="391"/>
        <v>179.22</v>
      </c>
      <c r="AD395" s="3">
        <f t="shared" si="392"/>
        <v>0</v>
      </c>
      <c r="AE395" s="3">
        <f t="shared" si="393"/>
        <v>0</v>
      </c>
      <c r="AF395" s="3">
        <f t="shared" si="394"/>
        <v>0</v>
      </c>
      <c r="AG395" s="3">
        <f t="shared" si="356"/>
        <v>0</v>
      </c>
      <c r="AH395" s="3">
        <f t="shared" si="395"/>
        <v>0</v>
      </c>
      <c r="AI395" s="3">
        <f t="shared" si="396"/>
        <v>0</v>
      </c>
      <c r="AJ395" s="3">
        <f t="shared" si="357"/>
        <v>0</v>
      </c>
      <c r="AK395" s="3">
        <v>179.22</v>
      </c>
      <c r="AL395" s="3">
        <v>179.22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109</v>
      </c>
      <c r="AU395" s="3">
        <v>61</v>
      </c>
      <c r="AV395" s="3">
        <v>1</v>
      </c>
      <c r="AW395" s="3">
        <v>1</v>
      </c>
      <c r="AZ395" s="3">
        <v>1</v>
      </c>
      <c r="BA395" s="3">
        <v>1</v>
      </c>
      <c r="BB395" s="3">
        <v>1</v>
      </c>
      <c r="BC395" s="3">
        <v>2.2000000000000002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3</v>
      </c>
      <c r="BI395" s="3">
        <v>1</v>
      </c>
      <c r="BJ395" s="3" t="s">
        <v>269</v>
      </c>
      <c r="BM395" s="3">
        <v>21</v>
      </c>
      <c r="BN395" s="3">
        <v>0</v>
      </c>
      <c r="BO395" s="3" t="s">
        <v>267</v>
      </c>
      <c r="BP395" s="3">
        <v>1</v>
      </c>
      <c r="BQ395" s="3">
        <v>30</v>
      </c>
      <c r="BR395" s="3">
        <v>0</v>
      </c>
      <c r="BS395" s="3">
        <v>1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109</v>
      </c>
      <c r="CA395" s="3">
        <v>61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858</v>
      </c>
      <c r="CO395" s="3">
        <v>0</v>
      </c>
      <c r="CP395" s="3">
        <f t="shared" si="358"/>
        <v>7082.92</v>
      </c>
      <c r="CQ395" s="3">
        <f t="shared" si="359"/>
        <v>394.28</v>
      </c>
      <c r="CR395" s="3">
        <f t="shared" si="397"/>
        <v>0</v>
      </c>
      <c r="CS395" s="3">
        <f t="shared" si="398"/>
        <v>0</v>
      </c>
      <c r="CT395" s="3">
        <f t="shared" si="360"/>
        <v>0</v>
      </c>
      <c r="CU395" s="3">
        <f t="shared" si="361"/>
        <v>0</v>
      </c>
      <c r="CV395" s="3">
        <f t="shared" si="362"/>
        <v>0</v>
      </c>
      <c r="CW395" s="3">
        <f t="shared" si="363"/>
        <v>0</v>
      </c>
      <c r="CX395" s="3">
        <f t="shared" si="364"/>
        <v>0</v>
      </c>
      <c r="CY395" s="3">
        <f t="shared" si="399"/>
        <v>0</v>
      </c>
      <c r="CZ395" s="3">
        <f t="shared" si="400"/>
        <v>0</v>
      </c>
      <c r="DC395" s="3" t="s">
        <v>3</v>
      </c>
      <c r="DD395" s="3" t="s">
        <v>3</v>
      </c>
      <c r="DE395" s="3" t="s">
        <v>3</v>
      </c>
      <c r="DF395" s="3" t="s">
        <v>3</v>
      </c>
      <c r="DG395" s="3" t="s">
        <v>3</v>
      </c>
      <c r="DH395" s="3" t="s">
        <v>3</v>
      </c>
      <c r="DI395" s="3" t="s">
        <v>3</v>
      </c>
      <c r="DJ395" s="3" t="s">
        <v>3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1003</v>
      </c>
      <c r="DV395" s="3" t="s">
        <v>144</v>
      </c>
      <c r="DW395" s="3" t="s">
        <v>144</v>
      </c>
      <c r="DX395" s="3">
        <v>1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85635393</v>
      </c>
      <c r="EF395" s="3">
        <v>30</v>
      </c>
      <c r="EG395" s="3" t="s">
        <v>46</v>
      </c>
      <c r="EH395" s="3">
        <v>0</v>
      </c>
      <c r="EI395" s="3" t="s">
        <v>3</v>
      </c>
      <c r="EJ395" s="3">
        <v>1</v>
      </c>
      <c r="EK395" s="3">
        <v>21</v>
      </c>
      <c r="EL395" s="3" t="s">
        <v>47</v>
      </c>
      <c r="EM395" s="3" t="s">
        <v>48</v>
      </c>
      <c r="EO395" s="3" t="s">
        <v>146</v>
      </c>
      <c r="EQ395" s="3">
        <v>0</v>
      </c>
      <c r="ER395" s="3">
        <v>179.22</v>
      </c>
      <c r="ES395" s="3">
        <v>179.22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FQ395" s="3">
        <v>0</v>
      </c>
      <c r="FR395" s="3">
        <v>0</v>
      </c>
      <c r="FS395" s="3">
        <v>0</v>
      </c>
      <c r="FX395" s="3">
        <v>109</v>
      </c>
      <c r="FY395" s="3">
        <v>61</v>
      </c>
      <c r="GA395" s="3" t="s">
        <v>3</v>
      </c>
      <c r="GD395" s="3">
        <v>1</v>
      </c>
      <c r="GF395" s="3">
        <v>-498402387</v>
      </c>
      <c r="GG395" s="3">
        <v>2</v>
      </c>
      <c r="GH395" s="3">
        <v>1</v>
      </c>
      <c r="GI395" s="3">
        <v>2</v>
      </c>
      <c r="GJ395" s="3">
        <v>0</v>
      </c>
      <c r="GK395" s="3">
        <v>0</v>
      </c>
      <c r="GL395" s="3">
        <f t="shared" si="365"/>
        <v>0</v>
      </c>
      <c r="GM395" s="3">
        <f t="shared" si="366"/>
        <v>7082.92</v>
      </c>
      <c r="GN395" s="3">
        <f t="shared" si="367"/>
        <v>7082.92</v>
      </c>
      <c r="GO395" s="3">
        <f t="shared" si="368"/>
        <v>0</v>
      </c>
      <c r="GP395" s="3">
        <f t="shared" si="369"/>
        <v>0</v>
      </c>
      <c r="GR395" s="3">
        <v>0</v>
      </c>
      <c r="GS395" s="3">
        <v>3</v>
      </c>
      <c r="GT395" s="3">
        <v>0</v>
      </c>
      <c r="GU395" s="3" t="s">
        <v>3</v>
      </c>
      <c r="GV395" s="3">
        <f t="shared" si="370"/>
        <v>0</v>
      </c>
      <c r="GW395" s="3">
        <v>1</v>
      </c>
      <c r="GX395" s="3">
        <f t="shared" si="371"/>
        <v>0</v>
      </c>
      <c r="HA395" s="3">
        <v>0</v>
      </c>
      <c r="HB395" s="3">
        <v>0</v>
      </c>
      <c r="HC395" s="3">
        <f t="shared" si="372"/>
        <v>0</v>
      </c>
      <c r="HE395" s="3" t="s">
        <v>3</v>
      </c>
      <c r="HF395" s="3" t="s">
        <v>3</v>
      </c>
      <c r="HM395" s="3" t="s">
        <v>36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5">
      <c r="A396" s="2">
        <v>18</v>
      </c>
      <c r="B396" s="2">
        <v>1</v>
      </c>
      <c r="C396" s="2">
        <v>398</v>
      </c>
      <c r="D396" s="2"/>
      <c r="E396" s="2" t="s">
        <v>350</v>
      </c>
      <c r="F396" s="2" t="s">
        <v>271</v>
      </c>
      <c r="G396" s="2" t="s">
        <v>272</v>
      </c>
      <c r="H396" s="2" t="s">
        <v>163</v>
      </c>
      <c r="I396" s="2">
        <f>I390*J396</f>
        <v>3.9999999999999996</v>
      </c>
      <c r="J396" s="2">
        <v>22.222222222222221</v>
      </c>
      <c r="K396" s="2">
        <v>22.222221999999999</v>
      </c>
      <c r="L396" s="2"/>
      <c r="M396" s="2"/>
      <c r="N396" s="2"/>
      <c r="O396" s="2">
        <f t="shared" si="348"/>
        <v>2143.08</v>
      </c>
      <c r="P396" s="2">
        <f t="shared" si="349"/>
        <v>2143.08</v>
      </c>
      <c r="Q396" s="2">
        <f t="shared" si="387"/>
        <v>0</v>
      </c>
      <c r="R396" s="2">
        <f t="shared" si="388"/>
        <v>0</v>
      </c>
      <c r="S396" s="2">
        <f t="shared" si="350"/>
        <v>0</v>
      </c>
      <c r="T396" s="2">
        <f t="shared" si="351"/>
        <v>0</v>
      </c>
      <c r="U396" s="2">
        <f t="shared" si="352"/>
        <v>0</v>
      </c>
      <c r="V396" s="2">
        <f t="shared" si="353"/>
        <v>0</v>
      </c>
      <c r="W396" s="2">
        <f t="shared" si="354"/>
        <v>0</v>
      </c>
      <c r="X396" s="2">
        <f t="shared" si="389"/>
        <v>0</v>
      </c>
      <c r="Y396" s="2">
        <f t="shared" si="390"/>
        <v>0</v>
      </c>
      <c r="Z396" s="2"/>
      <c r="AA396" s="2">
        <v>86549534</v>
      </c>
      <c r="AB396" s="2">
        <f t="shared" si="355"/>
        <v>535.77</v>
      </c>
      <c r="AC396" s="2">
        <f t="shared" si="391"/>
        <v>535.77</v>
      </c>
      <c r="AD396" s="2">
        <f t="shared" si="392"/>
        <v>0</v>
      </c>
      <c r="AE396" s="2">
        <f t="shared" si="393"/>
        <v>0</v>
      </c>
      <c r="AF396" s="2">
        <f t="shared" si="394"/>
        <v>0</v>
      </c>
      <c r="AG396" s="2">
        <f t="shared" si="356"/>
        <v>0</v>
      </c>
      <c r="AH396" s="2">
        <f t="shared" si="395"/>
        <v>0</v>
      </c>
      <c r="AI396" s="2">
        <f t="shared" si="396"/>
        <v>0</v>
      </c>
      <c r="AJ396" s="2">
        <f t="shared" si="357"/>
        <v>0</v>
      </c>
      <c r="AK396" s="2">
        <v>535.77</v>
      </c>
      <c r="AL396" s="2">
        <v>535.77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109</v>
      </c>
      <c r="AU396" s="2">
        <v>61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1</v>
      </c>
      <c r="BJ396" s="2" t="s">
        <v>273</v>
      </c>
      <c r="BK396" s="2"/>
      <c r="BL396" s="2"/>
      <c r="BM396" s="2">
        <v>21</v>
      </c>
      <c r="BN396" s="2">
        <v>0</v>
      </c>
      <c r="BO396" s="2" t="s">
        <v>3</v>
      </c>
      <c r="BP396" s="2">
        <v>0</v>
      </c>
      <c r="BQ396" s="2">
        <v>30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109</v>
      </c>
      <c r="CA396" s="2">
        <v>61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858</v>
      </c>
      <c r="CO396" s="2">
        <v>0</v>
      </c>
      <c r="CP396" s="2">
        <f t="shared" si="358"/>
        <v>2143.08</v>
      </c>
      <c r="CQ396" s="2">
        <f t="shared" si="359"/>
        <v>535.77</v>
      </c>
      <c r="CR396" s="2">
        <f t="shared" si="397"/>
        <v>0</v>
      </c>
      <c r="CS396" s="2">
        <f t="shared" si="398"/>
        <v>0</v>
      </c>
      <c r="CT396" s="2">
        <f t="shared" si="360"/>
        <v>0</v>
      </c>
      <c r="CU396" s="2">
        <f t="shared" si="361"/>
        <v>0</v>
      </c>
      <c r="CV396" s="2">
        <f t="shared" si="362"/>
        <v>0</v>
      </c>
      <c r="CW396" s="2">
        <f t="shared" si="363"/>
        <v>0</v>
      </c>
      <c r="CX396" s="2">
        <f t="shared" si="364"/>
        <v>0</v>
      </c>
      <c r="CY396" s="2">
        <f t="shared" si="399"/>
        <v>0</v>
      </c>
      <c r="CZ396" s="2">
        <f t="shared" si="400"/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1010</v>
      </c>
      <c r="DV396" s="2" t="s">
        <v>163</v>
      </c>
      <c r="DW396" s="2" t="s">
        <v>163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85635393</v>
      </c>
      <c r="EF396" s="2">
        <v>30</v>
      </c>
      <c r="EG396" s="2" t="s">
        <v>46</v>
      </c>
      <c r="EH396" s="2">
        <v>0</v>
      </c>
      <c r="EI396" s="2" t="s">
        <v>3</v>
      </c>
      <c r="EJ396" s="2">
        <v>1</v>
      </c>
      <c r="EK396" s="2">
        <v>21</v>
      </c>
      <c r="EL396" s="2" t="s">
        <v>47</v>
      </c>
      <c r="EM396" s="2" t="s">
        <v>48</v>
      </c>
      <c r="EN396" s="2"/>
      <c r="EO396" s="2" t="s">
        <v>146</v>
      </c>
      <c r="EP396" s="2"/>
      <c r="EQ396" s="2">
        <v>0</v>
      </c>
      <c r="ER396" s="2">
        <v>535.77</v>
      </c>
      <c r="ES396" s="2">
        <v>535.77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v>0</v>
      </c>
      <c r="FS396" s="2">
        <v>0</v>
      </c>
      <c r="FT396" s="2"/>
      <c r="FU396" s="2"/>
      <c r="FV396" s="2"/>
      <c r="FW396" s="2"/>
      <c r="FX396" s="2">
        <v>109</v>
      </c>
      <c r="FY396" s="2">
        <v>61</v>
      </c>
      <c r="FZ396" s="2"/>
      <c r="GA396" s="2" t="s">
        <v>3</v>
      </c>
      <c r="GB396" s="2"/>
      <c r="GC396" s="2"/>
      <c r="GD396" s="2">
        <v>1</v>
      </c>
      <c r="GE396" s="2"/>
      <c r="GF396" s="2">
        <v>-1790875809</v>
      </c>
      <c r="GG396" s="2">
        <v>2</v>
      </c>
      <c r="GH396" s="2">
        <v>1</v>
      </c>
      <c r="GI396" s="2">
        <v>-2</v>
      </c>
      <c r="GJ396" s="2">
        <v>0</v>
      </c>
      <c r="GK396" s="2">
        <v>0</v>
      </c>
      <c r="GL396" s="2">
        <f t="shared" si="365"/>
        <v>0</v>
      </c>
      <c r="GM396" s="2">
        <f t="shared" si="366"/>
        <v>2143.08</v>
      </c>
      <c r="GN396" s="2">
        <f t="shared" si="367"/>
        <v>2143.08</v>
      </c>
      <c r="GO396" s="2">
        <f t="shared" si="368"/>
        <v>0</v>
      </c>
      <c r="GP396" s="2">
        <f t="shared" si="369"/>
        <v>0</v>
      </c>
      <c r="GQ396" s="2"/>
      <c r="GR396" s="2">
        <v>0</v>
      </c>
      <c r="GS396" s="2">
        <v>3</v>
      </c>
      <c r="GT396" s="2">
        <v>0</v>
      </c>
      <c r="GU396" s="2" t="s">
        <v>3</v>
      </c>
      <c r="GV396" s="2">
        <f t="shared" si="370"/>
        <v>0</v>
      </c>
      <c r="GW396" s="2">
        <v>1</v>
      </c>
      <c r="GX396" s="2">
        <f t="shared" si="371"/>
        <v>0</v>
      </c>
      <c r="GY396" s="2"/>
      <c r="GZ396" s="2"/>
      <c r="HA396" s="2">
        <v>0</v>
      </c>
      <c r="HB396" s="2">
        <v>0</v>
      </c>
      <c r="HC396" s="2">
        <f t="shared" si="372"/>
        <v>0</v>
      </c>
      <c r="HD396" s="2"/>
      <c r="HE396" s="2" t="s">
        <v>3</v>
      </c>
      <c r="HF396" s="2" t="s">
        <v>3</v>
      </c>
      <c r="HG396" s="2"/>
      <c r="HH396" s="2"/>
      <c r="HI396" s="2"/>
      <c r="HJ396" s="2"/>
      <c r="HK396" s="2"/>
      <c r="HL396" s="2"/>
      <c r="HM396" s="2" t="s">
        <v>36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5">
      <c r="A397" s="3">
        <v>18</v>
      </c>
      <c r="B397" s="3">
        <v>1</v>
      </c>
      <c r="C397" s="3">
        <v>412</v>
      </c>
      <c r="E397" s="3" t="s">
        <v>350</v>
      </c>
      <c r="F397" s="3" t="s">
        <v>271</v>
      </c>
      <c r="G397" s="3" t="s">
        <v>272</v>
      </c>
      <c r="H397" s="3" t="s">
        <v>163</v>
      </c>
      <c r="I397" s="3">
        <f>I391*J397</f>
        <v>3.9999999999999996</v>
      </c>
      <c r="J397" s="3">
        <v>22.222222222222221</v>
      </c>
      <c r="K397" s="3">
        <v>22.222221999999999</v>
      </c>
      <c r="O397" s="3">
        <f t="shared" si="348"/>
        <v>14915.84</v>
      </c>
      <c r="P397" s="3">
        <f t="shared" si="349"/>
        <v>14915.84</v>
      </c>
      <c r="Q397" s="3">
        <f t="shared" si="387"/>
        <v>0</v>
      </c>
      <c r="R397" s="3">
        <f t="shared" si="388"/>
        <v>0</v>
      </c>
      <c r="S397" s="3">
        <f t="shared" si="350"/>
        <v>0</v>
      </c>
      <c r="T397" s="3">
        <f t="shared" si="351"/>
        <v>0</v>
      </c>
      <c r="U397" s="3">
        <f t="shared" si="352"/>
        <v>0</v>
      </c>
      <c r="V397" s="3">
        <f t="shared" si="353"/>
        <v>0</v>
      </c>
      <c r="W397" s="3">
        <f t="shared" si="354"/>
        <v>0</v>
      </c>
      <c r="X397" s="3">
        <f t="shared" si="389"/>
        <v>0</v>
      </c>
      <c r="Y397" s="3">
        <f t="shared" si="390"/>
        <v>0</v>
      </c>
      <c r="AA397" s="3">
        <v>86549536</v>
      </c>
      <c r="AB397" s="3">
        <f t="shared" si="355"/>
        <v>535.77</v>
      </c>
      <c r="AC397" s="3">
        <f t="shared" si="391"/>
        <v>535.77</v>
      </c>
      <c r="AD397" s="3">
        <f t="shared" si="392"/>
        <v>0</v>
      </c>
      <c r="AE397" s="3">
        <f t="shared" si="393"/>
        <v>0</v>
      </c>
      <c r="AF397" s="3">
        <f t="shared" si="394"/>
        <v>0</v>
      </c>
      <c r="AG397" s="3">
        <f t="shared" si="356"/>
        <v>0</v>
      </c>
      <c r="AH397" s="3">
        <f t="shared" si="395"/>
        <v>0</v>
      </c>
      <c r="AI397" s="3">
        <f t="shared" si="396"/>
        <v>0</v>
      </c>
      <c r="AJ397" s="3">
        <f t="shared" si="357"/>
        <v>0</v>
      </c>
      <c r="AK397" s="3">
        <v>535.77</v>
      </c>
      <c r="AL397" s="3">
        <v>535.77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109</v>
      </c>
      <c r="AU397" s="3">
        <v>61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6.96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1</v>
      </c>
      <c r="BJ397" s="3" t="s">
        <v>273</v>
      </c>
      <c r="BM397" s="3">
        <v>21</v>
      </c>
      <c r="BN397" s="3">
        <v>0</v>
      </c>
      <c r="BO397" s="3" t="s">
        <v>271</v>
      </c>
      <c r="BP397" s="3">
        <v>1</v>
      </c>
      <c r="BQ397" s="3">
        <v>30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109</v>
      </c>
      <c r="CA397" s="3">
        <v>61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858</v>
      </c>
      <c r="CO397" s="3">
        <v>0</v>
      </c>
      <c r="CP397" s="3">
        <f t="shared" si="358"/>
        <v>14915.84</v>
      </c>
      <c r="CQ397" s="3">
        <f t="shared" si="359"/>
        <v>3728.96</v>
      </c>
      <c r="CR397" s="3">
        <f t="shared" si="397"/>
        <v>0</v>
      </c>
      <c r="CS397" s="3">
        <f t="shared" si="398"/>
        <v>0</v>
      </c>
      <c r="CT397" s="3">
        <f t="shared" si="360"/>
        <v>0</v>
      </c>
      <c r="CU397" s="3">
        <f t="shared" si="361"/>
        <v>0</v>
      </c>
      <c r="CV397" s="3">
        <f t="shared" si="362"/>
        <v>0</v>
      </c>
      <c r="CW397" s="3">
        <f t="shared" si="363"/>
        <v>0</v>
      </c>
      <c r="CX397" s="3">
        <f t="shared" si="364"/>
        <v>0</v>
      </c>
      <c r="CY397" s="3">
        <f t="shared" si="399"/>
        <v>0</v>
      </c>
      <c r="CZ397" s="3">
        <f t="shared" si="400"/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1010</v>
      </c>
      <c r="DV397" s="3" t="s">
        <v>163</v>
      </c>
      <c r="DW397" s="3" t="s">
        <v>163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85635393</v>
      </c>
      <c r="EF397" s="3">
        <v>30</v>
      </c>
      <c r="EG397" s="3" t="s">
        <v>46</v>
      </c>
      <c r="EH397" s="3">
        <v>0</v>
      </c>
      <c r="EI397" s="3" t="s">
        <v>3</v>
      </c>
      <c r="EJ397" s="3">
        <v>1</v>
      </c>
      <c r="EK397" s="3">
        <v>21</v>
      </c>
      <c r="EL397" s="3" t="s">
        <v>47</v>
      </c>
      <c r="EM397" s="3" t="s">
        <v>48</v>
      </c>
      <c r="EO397" s="3" t="s">
        <v>146</v>
      </c>
      <c r="EQ397" s="3">
        <v>0</v>
      </c>
      <c r="ER397" s="3">
        <v>535.77</v>
      </c>
      <c r="ES397" s="3">
        <v>535.77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FQ397" s="3">
        <v>0</v>
      </c>
      <c r="FR397" s="3">
        <v>0</v>
      </c>
      <c r="FS397" s="3">
        <v>0</v>
      </c>
      <c r="FX397" s="3">
        <v>109</v>
      </c>
      <c r="FY397" s="3">
        <v>61</v>
      </c>
      <c r="GA397" s="3" t="s">
        <v>3</v>
      </c>
      <c r="GD397" s="3">
        <v>1</v>
      </c>
      <c r="GF397" s="3">
        <v>-1790875809</v>
      </c>
      <c r="GG397" s="3">
        <v>2</v>
      </c>
      <c r="GH397" s="3">
        <v>1</v>
      </c>
      <c r="GI397" s="3">
        <v>2</v>
      </c>
      <c r="GJ397" s="3">
        <v>0</v>
      </c>
      <c r="GK397" s="3">
        <v>0</v>
      </c>
      <c r="GL397" s="3">
        <f t="shared" si="365"/>
        <v>0</v>
      </c>
      <c r="GM397" s="3">
        <f t="shared" si="366"/>
        <v>14915.84</v>
      </c>
      <c r="GN397" s="3">
        <f t="shared" si="367"/>
        <v>14915.84</v>
      </c>
      <c r="GO397" s="3">
        <f t="shared" si="368"/>
        <v>0</v>
      </c>
      <c r="GP397" s="3">
        <f t="shared" si="369"/>
        <v>0</v>
      </c>
      <c r="GR397" s="3">
        <v>0</v>
      </c>
      <c r="GS397" s="3">
        <v>3</v>
      </c>
      <c r="GT397" s="3">
        <v>0</v>
      </c>
      <c r="GU397" s="3" t="s">
        <v>3</v>
      </c>
      <c r="GV397" s="3">
        <f t="shared" si="370"/>
        <v>0</v>
      </c>
      <c r="GW397" s="3">
        <v>1</v>
      </c>
      <c r="GX397" s="3">
        <f t="shared" si="371"/>
        <v>0</v>
      </c>
      <c r="HA397" s="3">
        <v>0</v>
      </c>
      <c r="HB397" s="3">
        <v>0</v>
      </c>
      <c r="HC397" s="3">
        <f t="shared" si="372"/>
        <v>0</v>
      </c>
      <c r="HE397" s="3" t="s">
        <v>3</v>
      </c>
      <c r="HF397" s="3" t="s">
        <v>3</v>
      </c>
      <c r="HM397" s="3" t="s">
        <v>36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5">
      <c r="A398" s="2">
        <v>18</v>
      </c>
      <c r="B398" s="2">
        <v>1</v>
      </c>
      <c r="C398" s="2">
        <v>393</v>
      </c>
      <c r="D398" s="2"/>
      <c r="E398" s="2" t="s">
        <v>351</v>
      </c>
      <c r="F398" s="2" t="s">
        <v>275</v>
      </c>
      <c r="G398" s="2" t="s">
        <v>276</v>
      </c>
      <c r="H398" s="2" t="s">
        <v>163</v>
      </c>
      <c r="I398" s="2">
        <f>I390*J398</f>
        <v>6</v>
      </c>
      <c r="J398" s="2">
        <v>33.333333333333336</v>
      </c>
      <c r="K398" s="2">
        <v>33.333333000000003</v>
      </c>
      <c r="L398" s="2"/>
      <c r="M398" s="2"/>
      <c r="N398" s="2"/>
      <c r="O398" s="2">
        <f t="shared" si="348"/>
        <v>318.3</v>
      </c>
      <c r="P398" s="2">
        <f t="shared" si="349"/>
        <v>318.3</v>
      </c>
      <c r="Q398" s="2">
        <f t="shared" si="387"/>
        <v>0</v>
      </c>
      <c r="R398" s="2">
        <f t="shared" si="388"/>
        <v>0</v>
      </c>
      <c r="S398" s="2">
        <f t="shared" si="350"/>
        <v>0</v>
      </c>
      <c r="T398" s="2">
        <f t="shared" si="351"/>
        <v>0</v>
      </c>
      <c r="U398" s="2">
        <f t="shared" si="352"/>
        <v>0</v>
      </c>
      <c r="V398" s="2">
        <f t="shared" si="353"/>
        <v>0</v>
      </c>
      <c r="W398" s="2">
        <f t="shared" si="354"/>
        <v>0</v>
      </c>
      <c r="X398" s="2">
        <f t="shared" si="389"/>
        <v>0</v>
      </c>
      <c r="Y398" s="2">
        <f t="shared" si="390"/>
        <v>0</v>
      </c>
      <c r="Z398" s="2"/>
      <c r="AA398" s="2">
        <v>86549534</v>
      </c>
      <c r="AB398" s="2">
        <f t="shared" si="355"/>
        <v>53.05</v>
      </c>
      <c r="AC398" s="2">
        <f t="shared" si="391"/>
        <v>53.05</v>
      </c>
      <c r="AD398" s="2">
        <f t="shared" si="392"/>
        <v>0</v>
      </c>
      <c r="AE398" s="2">
        <f t="shared" si="393"/>
        <v>0</v>
      </c>
      <c r="AF398" s="2">
        <f t="shared" si="394"/>
        <v>0</v>
      </c>
      <c r="AG398" s="2">
        <f t="shared" si="356"/>
        <v>0</v>
      </c>
      <c r="AH398" s="2">
        <f t="shared" si="395"/>
        <v>0</v>
      </c>
      <c r="AI398" s="2">
        <f t="shared" si="396"/>
        <v>0</v>
      </c>
      <c r="AJ398" s="2">
        <f t="shared" si="357"/>
        <v>0</v>
      </c>
      <c r="AK398" s="2">
        <v>53.05</v>
      </c>
      <c r="AL398" s="2">
        <v>53.05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109</v>
      </c>
      <c r="AU398" s="2">
        <v>61</v>
      </c>
      <c r="AV398" s="2">
        <v>1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3</v>
      </c>
      <c r="BI398" s="2">
        <v>1</v>
      </c>
      <c r="BJ398" s="2" t="s">
        <v>277</v>
      </c>
      <c r="BK398" s="2"/>
      <c r="BL398" s="2"/>
      <c r="BM398" s="2">
        <v>21</v>
      </c>
      <c r="BN398" s="2">
        <v>0</v>
      </c>
      <c r="BO398" s="2" t="s">
        <v>3</v>
      </c>
      <c r="BP398" s="2">
        <v>0</v>
      </c>
      <c r="BQ398" s="2">
        <v>30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109</v>
      </c>
      <c r="CA398" s="2">
        <v>61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858</v>
      </c>
      <c r="CO398" s="2">
        <v>0</v>
      </c>
      <c r="CP398" s="2">
        <f t="shared" si="358"/>
        <v>318.3</v>
      </c>
      <c r="CQ398" s="2">
        <f t="shared" si="359"/>
        <v>53.05</v>
      </c>
      <c r="CR398" s="2">
        <f t="shared" si="397"/>
        <v>0</v>
      </c>
      <c r="CS398" s="2">
        <f t="shared" si="398"/>
        <v>0</v>
      </c>
      <c r="CT398" s="2">
        <f t="shared" si="360"/>
        <v>0</v>
      </c>
      <c r="CU398" s="2">
        <f t="shared" si="361"/>
        <v>0</v>
      </c>
      <c r="CV398" s="2">
        <f t="shared" si="362"/>
        <v>0</v>
      </c>
      <c r="CW398" s="2">
        <f t="shared" si="363"/>
        <v>0</v>
      </c>
      <c r="CX398" s="2">
        <f t="shared" si="364"/>
        <v>0</v>
      </c>
      <c r="CY398" s="2">
        <f t="shared" si="399"/>
        <v>0</v>
      </c>
      <c r="CZ398" s="2">
        <f t="shared" si="400"/>
        <v>0</v>
      </c>
      <c r="DA398" s="2"/>
      <c r="DB398" s="2"/>
      <c r="DC398" s="2" t="s">
        <v>3</v>
      </c>
      <c r="DD398" s="2" t="s">
        <v>3</v>
      </c>
      <c r="DE398" s="2" t="s">
        <v>3</v>
      </c>
      <c r="DF398" s="2" t="s">
        <v>3</v>
      </c>
      <c r="DG398" s="2" t="s">
        <v>3</v>
      </c>
      <c r="DH398" s="2" t="s">
        <v>3</v>
      </c>
      <c r="DI398" s="2" t="s">
        <v>3</v>
      </c>
      <c r="DJ398" s="2" t="s">
        <v>3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1010</v>
      </c>
      <c r="DV398" s="2" t="s">
        <v>163</v>
      </c>
      <c r="DW398" s="2" t="s">
        <v>163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85635393</v>
      </c>
      <c r="EF398" s="2">
        <v>30</v>
      </c>
      <c r="EG398" s="2" t="s">
        <v>46</v>
      </c>
      <c r="EH398" s="2">
        <v>0</v>
      </c>
      <c r="EI398" s="2" t="s">
        <v>3</v>
      </c>
      <c r="EJ398" s="2">
        <v>1</v>
      </c>
      <c r="EK398" s="2">
        <v>21</v>
      </c>
      <c r="EL398" s="2" t="s">
        <v>47</v>
      </c>
      <c r="EM398" s="2" t="s">
        <v>48</v>
      </c>
      <c r="EN398" s="2"/>
      <c r="EO398" s="2" t="s">
        <v>146</v>
      </c>
      <c r="EP398" s="2"/>
      <c r="EQ398" s="2">
        <v>0</v>
      </c>
      <c r="ER398" s="2">
        <v>53.05</v>
      </c>
      <c r="ES398" s="2">
        <v>53.05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109</v>
      </c>
      <c r="FY398" s="2">
        <v>61</v>
      </c>
      <c r="FZ398" s="2"/>
      <c r="GA398" s="2" t="s">
        <v>3</v>
      </c>
      <c r="GB398" s="2"/>
      <c r="GC398" s="2"/>
      <c r="GD398" s="2">
        <v>1</v>
      </c>
      <c r="GE398" s="2"/>
      <c r="GF398" s="2">
        <v>-2057819223</v>
      </c>
      <c r="GG398" s="2">
        <v>2</v>
      </c>
      <c r="GH398" s="2">
        <v>1</v>
      </c>
      <c r="GI398" s="2">
        <v>-2</v>
      </c>
      <c r="GJ398" s="2">
        <v>0</v>
      </c>
      <c r="GK398" s="2">
        <v>0</v>
      </c>
      <c r="GL398" s="2">
        <f t="shared" si="365"/>
        <v>0</v>
      </c>
      <c r="GM398" s="2">
        <f t="shared" si="366"/>
        <v>318.3</v>
      </c>
      <c r="GN398" s="2">
        <f t="shared" si="367"/>
        <v>318.3</v>
      </c>
      <c r="GO398" s="2">
        <f t="shared" si="368"/>
        <v>0</v>
      </c>
      <c r="GP398" s="2">
        <f t="shared" si="369"/>
        <v>0</v>
      </c>
      <c r="GQ398" s="2"/>
      <c r="GR398" s="2">
        <v>0</v>
      </c>
      <c r="GS398" s="2">
        <v>3</v>
      </c>
      <c r="GT398" s="2">
        <v>0</v>
      </c>
      <c r="GU398" s="2" t="s">
        <v>3</v>
      </c>
      <c r="GV398" s="2">
        <f t="shared" si="370"/>
        <v>0</v>
      </c>
      <c r="GW398" s="2">
        <v>1</v>
      </c>
      <c r="GX398" s="2">
        <f t="shared" si="371"/>
        <v>0</v>
      </c>
      <c r="GY398" s="2"/>
      <c r="GZ398" s="2"/>
      <c r="HA398" s="2">
        <v>0</v>
      </c>
      <c r="HB398" s="2">
        <v>0</v>
      </c>
      <c r="HC398" s="2">
        <f t="shared" si="372"/>
        <v>0</v>
      </c>
      <c r="HD398" s="2"/>
      <c r="HE398" s="2" t="s">
        <v>3</v>
      </c>
      <c r="HF398" s="2" t="s">
        <v>3</v>
      </c>
      <c r="HG398" s="2"/>
      <c r="HH398" s="2"/>
      <c r="HI398" s="2"/>
      <c r="HJ398" s="2"/>
      <c r="HK398" s="2"/>
      <c r="HL398" s="2"/>
      <c r="HM398" s="2" t="s">
        <v>36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5">
      <c r="A399" s="3">
        <v>18</v>
      </c>
      <c r="B399" s="3">
        <v>1</v>
      </c>
      <c r="C399" s="3">
        <v>407</v>
      </c>
      <c r="E399" s="3" t="s">
        <v>351</v>
      </c>
      <c r="F399" s="3" t="s">
        <v>275</v>
      </c>
      <c r="G399" s="3" t="s">
        <v>276</v>
      </c>
      <c r="H399" s="3" t="s">
        <v>163</v>
      </c>
      <c r="I399" s="3">
        <f>I391*J399</f>
        <v>6</v>
      </c>
      <c r="J399" s="3">
        <v>33.333333333333336</v>
      </c>
      <c r="K399" s="3">
        <v>33.333333000000003</v>
      </c>
      <c r="O399" s="3">
        <f t="shared" si="348"/>
        <v>1247.74</v>
      </c>
      <c r="P399" s="3">
        <f t="shared" si="349"/>
        <v>1247.74</v>
      </c>
      <c r="Q399" s="3">
        <f t="shared" si="387"/>
        <v>0</v>
      </c>
      <c r="R399" s="3">
        <f t="shared" si="388"/>
        <v>0</v>
      </c>
      <c r="S399" s="3">
        <f t="shared" si="350"/>
        <v>0</v>
      </c>
      <c r="T399" s="3">
        <f t="shared" si="351"/>
        <v>0</v>
      </c>
      <c r="U399" s="3">
        <f t="shared" si="352"/>
        <v>0</v>
      </c>
      <c r="V399" s="3">
        <f t="shared" si="353"/>
        <v>0</v>
      </c>
      <c r="W399" s="3">
        <f t="shared" si="354"/>
        <v>0</v>
      </c>
      <c r="X399" s="3">
        <f t="shared" si="389"/>
        <v>0</v>
      </c>
      <c r="Y399" s="3">
        <f t="shared" si="390"/>
        <v>0</v>
      </c>
      <c r="AA399" s="3">
        <v>86549536</v>
      </c>
      <c r="AB399" s="3">
        <f t="shared" si="355"/>
        <v>53.05</v>
      </c>
      <c r="AC399" s="3">
        <f t="shared" si="391"/>
        <v>53.05</v>
      </c>
      <c r="AD399" s="3">
        <f t="shared" si="392"/>
        <v>0</v>
      </c>
      <c r="AE399" s="3">
        <f t="shared" si="393"/>
        <v>0</v>
      </c>
      <c r="AF399" s="3">
        <f t="shared" si="394"/>
        <v>0</v>
      </c>
      <c r="AG399" s="3">
        <f t="shared" si="356"/>
        <v>0</v>
      </c>
      <c r="AH399" s="3">
        <f t="shared" si="395"/>
        <v>0</v>
      </c>
      <c r="AI399" s="3">
        <f t="shared" si="396"/>
        <v>0</v>
      </c>
      <c r="AJ399" s="3">
        <f t="shared" si="357"/>
        <v>0</v>
      </c>
      <c r="AK399" s="3">
        <v>53.05</v>
      </c>
      <c r="AL399" s="3">
        <v>53.05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109</v>
      </c>
      <c r="AU399" s="3">
        <v>61</v>
      </c>
      <c r="AV399" s="3">
        <v>1</v>
      </c>
      <c r="AW399" s="3">
        <v>1</v>
      </c>
      <c r="AZ399" s="3">
        <v>1</v>
      </c>
      <c r="BA399" s="3">
        <v>1</v>
      </c>
      <c r="BB399" s="3">
        <v>1</v>
      </c>
      <c r="BC399" s="3">
        <v>3.92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3</v>
      </c>
      <c r="BI399" s="3">
        <v>1</v>
      </c>
      <c r="BJ399" s="3" t="s">
        <v>277</v>
      </c>
      <c r="BM399" s="3">
        <v>21</v>
      </c>
      <c r="BN399" s="3">
        <v>0</v>
      </c>
      <c r="BO399" s="3" t="s">
        <v>275</v>
      </c>
      <c r="BP399" s="3">
        <v>1</v>
      </c>
      <c r="BQ399" s="3">
        <v>30</v>
      </c>
      <c r="BR399" s="3">
        <v>0</v>
      </c>
      <c r="BS399" s="3">
        <v>1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109</v>
      </c>
      <c r="CA399" s="3">
        <v>61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858</v>
      </c>
      <c r="CO399" s="3">
        <v>0</v>
      </c>
      <c r="CP399" s="3">
        <f t="shared" si="358"/>
        <v>1247.74</v>
      </c>
      <c r="CQ399" s="3">
        <f t="shared" si="359"/>
        <v>207.96</v>
      </c>
      <c r="CR399" s="3">
        <f t="shared" si="397"/>
        <v>0</v>
      </c>
      <c r="CS399" s="3">
        <f t="shared" si="398"/>
        <v>0</v>
      </c>
      <c r="CT399" s="3">
        <f t="shared" si="360"/>
        <v>0</v>
      </c>
      <c r="CU399" s="3">
        <f t="shared" si="361"/>
        <v>0</v>
      </c>
      <c r="CV399" s="3">
        <f t="shared" si="362"/>
        <v>0</v>
      </c>
      <c r="CW399" s="3">
        <f t="shared" si="363"/>
        <v>0</v>
      </c>
      <c r="CX399" s="3">
        <f t="shared" si="364"/>
        <v>0</v>
      </c>
      <c r="CY399" s="3">
        <f t="shared" si="399"/>
        <v>0</v>
      </c>
      <c r="CZ399" s="3">
        <f t="shared" si="400"/>
        <v>0</v>
      </c>
      <c r="DC399" s="3" t="s">
        <v>3</v>
      </c>
      <c r="DD399" s="3" t="s">
        <v>3</v>
      </c>
      <c r="DE399" s="3" t="s">
        <v>3</v>
      </c>
      <c r="DF399" s="3" t="s">
        <v>3</v>
      </c>
      <c r="DG399" s="3" t="s">
        <v>3</v>
      </c>
      <c r="DH399" s="3" t="s">
        <v>3</v>
      </c>
      <c r="DI399" s="3" t="s">
        <v>3</v>
      </c>
      <c r="DJ399" s="3" t="s">
        <v>3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1010</v>
      </c>
      <c r="DV399" s="3" t="s">
        <v>163</v>
      </c>
      <c r="DW399" s="3" t="s">
        <v>163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85635393</v>
      </c>
      <c r="EF399" s="3">
        <v>30</v>
      </c>
      <c r="EG399" s="3" t="s">
        <v>46</v>
      </c>
      <c r="EH399" s="3">
        <v>0</v>
      </c>
      <c r="EI399" s="3" t="s">
        <v>3</v>
      </c>
      <c r="EJ399" s="3">
        <v>1</v>
      </c>
      <c r="EK399" s="3">
        <v>21</v>
      </c>
      <c r="EL399" s="3" t="s">
        <v>47</v>
      </c>
      <c r="EM399" s="3" t="s">
        <v>48</v>
      </c>
      <c r="EO399" s="3" t="s">
        <v>146</v>
      </c>
      <c r="EQ399" s="3">
        <v>0</v>
      </c>
      <c r="ER399" s="3">
        <v>53.05</v>
      </c>
      <c r="ES399" s="3">
        <v>53.05</v>
      </c>
      <c r="ET399" s="3">
        <v>0</v>
      </c>
      <c r="EU399" s="3">
        <v>0</v>
      </c>
      <c r="EV399" s="3">
        <v>0</v>
      </c>
      <c r="EW399" s="3">
        <v>0</v>
      </c>
      <c r="EX399" s="3">
        <v>0</v>
      </c>
      <c r="FQ399" s="3">
        <v>0</v>
      </c>
      <c r="FR399" s="3">
        <v>0</v>
      </c>
      <c r="FS399" s="3">
        <v>0</v>
      </c>
      <c r="FX399" s="3">
        <v>109</v>
      </c>
      <c r="FY399" s="3">
        <v>61</v>
      </c>
      <c r="GA399" s="3" t="s">
        <v>3</v>
      </c>
      <c r="GD399" s="3">
        <v>1</v>
      </c>
      <c r="GF399" s="3">
        <v>-2057819223</v>
      </c>
      <c r="GG399" s="3">
        <v>2</v>
      </c>
      <c r="GH399" s="3">
        <v>1</v>
      </c>
      <c r="GI399" s="3">
        <v>2</v>
      </c>
      <c r="GJ399" s="3">
        <v>0</v>
      </c>
      <c r="GK399" s="3">
        <v>0</v>
      </c>
      <c r="GL399" s="3">
        <f t="shared" si="365"/>
        <v>0</v>
      </c>
      <c r="GM399" s="3">
        <f t="shared" si="366"/>
        <v>1247.74</v>
      </c>
      <c r="GN399" s="3">
        <f t="shared" si="367"/>
        <v>1247.74</v>
      </c>
      <c r="GO399" s="3">
        <f t="shared" si="368"/>
        <v>0</v>
      </c>
      <c r="GP399" s="3">
        <f t="shared" si="369"/>
        <v>0</v>
      </c>
      <c r="GR399" s="3">
        <v>0</v>
      </c>
      <c r="GS399" s="3">
        <v>3</v>
      </c>
      <c r="GT399" s="3">
        <v>0</v>
      </c>
      <c r="GU399" s="3" t="s">
        <v>3</v>
      </c>
      <c r="GV399" s="3">
        <f t="shared" si="370"/>
        <v>0</v>
      </c>
      <c r="GW399" s="3">
        <v>1</v>
      </c>
      <c r="GX399" s="3">
        <f t="shared" si="371"/>
        <v>0</v>
      </c>
      <c r="HA399" s="3">
        <v>0</v>
      </c>
      <c r="HB399" s="3">
        <v>0</v>
      </c>
      <c r="HC399" s="3">
        <f t="shared" si="372"/>
        <v>0</v>
      </c>
      <c r="HE399" s="3" t="s">
        <v>3</v>
      </c>
      <c r="HF399" s="3" t="s">
        <v>3</v>
      </c>
      <c r="HM399" s="3" t="s">
        <v>36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5">
      <c r="A400" s="2">
        <v>18</v>
      </c>
      <c r="B400" s="2">
        <v>1</v>
      </c>
      <c r="C400" s="2">
        <v>394</v>
      </c>
      <c r="D400" s="2"/>
      <c r="E400" s="2" t="s">
        <v>352</v>
      </c>
      <c r="F400" s="2" t="s">
        <v>279</v>
      </c>
      <c r="G400" s="2" t="s">
        <v>280</v>
      </c>
      <c r="H400" s="2" t="s">
        <v>163</v>
      </c>
      <c r="I400" s="2">
        <f>I390*J400</f>
        <v>6</v>
      </c>
      <c r="J400" s="2">
        <v>33.333333333333336</v>
      </c>
      <c r="K400" s="2">
        <v>33.333333000000003</v>
      </c>
      <c r="L400" s="2"/>
      <c r="M400" s="2"/>
      <c r="N400" s="2"/>
      <c r="O400" s="2">
        <f t="shared" si="348"/>
        <v>121.26</v>
      </c>
      <c r="P400" s="2">
        <f t="shared" si="349"/>
        <v>121.26</v>
      </c>
      <c r="Q400" s="2">
        <f t="shared" si="387"/>
        <v>0</v>
      </c>
      <c r="R400" s="2">
        <f t="shared" si="388"/>
        <v>0</v>
      </c>
      <c r="S400" s="2">
        <f t="shared" si="350"/>
        <v>0</v>
      </c>
      <c r="T400" s="2">
        <f t="shared" si="351"/>
        <v>0</v>
      </c>
      <c r="U400" s="2">
        <f t="shared" si="352"/>
        <v>0</v>
      </c>
      <c r="V400" s="2">
        <f t="shared" si="353"/>
        <v>0</v>
      </c>
      <c r="W400" s="2">
        <f t="shared" si="354"/>
        <v>0</v>
      </c>
      <c r="X400" s="2">
        <f t="shared" si="389"/>
        <v>0</v>
      </c>
      <c r="Y400" s="2">
        <f t="shared" si="390"/>
        <v>0</v>
      </c>
      <c r="Z400" s="2"/>
      <c r="AA400" s="2">
        <v>86549534</v>
      </c>
      <c r="AB400" s="2">
        <f t="shared" si="355"/>
        <v>20.21</v>
      </c>
      <c r="AC400" s="2">
        <f t="shared" si="391"/>
        <v>20.21</v>
      </c>
      <c r="AD400" s="2">
        <f t="shared" si="392"/>
        <v>0</v>
      </c>
      <c r="AE400" s="2">
        <f t="shared" si="393"/>
        <v>0</v>
      </c>
      <c r="AF400" s="2">
        <f t="shared" si="394"/>
        <v>0</v>
      </c>
      <c r="AG400" s="2">
        <f t="shared" si="356"/>
        <v>0</v>
      </c>
      <c r="AH400" s="2">
        <f t="shared" si="395"/>
        <v>0</v>
      </c>
      <c r="AI400" s="2">
        <f t="shared" si="396"/>
        <v>0</v>
      </c>
      <c r="AJ400" s="2">
        <f t="shared" si="357"/>
        <v>0</v>
      </c>
      <c r="AK400" s="2">
        <v>20.21</v>
      </c>
      <c r="AL400" s="2">
        <v>20.21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109</v>
      </c>
      <c r="AU400" s="2">
        <v>61</v>
      </c>
      <c r="AV400" s="2">
        <v>1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3</v>
      </c>
      <c r="BI400" s="2">
        <v>1</v>
      </c>
      <c r="BJ400" s="2" t="s">
        <v>281</v>
      </c>
      <c r="BK400" s="2"/>
      <c r="BL400" s="2"/>
      <c r="BM400" s="2">
        <v>21</v>
      </c>
      <c r="BN400" s="2">
        <v>0</v>
      </c>
      <c r="BO400" s="2" t="s">
        <v>3</v>
      </c>
      <c r="BP400" s="2">
        <v>0</v>
      </c>
      <c r="BQ400" s="2">
        <v>30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109</v>
      </c>
      <c r="CA400" s="2">
        <v>61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858</v>
      </c>
      <c r="CO400" s="2">
        <v>0</v>
      </c>
      <c r="CP400" s="2">
        <f t="shared" si="358"/>
        <v>121.26</v>
      </c>
      <c r="CQ400" s="2">
        <f t="shared" si="359"/>
        <v>20.21</v>
      </c>
      <c r="CR400" s="2">
        <f t="shared" si="397"/>
        <v>0</v>
      </c>
      <c r="CS400" s="2">
        <f t="shared" si="398"/>
        <v>0</v>
      </c>
      <c r="CT400" s="2">
        <f t="shared" si="360"/>
        <v>0</v>
      </c>
      <c r="CU400" s="2">
        <f t="shared" si="361"/>
        <v>0</v>
      </c>
      <c r="CV400" s="2">
        <f t="shared" si="362"/>
        <v>0</v>
      </c>
      <c r="CW400" s="2">
        <f t="shared" si="363"/>
        <v>0</v>
      </c>
      <c r="CX400" s="2">
        <f t="shared" si="364"/>
        <v>0</v>
      </c>
      <c r="CY400" s="2">
        <f t="shared" si="399"/>
        <v>0</v>
      </c>
      <c r="CZ400" s="2">
        <f t="shared" si="400"/>
        <v>0</v>
      </c>
      <c r="DA400" s="2"/>
      <c r="DB400" s="2"/>
      <c r="DC400" s="2" t="s">
        <v>3</v>
      </c>
      <c r="DD400" s="2" t="s">
        <v>3</v>
      </c>
      <c r="DE400" s="2" t="s">
        <v>3</v>
      </c>
      <c r="DF400" s="2" t="s">
        <v>3</v>
      </c>
      <c r="DG400" s="2" t="s">
        <v>3</v>
      </c>
      <c r="DH400" s="2" t="s">
        <v>3</v>
      </c>
      <c r="DI400" s="2" t="s">
        <v>3</v>
      </c>
      <c r="DJ400" s="2" t="s">
        <v>3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1010</v>
      </c>
      <c r="DV400" s="2" t="s">
        <v>163</v>
      </c>
      <c r="DW400" s="2" t="s">
        <v>163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85635393</v>
      </c>
      <c r="EF400" s="2">
        <v>30</v>
      </c>
      <c r="EG400" s="2" t="s">
        <v>46</v>
      </c>
      <c r="EH400" s="2">
        <v>0</v>
      </c>
      <c r="EI400" s="2" t="s">
        <v>3</v>
      </c>
      <c r="EJ400" s="2">
        <v>1</v>
      </c>
      <c r="EK400" s="2">
        <v>21</v>
      </c>
      <c r="EL400" s="2" t="s">
        <v>47</v>
      </c>
      <c r="EM400" s="2" t="s">
        <v>48</v>
      </c>
      <c r="EN400" s="2"/>
      <c r="EO400" s="2" t="s">
        <v>146</v>
      </c>
      <c r="EP400" s="2"/>
      <c r="EQ400" s="2">
        <v>0</v>
      </c>
      <c r="ER400" s="2">
        <v>20.21</v>
      </c>
      <c r="ES400" s="2">
        <v>20.21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v>0</v>
      </c>
      <c r="FS400" s="2">
        <v>0</v>
      </c>
      <c r="FT400" s="2"/>
      <c r="FU400" s="2"/>
      <c r="FV400" s="2"/>
      <c r="FW400" s="2"/>
      <c r="FX400" s="2">
        <v>109</v>
      </c>
      <c r="FY400" s="2">
        <v>61</v>
      </c>
      <c r="FZ400" s="2"/>
      <c r="GA400" s="2" t="s">
        <v>3</v>
      </c>
      <c r="GB400" s="2"/>
      <c r="GC400" s="2"/>
      <c r="GD400" s="2">
        <v>1</v>
      </c>
      <c r="GE400" s="2"/>
      <c r="GF400" s="2">
        <v>-529004729</v>
      </c>
      <c r="GG400" s="2">
        <v>2</v>
      </c>
      <c r="GH400" s="2">
        <v>1</v>
      </c>
      <c r="GI400" s="2">
        <v>-2</v>
      </c>
      <c r="GJ400" s="2">
        <v>0</v>
      </c>
      <c r="GK400" s="2">
        <v>0</v>
      </c>
      <c r="GL400" s="2">
        <f t="shared" si="365"/>
        <v>0</v>
      </c>
      <c r="GM400" s="2">
        <f t="shared" si="366"/>
        <v>121.26</v>
      </c>
      <c r="GN400" s="2">
        <f t="shared" si="367"/>
        <v>121.26</v>
      </c>
      <c r="GO400" s="2">
        <f t="shared" si="368"/>
        <v>0</v>
      </c>
      <c r="GP400" s="2">
        <f t="shared" si="369"/>
        <v>0</v>
      </c>
      <c r="GQ400" s="2"/>
      <c r="GR400" s="2">
        <v>0</v>
      </c>
      <c r="GS400" s="2">
        <v>3</v>
      </c>
      <c r="GT400" s="2">
        <v>0</v>
      </c>
      <c r="GU400" s="2" t="s">
        <v>3</v>
      </c>
      <c r="GV400" s="2">
        <f t="shared" si="370"/>
        <v>0</v>
      </c>
      <c r="GW400" s="2">
        <v>1</v>
      </c>
      <c r="GX400" s="2">
        <f t="shared" si="371"/>
        <v>0</v>
      </c>
      <c r="GY400" s="2"/>
      <c r="GZ400" s="2"/>
      <c r="HA400" s="2">
        <v>0</v>
      </c>
      <c r="HB400" s="2">
        <v>0</v>
      </c>
      <c r="HC400" s="2">
        <f t="shared" si="372"/>
        <v>0</v>
      </c>
      <c r="HD400" s="2"/>
      <c r="HE400" s="2" t="s">
        <v>3</v>
      </c>
      <c r="HF400" s="2" t="s">
        <v>3</v>
      </c>
      <c r="HG400" s="2"/>
      <c r="HH400" s="2"/>
      <c r="HI400" s="2"/>
      <c r="HJ400" s="2"/>
      <c r="HK400" s="2"/>
      <c r="HL400" s="2"/>
      <c r="HM400" s="2" t="s">
        <v>36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55" x14ac:dyDescent="0.25">
      <c r="A401" s="3">
        <v>18</v>
      </c>
      <c r="B401" s="3">
        <v>1</v>
      </c>
      <c r="C401" s="3">
        <v>408</v>
      </c>
      <c r="E401" s="3" t="s">
        <v>352</v>
      </c>
      <c r="F401" s="3" t="s">
        <v>279</v>
      </c>
      <c r="G401" s="3" t="s">
        <v>280</v>
      </c>
      <c r="H401" s="3" t="s">
        <v>163</v>
      </c>
      <c r="I401" s="3">
        <f>I391*J401</f>
        <v>6</v>
      </c>
      <c r="J401" s="3">
        <v>33.333333333333336</v>
      </c>
      <c r="K401" s="3">
        <v>33.333333000000003</v>
      </c>
      <c r="O401" s="3">
        <f t="shared" si="348"/>
        <v>575.99</v>
      </c>
      <c r="P401" s="3">
        <f t="shared" si="349"/>
        <v>575.99</v>
      </c>
      <c r="Q401" s="3">
        <f t="shared" si="387"/>
        <v>0</v>
      </c>
      <c r="R401" s="3">
        <f t="shared" si="388"/>
        <v>0</v>
      </c>
      <c r="S401" s="3">
        <f t="shared" si="350"/>
        <v>0</v>
      </c>
      <c r="T401" s="3">
        <f t="shared" si="351"/>
        <v>0</v>
      </c>
      <c r="U401" s="3">
        <f t="shared" si="352"/>
        <v>0</v>
      </c>
      <c r="V401" s="3">
        <f t="shared" si="353"/>
        <v>0</v>
      </c>
      <c r="W401" s="3">
        <f t="shared" si="354"/>
        <v>0</v>
      </c>
      <c r="X401" s="3">
        <f t="shared" si="389"/>
        <v>0</v>
      </c>
      <c r="Y401" s="3">
        <f t="shared" si="390"/>
        <v>0</v>
      </c>
      <c r="AA401" s="3">
        <v>86549536</v>
      </c>
      <c r="AB401" s="3">
        <f t="shared" si="355"/>
        <v>20.21</v>
      </c>
      <c r="AC401" s="3">
        <f t="shared" si="391"/>
        <v>20.21</v>
      </c>
      <c r="AD401" s="3">
        <f t="shared" si="392"/>
        <v>0</v>
      </c>
      <c r="AE401" s="3">
        <f t="shared" si="393"/>
        <v>0</v>
      </c>
      <c r="AF401" s="3">
        <f t="shared" si="394"/>
        <v>0</v>
      </c>
      <c r="AG401" s="3">
        <f t="shared" si="356"/>
        <v>0</v>
      </c>
      <c r="AH401" s="3">
        <f t="shared" si="395"/>
        <v>0</v>
      </c>
      <c r="AI401" s="3">
        <f t="shared" si="396"/>
        <v>0</v>
      </c>
      <c r="AJ401" s="3">
        <f t="shared" si="357"/>
        <v>0</v>
      </c>
      <c r="AK401" s="3">
        <v>20.21</v>
      </c>
      <c r="AL401" s="3">
        <v>20.21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109</v>
      </c>
      <c r="AU401" s="3">
        <v>61</v>
      </c>
      <c r="AV401" s="3">
        <v>1</v>
      </c>
      <c r="AW401" s="3">
        <v>1</v>
      </c>
      <c r="AZ401" s="3">
        <v>1</v>
      </c>
      <c r="BA401" s="3">
        <v>1</v>
      </c>
      <c r="BB401" s="3">
        <v>1</v>
      </c>
      <c r="BC401" s="3">
        <v>4.75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3</v>
      </c>
      <c r="BI401" s="3">
        <v>1</v>
      </c>
      <c r="BJ401" s="3" t="s">
        <v>281</v>
      </c>
      <c r="BM401" s="3">
        <v>21</v>
      </c>
      <c r="BN401" s="3">
        <v>0</v>
      </c>
      <c r="BO401" s="3" t="s">
        <v>279</v>
      </c>
      <c r="BP401" s="3">
        <v>1</v>
      </c>
      <c r="BQ401" s="3">
        <v>30</v>
      </c>
      <c r="BR401" s="3">
        <v>0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109</v>
      </c>
      <c r="CA401" s="3">
        <v>61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858</v>
      </c>
      <c r="CO401" s="3">
        <v>0</v>
      </c>
      <c r="CP401" s="3">
        <f t="shared" si="358"/>
        <v>575.99</v>
      </c>
      <c r="CQ401" s="3">
        <f t="shared" si="359"/>
        <v>96</v>
      </c>
      <c r="CR401" s="3">
        <f t="shared" si="397"/>
        <v>0</v>
      </c>
      <c r="CS401" s="3">
        <f t="shared" si="398"/>
        <v>0</v>
      </c>
      <c r="CT401" s="3">
        <f t="shared" si="360"/>
        <v>0</v>
      </c>
      <c r="CU401" s="3">
        <f t="shared" si="361"/>
        <v>0</v>
      </c>
      <c r="CV401" s="3">
        <f t="shared" si="362"/>
        <v>0</v>
      </c>
      <c r="CW401" s="3">
        <f t="shared" si="363"/>
        <v>0</v>
      </c>
      <c r="CX401" s="3">
        <f t="shared" si="364"/>
        <v>0</v>
      </c>
      <c r="CY401" s="3">
        <f t="shared" si="399"/>
        <v>0</v>
      </c>
      <c r="CZ401" s="3">
        <f t="shared" si="400"/>
        <v>0</v>
      </c>
      <c r="DC401" s="3" t="s">
        <v>3</v>
      </c>
      <c r="DD401" s="3" t="s">
        <v>3</v>
      </c>
      <c r="DE401" s="3" t="s">
        <v>3</v>
      </c>
      <c r="DF401" s="3" t="s">
        <v>3</v>
      </c>
      <c r="DG401" s="3" t="s">
        <v>3</v>
      </c>
      <c r="DH401" s="3" t="s">
        <v>3</v>
      </c>
      <c r="DI401" s="3" t="s">
        <v>3</v>
      </c>
      <c r="DJ401" s="3" t="s">
        <v>3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1010</v>
      </c>
      <c r="DV401" s="3" t="s">
        <v>163</v>
      </c>
      <c r="DW401" s="3" t="s">
        <v>163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85635393</v>
      </c>
      <c r="EF401" s="3">
        <v>30</v>
      </c>
      <c r="EG401" s="3" t="s">
        <v>46</v>
      </c>
      <c r="EH401" s="3">
        <v>0</v>
      </c>
      <c r="EI401" s="3" t="s">
        <v>3</v>
      </c>
      <c r="EJ401" s="3">
        <v>1</v>
      </c>
      <c r="EK401" s="3">
        <v>21</v>
      </c>
      <c r="EL401" s="3" t="s">
        <v>47</v>
      </c>
      <c r="EM401" s="3" t="s">
        <v>48</v>
      </c>
      <c r="EO401" s="3" t="s">
        <v>146</v>
      </c>
      <c r="EQ401" s="3">
        <v>0</v>
      </c>
      <c r="ER401" s="3">
        <v>20.21</v>
      </c>
      <c r="ES401" s="3">
        <v>20.21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FQ401" s="3">
        <v>0</v>
      </c>
      <c r="FR401" s="3">
        <v>0</v>
      </c>
      <c r="FS401" s="3">
        <v>0</v>
      </c>
      <c r="FX401" s="3">
        <v>109</v>
      </c>
      <c r="FY401" s="3">
        <v>61</v>
      </c>
      <c r="GA401" s="3" t="s">
        <v>3</v>
      </c>
      <c r="GD401" s="3">
        <v>1</v>
      </c>
      <c r="GF401" s="3">
        <v>-529004729</v>
      </c>
      <c r="GG401" s="3">
        <v>2</v>
      </c>
      <c r="GH401" s="3">
        <v>1</v>
      </c>
      <c r="GI401" s="3">
        <v>2</v>
      </c>
      <c r="GJ401" s="3">
        <v>0</v>
      </c>
      <c r="GK401" s="3">
        <v>0</v>
      </c>
      <c r="GL401" s="3">
        <f t="shared" si="365"/>
        <v>0</v>
      </c>
      <c r="GM401" s="3">
        <f t="shared" si="366"/>
        <v>575.99</v>
      </c>
      <c r="GN401" s="3">
        <f t="shared" si="367"/>
        <v>575.99</v>
      </c>
      <c r="GO401" s="3">
        <f t="shared" si="368"/>
        <v>0</v>
      </c>
      <c r="GP401" s="3">
        <f t="shared" si="369"/>
        <v>0</v>
      </c>
      <c r="GR401" s="3">
        <v>0</v>
      </c>
      <c r="GS401" s="3">
        <v>3</v>
      </c>
      <c r="GT401" s="3">
        <v>0</v>
      </c>
      <c r="GU401" s="3" t="s">
        <v>3</v>
      </c>
      <c r="GV401" s="3">
        <f t="shared" si="370"/>
        <v>0</v>
      </c>
      <c r="GW401" s="3">
        <v>1</v>
      </c>
      <c r="GX401" s="3">
        <f t="shared" si="371"/>
        <v>0</v>
      </c>
      <c r="HA401" s="3">
        <v>0</v>
      </c>
      <c r="HB401" s="3">
        <v>0</v>
      </c>
      <c r="HC401" s="3">
        <f t="shared" si="372"/>
        <v>0</v>
      </c>
      <c r="HE401" s="3" t="s">
        <v>3</v>
      </c>
      <c r="HF401" s="3" t="s">
        <v>3</v>
      </c>
      <c r="HM401" s="3" t="s">
        <v>36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2" spans="1:255" x14ac:dyDescent="0.25">
      <c r="A402" s="2">
        <v>18</v>
      </c>
      <c r="B402" s="2">
        <v>1</v>
      </c>
      <c r="C402" s="2">
        <v>396</v>
      </c>
      <c r="D402" s="2"/>
      <c r="E402" s="2" t="s">
        <v>353</v>
      </c>
      <c r="F402" s="2" t="s">
        <v>354</v>
      </c>
      <c r="G402" s="2" t="s">
        <v>355</v>
      </c>
      <c r="H402" s="2" t="s">
        <v>163</v>
      </c>
      <c r="I402" s="2">
        <f>I390*J402</f>
        <v>13</v>
      </c>
      <c r="J402" s="2">
        <v>72.222222222222229</v>
      </c>
      <c r="K402" s="2">
        <v>72.222222000000002</v>
      </c>
      <c r="L402" s="2"/>
      <c r="M402" s="2"/>
      <c r="N402" s="2"/>
      <c r="O402" s="2">
        <f t="shared" si="348"/>
        <v>443.17</v>
      </c>
      <c r="P402" s="2">
        <f t="shared" si="349"/>
        <v>443.17</v>
      </c>
      <c r="Q402" s="2">
        <f t="shared" si="387"/>
        <v>0</v>
      </c>
      <c r="R402" s="2">
        <f t="shared" si="388"/>
        <v>0</v>
      </c>
      <c r="S402" s="2">
        <f t="shared" si="350"/>
        <v>0</v>
      </c>
      <c r="T402" s="2">
        <f t="shared" si="351"/>
        <v>0</v>
      </c>
      <c r="U402" s="2">
        <f t="shared" si="352"/>
        <v>0</v>
      </c>
      <c r="V402" s="2">
        <f t="shared" si="353"/>
        <v>0</v>
      </c>
      <c r="W402" s="2">
        <f t="shared" si="354"/>
        <v>0</v>
      </c>
      <c r="X402" s="2">
        <f t="shared" si="389"/>
        <v>0</v>
      </c>
      <c r="Y402" s="2">
        <f t="shared" si="390"/>
        <v>0</v>
      </c>
      <c r="Z402" s="2"/>
      <c r="AA402" s="2">
        <v>86549534</v>
      </c>
      <c r="AB402" s="2">
        <f t="shared" si="355"/>
        <v>34.090000000000003</v>
      </c>
      <c r="AC402" s="2">
        <f t="shared" si="391"/>
        <v>34.090000000000003</v>
      </c>
      <c r="AD402" s="2">
        <f t="shared" si="392"/>
        <v>0</v>
      </c>
      <c r="AE402" s="2">
        <f t="shared" si="393"/>
        <v>0</v>
      </c>
      <c r="AF402" s="2">
        <f t="shared" si="394"/>
        <v>0</v>
      </c>
      <c r="AG402" s="2">
        <f t="shared" si="356"/>
        <v>0</v>
      </c>
      <c r="AH402" s="2">
        <f t="shared" si="395"/>
        <v>0</v>
      </c>
      <c r="AI402" s="2">
        <f t="shared" si="396"/>
        <v>0</v>
      </c>
      <c r="AJ402" s="2">
        <f t="shared" si="357"/>
        <v>0</v>
      </c>
      <c r="AK402" s="2">
        <v>34.090000000000003</v>
      </c>
      <c r="AL402" s="2">
        <v>34.090000000000003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109</v>
      </c>
      <c r="AU402" s="2">
        <v>61</v>
      </c>
      <c r="AV402" s="2">
        <v>1</v>
      </c>
      <c r="AW402" s="2">
        <v>1</v>
      </c>
      <c r="AX402" s="2"/>
      <c r="AY402" s="2"/>
      <c r="AZ402" s="2">
        <v>1</v>
      </c>
      <c r="BA402" s="2">
        <v>1</v>
      </c>
      <c r="BB402" s="2">
        <v>1</v>
      </c>
      <c r="BC402" s="2">
        <v>1</v>
      </c>
      <c r="BD402" s="2" t="s">
        <v>3</v>
      </c>
      <c r="BE402" s="2" t="s">
        <v>3</v>
      </c>
      <c r="BF402" s="2" t="s">
        <v>3</v>
      </c>
      <c r="BG402" s="2" t="s">
        <v>3</v>
      </c>
      <c r="BH402" s="2">
        <v>3</v>
      </c>
      <c r="BI402" s="2">
        <v>1</v>
      </c>
      <c r="BJ402" s="2" t="s">
        <v>356</v>
      </c>
      <c r="BK402" s="2"/>
      <c r="BL402" s="2"/>
      <c r="BM402" s="2">
        <v>21</v>
      </c>
      <c r="BN402" s="2">
        <v>0</v>
      </c>
      <c r="BO402" s="2" t="s">
        <v>3</v>
      </c>
      <c r="BP402" s="2">
        <v>0</v>
      </c>
      <c r="BQ402" s="2">
        <v>30</v>
      </c>
      <c r="BR402" s="2">
        <v>0</v>
      </c>
      <c r="BS402" s="2">
        <v>1</v>
      </c>
      <c r="BT402" s="2">
        <v>1</v>
      </c>
      <c r="BU402" s="2">
        <v>1</v>
      </c>
      <c r="BV402" s="2">
        <v>1</v>
      </c>
      <c r="BW402" s="2">
        <v>1</v>
      </c>
      <c r="BX402" s="2">
        <v>1</v>
      </c>
      <c r="BY402" s="2" t="s">
        <v>3</v>
      </c>
      <c r="BZ402" s="2">
        <v>109</v>
      </c>
      <c r="CA402" s="2">
        <v>61</v>
      </c>
      <c r="CB402" s="2" t="s">
        <v>3</v>
      </c>
      <c r="CC402" s="2"/>
      <c r="CD402" s="2"/>
      <c r="CE402" s="2">
        <v>1566</v>
      </c>
      <c r="CF402" s="2">
        <v>0</v>
      </c>
      <c r="CG402" s="2">
        <v>0</v>
      </c>
      <c r="CH402" s="2"/>
      <c r="CI402" s="2"/>
      <c r="CJ402" s="2"/>
      <c r="CK402" s="2"/>
      <c r="CL402" s="2"/>
      <c r="CM402" s="2">
        <v>0</v>
      </c>
      <c r="CN402" s="2" t="s">
        <v>858</v>
      </c>
      <c r="CO402" s="2">
        <v>0</v>
      </c>
      <c r="CP402" s="2">
        <f t="shared" si="358"/>
        <v>443.17</v>
      </c>
      <c r="CQ402" s="2">
        <f t="shared" si="359"/>
        <v>34.090000000000003</v>
      </c>
      <c r="CR402" s="2">
        <f t="shared" si="397"/>
        <v>0</v>
      </c>
      <c r="CS402" s="2">
        <f t="shared" si="398"/>
        <v>0</v>
      </c>
      <c r="CT402" s="2">
        <f t="shared" si="360"/>
        <v>0</v>
      </c>
      <c r="CU402" s="2">
        <f t="shared" si="361"/>
        <v>0</v>
      </c>
      <c r="CV402" s="2">
        <f t="shared" si="362"/>
        <v>0</v>
      </c>
      <c r="CW402" s="2">
        <f t="shared" si="363"/>
        <v>0</v>
      </c>
      <c r="CX402" s="2">
        <f t="shared" si="364"/>
        <v>0</v>
      </c>
      <c r="CY402" s="2">
        <f t="shared" si="399"/>
        <v>0</v>
      </c>
      <c r="CZ402" s="2">
        <f t="shared" si="400"/>
        <v>0</v>
      </c>
      <c r="DA402" s="2"/>
      <c r="DB402" s="2"/>
      <c r="DC402" s="2" t="s">
        <v>3</v>
      </c>
      <c r="DD402" s="2" t="s">
        <v>3</v>
      </c>
      <c r="DE402" s="2" t="s">
        <v>3</v>
      </c>
      <c r="DF402" s="2" t="s">
        <v>3</v>
      </c>
      <c r="DG402" s="2" t="s">
        <v>3</v>
      </c>
      <c r="DH402" s="2" t="s">
        <v>3</v>
      </c>
      <c r="DI402" s="2" t="s">
        <v>3</v>
      </c>
      <c r="DJ402" s="2" t="s">
        <v>3</v>
      </c>
      <c r="DK402" s="2" t="s">
        <v>3</v>
      </c>
      <c r="DL402" s="2" t="s">
        <v>3</v>
      </c>
      <c r="DM402" s="2" t="s">
        <v>3</v>
      </c>
      <c r="DN402" s="2">
        <v>0</v>
      </c>
      <c r="DO402" s="2">
        <v>0</v>
      </c>
      <c r="DP402" s="2">
        <v>1</v>
      </c>
      <c r="DQ402" s="2">
        <v>1</v>
      </c>
      <c r="DR402" s="2"/>
      <c r="DS402" s="2"/>
      <c r="DT402" s="2"/>
      <c r="DU402" s="2">
        <v>1010</v>
      </c>
      <c r="DV402" s="2" t="s">
        <v>163</v>
      </c>
      <c r="DW402" s="2" t="s">
        <v>163</v>
      </c>
      <c r="DX402" s="2">
        <v>1</v>
      </c>
      <c r="DY402" s="2"/>
      <c r="DZ402" s="2" t="s">
        <v>3</v>
      </c>
      <c r="EA402" s="2" t="s">
        <v>3</v>
      </c>
      <c r="EB402" s="2" t="s">
        <v>3</v>
      </c>
      <c r="EC402" s="2" t="s">
        <v>3</v>
      </c>
      <c r="ED402" s="2"/>
      <c r="EE402" s="2">
        <v>85635393</v>
      </c>
      <c r="EF402" s="2">
        <v>30</v>
      </c>
      <c r="EG402" s="2" t="s">
        <v>46</v>
      </c>
      <c r="EH402" s="2">
        <v>0</v>
      </c>
      <c r="EI402" s="2" t="s">
        <v>3</v>
      </c>
      <c r="EJ402" s="2">
        <v>1</v>
      </c>
      <c r="EK402" s="2">
        <v>21</v>
      </c>
      <c r="EL402" s="2" t="s">
        <v>47</v>
      </c>
      <c r="EM402" s="2" t="s">
        <v>48</v>
      </c>
      <c r="EN402" s="2"/>
      <c r="EO402" s="2" t="s">
        <v>146</v>
      </c>
      <c r="EP402" s="2"/>
      <c r="EQ402" s="2">
        <v>0</v>
      </c>
      <c r="ER402" s="2">
        <v>34.090000000000003</v>
      </c>
      <c r="ES402" s="2">
        <v>34.090000000000003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>
        <v>0</v>
      </c>
      <c r="FR402" s="2">
        <v>0</v>
      </c>
      <c r="FS402" s="2">
        <v>0</v>
      </c>
      <c r="FT402" s="2"/>
      <c r="FU402" s="2"/>
      <c r="FV402" s="2"/>
      <c r="FW402" s="2"/>
      <c r="FX402" s="2">
        <v>109</v>
      </c>
      <c r="FY402" s="2">
        <v>61</v>
      </c>
      <c r="FZ402" s="2"/>
      <c r="GA402" s="2" t="s">
        <v>3</v>
      </c>
      <c r="GB402" s="2"/>
      <c r="GC402" s="2"/>
      <c r="GD402" s="2">
        <v>1</v>
      </c>
      <c r="GE402" s="2"/>
      <c r="GF402" s="2">
        <v>294525316</v>
      </c>
      <c r="GG402" s="2">
        <v>2</v>
      </c>
      <c r="GH402" s="2">
        <v>1</v>
      </c>
      <c r="GI402" s="2">
        <v>-2</v>
      </c>
      <c r="GJ402" s="2">
        <v>0</v>
      </c>
      <c r="GK402" s="2">
        <v>0</v>
      </c>
      <c r="GL402" s="2">
        <f t="shared" si="365"/>
        <v>0</v>
      </c>
      <c r="GM402" s="2">
        <f t="shared" si="366"/>
        <v>443.17</v>
      </c>
      <c r="GN402" s="2">
        <f t="shared" si="367"/>
        <v>443.17</v>
      </c>
      <c r="GO402" s="2">
        <f t="shared" si="368"/>
        <v>0</v>
      </c>
      <c r="GP402" s="2">
        <f t="shared" si="369"/>
        <v>0</v>
      </c>
      <c r="GQ402" s="2"/>
      <c r="GR402" s="2">
        <v>0</v>
      </c>
      <c r="GS402" s="2">
        <v>3</v>
      </c>
      <c r="GT402" s="2">
        <v>0</v>
      </c>
      <c r="GU402" s="2" t="s">
        <v>3</v>
      </c>
      <c r="GV402" s="2">
        <f t="shared" si="370"/>
        <v>0</v>
      </c>
      <c r="GW402" s="2">
        <v>1</v>
      </c>
      <c r="GX402" s="2">
        <f t="shared" si="371"/>
        <v>0</v>
      </c>
      <c r="GY402" s="2"/>
      <c r="GZ402" s="2"/>
      <c r="HA402" s="2">
        <v>0</v>
      </c>
      <c r="HB402" s="2">
        <v>0</v>
      </c>
      <c r="HC402" s="2">
        <f t="shared" si="372"/>
        <v>0</v>
      </c>
      <c r="HD402" s="2"/>
      <c r="HE402" s="2" t="s">
        <v>3</v>
      </c>
      <c r="HF402" s="2" t="s">
        <v>3</v>
      </c>
      <c r="HG402" s="2"/>
      <c r="HH402" s="2"/>
      <c r="HI402" s="2"/>
      <c r="HJ402" s="2"/>
      <c r="HK402" s="2"/>
      <c r="HL402" s="2"/>
      <c r="HM402" s="2" t="s">
        <v>36</v>
      </c>
      <c r="HN402" s="2" t="s">
        <v>3</v>
      </c>
      <c r="HO402" s="2" t="s">
        <v>3</v>
      </c>
      <c r="HP402" s="2" t="s">
        <v>3</v>
      </c>
      <c r="HQ402" s="2" t="s">
        <v>3</v>
      </c>
      <c r="HR402" s="2"/>
      <c r="HS402" s="2">
        <v>0</v>
      </c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>
        <v>0</v>
      </c>
      <c r="IL402" s="2"/>
      <c r="IM402" s="2"/>
      <c r="IN402" s="2"/>
      <c r="IO402" s="2"/>
      <c r="IP402" s="2"/>
      <c r="IQ402" s="2"/>
      <c r="IR402" s="2"/>
      <c r="IS402" s="2"/>
      <c r="IT402" s="2"/>
      <c r="IU402" s="2"/>
    </row>
    <row r="403" spans="1:255" x14ac:dyDescent="0.25">
      <c r="A403" s="3">
        <v>18</v>
      </c>
      <c r="B403" s="3">
        <v>1</v>
      </c>
      <c r="C403" s="3">
        <v>410</v>
      </c>
      <c r="E403" s="3" t="s">
        <v>353</v>
      </c>
      <c r="F403" s="3" t="s">
        <v>354</v>
      </c>
      <c r="G403" s="3" t="s">
        <v>355</v>
      </c>
      <c r="H403" s="3" t="s">
        <v>163</v>
      </c>
      <c r="I403" s="3">
        <f>I391*J403</f>
        <v>13</v>
      </c>
      <c r="J403" s="3">
        <v>72.222222222222229</v>
      </c>
      <c r="K403" s="3">
        <v>72.222222000000002</v>
      </c>
      <c r="O403" s="3">
        <f t="shared" si="348"/>
        <v>1706.2</v>
      </c>
      <c r="P403" s="3">
        <f t="shared" si="349"/>
        <v>1706.2</v>
      </c>
      <c r="Q403" s="3">
        <f t="shared" si="387"/>
        <v>0</v>
      </c>
      <c r="R403" s="3">
        <f t="shared" si="388"/>
        <v>0</v>
      </c>
      <c r="S403" s="3">
        <f t="shared" si="350"/>
        <v>0</v>
      </c>
      <c r="T403" s="3">
        <f t="shared" si="351"/>
        <v>0</v>
      </c>
      <c r="U403" s="3">
        <f t="shared" si="352"/>
        <v>0</v>
      </c>
      <c r="V403" s="3">
        <f t="shared" si="353"/>
        <v>0</v>
      </c>
      <c r="W403" s="3">
        <f t="shared" si="354"/>
        <v>0</v>
      </c>
      <c r="X403" s="3">
        <f t="shared" si="389"/>
        <v>0</v>
      </c>
      <c r="Y403" s="3">
        <f t="shared" si="390"/>
        <v>0</v>
      </c>
      <c r="AA403" s="3">
        <v>86549536</v>
      </c>
      <c r="AB403" s="3">
        <f t="shared" si="355"/>
        <v>34.090000000000003</v>
      </c>
      <c r="AC403" s="3">
        <f t="shared" si="391"/>
        <v>34.090000000000003</v>
      </c>
      <c r="AD403" s="3">
        <f t="shared" si="392"/>
        <v>0</v>
      </c>
      <c r="AE403" s="3">
        <f t="shared" si="393"/>
        <v>0</v>
      </c>
      <c r="AF403" s="3">
        <f t="shared" si="394"/>
        <v>0</v>
      </c>
      <c r="AG403" s="3">
        <f t="shared" si="356"/>
        <v>0</v>
      </c>
      <c r="AH403" s="3">
        <f t="shared" si="395"/>
        <v>0</v>
      </c>
      <c r="AI403" s="3">
        <f t="shared" si="396"/>
        <v>0</v>
      </c>
      <c r="AJ403" s="3">
        <f t="shared" si="357"/>
        <v>0</v>
      </c>
      <c r="AK403" s="3">
        <v>34.090000000000003</v>
      </c>
      <c r="AL403" s="3">
        <v>34.090000000000003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109</v>
      </c>
      <c r="AU403" s="3">
        <v>61</v>
      </c>
      <c r="AV403" s="3">
        <v>1</v>
      </c>
      <c r="AW403" s="3">
        <v>1</v>
      </c>
      <c r="AZ403" s="3">
        <v>1</v>
      </c>
      <c r="BA403" s="3">
        <v>1</v>
      </c>
      <c r="BB403" s="3">
        <v>1</v>
      </c>
      <c r="BC403" s="3">
        <v>3.85</v>
      </c>
      <c r="BD403" s="3" t="s">
        <v>3</v>
      </c>
      <c r="BE403" s="3" t="s">
        <v>3</v>
      </c>
      <c r="BF403" s="3" t="s">
        <v>3</v>
      </c>
      <c r="BG403" s="3" t="s">
        <v>3</v>
      </c>
      <c r="BH403" s="3">
        <v>3</v>
      </c>
      <c r="BI403" s="3">
        <v>1</v>
      </c>
      <c r="BJ403" s="3" t="s">
        <v>356</v>
      </c>
      <c r="BM403" s="3">
        <v>21</v>
      </c>
      <c r="BN403" s="3">
        <v>0</v>
      </c>
      <c r="BO403" s="3" t="s">
        <v>354</v>
      </c>
      <c r="BP403" s="3">
        <v>1</v>
      </c>
      <c r="BQ403" s="3">
        <v>30</v>
      </c>
      <c r="BR403" s="3">
        <v>0</v>
      </c>
      <c r="BS403" s="3">
        <v>1</v>
      </c>
      <c r="BT403" s="3">
        <v>1</v>
      </c>
      <c r="BU403" s="3">
        <v>1</v>
      </c>
      <c r="BV403" s="3">
        <v>1</v>
      </c>
      <c r="BW403" s="3">
        <v>1</v>
      </c>
      <c r="BX403" s="3">
        <v>1</v>
      </c>
      <c r="BY403" s="3" t="s">
        <v>3</v>
      </c>
      <c r="BZ403" s="3">
        <v>109</v>
      </c>
      <c r="CA403" s="3">
        <v>61</v>
      </c>
      <c r="CB403" s="3" t="s">
        <v>3</v>
      </c>
      <c r="CE403" s="3">
        <v>1566</v>
      </c>
      <c r="CF403" s="3">
        <v>0</v>
      </c>
      <c r="CG403" s="3">
        <v>0</v>
      </c>
      <c r="CM403" s="3">
        <v>0</v>
      </c>
      <c r="CN403" s="3" t="s">
        <v>858</v>
      </c>
      <c r="CO403" s="3">
        <v>0</v>
      </c>
      <c r="CP403" s="3">
        <f t="shared" si="358"/>
        <v>1706.2</v>
      </c>
      <c r="CQ403" s="3">
        <f t="shared" si="359"/>
        <v>131.25</v>
      </c>
      <c r="CR403" s="3">
        <f t="shared" si="397"/>
        <v>0</v>
      </c>
      <c r="CS403" s="3">
        <f t="shared" si="398"/>
        <v>0</v>
      </c>
      <c r="CT403" s="3">
        <f t="shared" si="360"/>
        <v>0</v>
      </c>
      <c r="CU403" s="3">
        <f t="shared" si="361"/>
        <v>0</v>
      </c>
      <c r="CV403" s="3">
        <f t="shared" si="362"/>
        <v>0</v>
      </c>
      <c r="CW403" s="3">
        <f t="shared" si="363"/>
        <v>0</v>
      </c>
      <c r="CX403" s="3">
        <f t="shared" si="364"/>
        <v>0</v>
      </c>
      <c r="CY403" s="3">
        <f t="shared" si="399"/>
        <v>0</v>
      </c>
      <c r="CZ403" s="3">
        <f t="shared" si="400"/>
        <v>0</v>
      </c>
      <c r="DC403" s="3" t="s">
        <v>3</v>
      </c>
      <c r="DD403" s="3" t="s">
        <v>3</v>
      </c>
      <c r="DE403" s="3" t="s">
        <v>3</v>
      </c>
      <c r="DF403" s="3" t="s">
        <v>3</v>
      </c>
      <c r="DG403" s="3" t="s">
        <v>3</v>
      </c>
      <c r="DH403" s="3" t="s">
        <v>3</v>
      </c>
      <c r="DI403" s="3" t="s">
        <v>3</v>
      </c>
      <c r="DJ403" s="3" t="s">
        <v>3</v>
      </c>
      <c r="DK403" s="3" t="s">
        <v>3</v>
      </c>
      <c r="DL403" s="3" t="s">
        <v>3</v>
      </c>
      <c r="DM403" s="3" t="s">
        <v>3</v>
      </c>
      <c r="DN403" s="3">
        <v>0</v>
      </c>
      <c r="DO403" s="3">
        <v>0</v>
      </c>
      <c r="DP403" s="3">
        <v>1</v>
      </c>
      <c r="DQ403" s="3">
        <v>1</v>
      </c>
      <c r="DU403" s="3">
        <v>1010</v>
      </c>
      <c r="DV403" s="3" t="s">
        <v>163</v>
      </c>
      <c r="DW403" s="3" t="s">
        <v>163</v>
      </c>
      <c r="DX403" s="3">
        <v>1</v>
      </c>
      <c r="DZ403" s="3" t="s">
        <v>3</v>
      </c>
      <c r="EA403" s="3" t="s">
        <v>3</v>
      </c>
      <c r="EB403" s="3" t="s">
        <v>3</v>
      </c>
      <c r="EC403" s="3" t="s">
        <v>3</v>
      </c>
      <c r="EE403" s="3">
        <v>85635393</v>
      </c>
      <c r="EF403" s="3">
        <v>30</v>
      </c>
      <c r="EG403" s="3" t="s">
        <v>46</v>
      </c>
      <c r="EH403" s="3">
        <v>0</v>
      </c>
      <c r="EI403" s="3" t="s">
        <v>3</v>
      </c>
      <c r="EJ403" s="3">
        <v>1</v>
      </c>
      <c r="EK403" s="3">
        <v>21</v>
      </c>
      <c r="EL403" s="3" t="s">
        <v>47</v>
      </c>
      <c r="EM403" s="3" t="s">
        <v>48</v>
      </c>
      <c r="EO403" s="3" t="s">
        <v>146</v>
      </c>
      <c r="EQ403" s="3">
        <v>0</v>
      </c>
      <c r="ER403" s="3">
        <v>34.090000000000003</v>
      </c>
      <c r="ES403" s="3">
        <v>34.090000000000003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FQ403" s="3">
        <v>0</v>
      </c>
      <c r="FR403" s="3">
        <v>0</v>
      </c>
      <c r="FS403" s="3">
        <v>0</v>
      </c>
      <c r="FX403" s="3">
        <v>109</v>
      </c>
      <c r="FY403" s="3">
        <v>61</v>
      </c>
      <c r="GA403" s="3" t="s">
        <v>3</v>
      </c>
      <c r="GD403" s="3">
        <v>1</v>
      </c>
      <c r="GF403" s="3">
        <v>294525316</v>
      </c>
      <c r="GG403" s="3">
        <v>2</v>
      </c>
      <c r="GH403" s="3">
        <v>1</v>
      </c>
      <c r="GI403" s="3">
        <v>2</v>
      </c>
      <c r="GJ403" s="3">
        <v>0</v>
      </c>
      <c r="GK403" s="3">
        <v>0</v>
      </c>
      <c r="GL403" s="3">
        <f t="shared" si="365"/>
        <v>0</v>
      </c>
      <c r="GM403" s="3">
        <f t="shared" si="366"/>
        <v>1706.2</v>
      </c>
      <c r="GN403" s="3">
        <f t="shared" si="367"/>
        <v>1706.2</v>
      </c>
      <c r="GO403" s="3">
        <f t="shared" si="368"/>
        <v>0</v>
      </c>
      <c r="GP403" s="3">
        <f t="shared" si="369"/>
        <v>0</v>
      </c>
      <c r="GR403" s="3">
        <v>0</v>
      </c>
      <c r="GS403" s="3">
        <v>3</v>
      </c>
      <c r="GT403" s="3">
        <v>0</v>
      </c>
      <c r="GU403" s="3" t="s">
        <v>3</v>
      </c>
      <c r="GV403" s="3">
        <f t="shared" si="370"/>
        <v>0</v>
      </c>
      <c r="GW403" s="3">
        <v>1</v>
      </c>
      <c r="GX403" s="3">
        <f t="shared" si="371"/>
        <v>0</v>
      </c>
      <c r="HA403" s="3">
        <v>0</v>
      </c>
      <c r="HB403" s="3">
        <v>0</v>
      </c>
      <c r="HC403" s="3">
        <f t="shared" si="372"/>
        <v>0</v>
      </c>
      <c r="HE403" s="3" t="s">
        <v>3</v>
      </c>
      <c r="HF403" s="3" t="s">
        <v>3</v>
      </c>
      <c r="HM403" s="3" t="s">
        <v>36</v>
      </c>
      <c r="HN403" s="3" t="s">
        <v>3</v>
      </c>
      <c r="HO403" s="3" t="s">
        <v>3</v>
      </c>
      <c r="HP403" s="3" t="s">
        <v>3</v>
      </c>
      <c r="HQ403" s="3" t="s">
        <v>3</v>
      </c>
      <c r="HS403" s="3">
        <v>0</v>
      </c>
      <c r="IK403" s="3">
        <v>0</v>
      </c>
    </row>
    <row r="404" spans="1:255" x14ac:dyDescent="0.25">
      <c r="A404" s="2">
        <v>18</v>
      </c>
      <c r="B404" s="2">
        <v>1</v>
      </c>
      <c r="C404" s="2">
        <v>392</v>
      </c>
      <c r="D404" s="2"/>
      <c r="E404" s="2" t="s">
        <v>357</v>
      </c>
      <c r="F404" s="2" t="s">
        <v>291</v>
      </c>
      <c r="G404" s="2" t="s">
        <v>292</v>
      </c>
      <c r="H404" s="2" t="s">
        <v>163</v>
      </c>
      <c r="I404" s="2">
        <f>I390*J404</f>
        <v>0.99999999999999989</v>
      </c>
      <c r="J404" s="2">
        <v>5.5555555555555554</v>
      </c>
      <c r="K404" s="2">
        <v>5.5555560000000002</v>
      </c>
      <c r="L404" s="2"/>
      <c r="M404" s="2"/>
      <c r="N404" s="2"/>
      <c r="O404" s="2">
        <f t="shared" si="348"/>
        <v>63.13</v>
      </c>
      <c r="P404" s="2">
        <f t="shared" si="349"/>
        <v>63.13</v>
      </c>
      <c r="Q404" s="2">
        <f t="shared" si="387"/>
        <v>0</v>
      </c>
      <c r="R404" s="2">
        <f t="shared" si="388"/>
        <v>0</v>
      </c>
      <c r="S404" s="2">
        <f t="shared" si="350"/>
        <v>0</v>
      </c>
      <c r="T404" s="2">
        <f t="shared" si="351"/>
        <v>0</v>
      </c>
      <c r="U404" s="2">
        <f t="shared" si="352"/>
        <v>0</v>
      </c>
      <c r="V404" s="2">
        <f t="shared" si="353"/>
        <v>0</v>
      </c>
      <c r="W404" s="2">
        <f t="shared" si="354"/>
        <v>0</v>
      </c>
      <c r="X404" s="2">
        <f t="shared" si="389"/>
        <v>0</v>
      </c>
      <c r="Y404" s="2">
        <f t="shared" si="390"/>
        <v>0</v>
      </c>
      <c r="Z404" s="2"/>
      <c r="AA404" s="2">
        <v>86549534</v>
      </c>
      <c r="AB404" s="2">
        <f t="shared" si="355"/>
        <v>63.13</v>
      </c>
      <c r="AC404" s="2">
        <f t="shared" si="391"/>
        <v>63.13</v>
      </c>
      <c r="AD404" s="2">
        <f t="shared" si="392"/>
        <v>0</v>
      </c>
      <c r="AE404" s="2">
        <f t="shared" si="393"/>
        <v>0</v>
      </c>
      <c r="AF404" s="2">
        <f t="shared" si="394"/>
        <v>0</v>
      </c>
      <c r="AG404" s="2">
        <f t="shared" si="356"/>
        <v>0</v>
      </c>
      <c r="AH404" s="2">
        <f t="shared" si="395"/>
        <v>0</v>
      </c>
      <c r="AI404" s="2">
        <f t="shared" si="396"/>
        <v>0</v>
      </c>
      <c r="AJ404" s="2">
        <f t="shared" si="357"/>
        <v>0</v>
      </c>
      <c r="AK404" s="2">
        <v>63.13</v>
      </c>
      <c r="AL404" s="2">
        <v>63.13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109</v>
      </c>
      <c r="AU404" s="2">
        <v>61</v>
      </c>
      <c r="AV404" s="2">
        <v>1</v>
      </c>
      <c r="AW404" s="2">
        <v>1</v>
      </c>
      <c r="AX404" s="2"/>
      <c r="AY404" s="2"/>
      <c r="AZ404" s="2">
        <v>1</v>
      </c>
      <c r="BA404" s="2">
        <v>1</v>
      </c>
      <c r="BB404" s="2">
        <v>1</v>
      </c>
      <c r="BC404" s="2">
        <v>1</v>
      </c>
      <c r="BD404" s="2" t="s">
        <v>3</v>
      </c>
      <c r="BE404" s="2" t="s">
        <v>3</v>
      </c>
      <c r="BF404" s="2" t="s">
        <v>3</v>
      </c>
      <c r="BG404" s="2" t="s">
        <v>3</v>
      </c>
      <c r="BH404" s="2">
        <v>3</v>
      </c>
      <c r="BI404" s="2">
        <v>1</v>
      </c>
      <c r="BJ404" s="2" t="s">
        <v>293</v>
      </c>
      <c r="BK404" s="2"/>
      <c r="BL404" s="2"/>
      <c r="BM404" s="2">
        <v>21</v>
      </c>
      <c r="BN404" s="2">
        <v>0</v>
      </c>
      <c r="BO404" s="2" t="s">
        <v>3</v>
      </c>
      <c r="BP404" s="2">
        <v>0</v>
      </c>
      <c r="BQ404" s="2">
        <v>30</v>
      </c>
      <c r="BR404" s="2">
        <v>0</v>
      </c>
      <c r="BS404" s="2">
        <v>1</v>
      </c>
      <c r="BT404" s="2">
        <v>1</v>
      </c>
      <c r="BU404" s="2">
        <v>1</v>
      </c>
      <c r="BV404" s="2">
        <v>1</v>
      </c>
      <c r="BW404" s="2">
        <v>1</v>
      </c>
      <c r="BX404" s="2">
        <v>1</v>
      </c>
      <c r="BY404" s="2" t="s">
        <v>3</v>
      </c>
      <c r="BZ404" s="2">
        <v>109</v>
      </c>
      <c r="CA404" s="2">
        <v>61</v>
      </c>
      <c r="CB404" s="2" t="s">
        <v>3</v>
      </c>
      <c r="CC404" s="2"/>
      <c r="CD404" s="2"/>
      <c r="CE404" s="2">
        <v>1566</v>
      </c>
      <c r="CF404" s="2">
        <v>0</v>
      </c>
      <c r="CG404" s="2">
        <v>0</v>
      </c>
      <c r="CH404" s="2"/>
      <c r="CI404" s="2"/>
      <c r="CJ404" s="2"/>
      <c r="CK404" s="2"/>
      <c r="CL404" s="2"/>
      <c r="CM404" s="2">
        <v>0</v>
      </c>
      <c r="CN404" s="2" t="s">
        <v>858</v>
      </c>
      <c r="CO404" s="2">
        <v>0</v>
      </c>
      <c r="CP404" s="2">
        <f t="shared" si="358"/>
        <v>63.13</v>
      </c>
      <c r="CQ404" s="2">
        <f t="shared" si="359"/>
        <v>63.13</v>
      </c>
      <c r="CR404" s="2">
        <f t="shared" si="397"/>
        <v>0</v>
      </c>
      <c r="CS404" s="2">
        <f t="shared" si="398"/>
        <v>0</v>
      </c>
      <c r="CT404" s="2">
        <f t="shared" si="360"/>
        <v>0</v>
      </c>
      <c r="CU404" s="2">
        <f t="shared" si="361"/>
        <v>0</v>
      </c>
      <c r="CV404" s="2">
        <f t="shared" si="362"/>
        <v>0</v>
      </c>
      <c r="CW404" s="2">
        <f t="shared" si="363"/>
        <v>0</v>
      </c>
      <c r="CX404" s="2">
        <f t="shared" si="364"/>
        <v>0</v>
      </c>
      <c r="CY404" s="2">
        <f t="shared" si="399"/>
        <v>0</v>
      </c>
      <c r="CZ404" s="2">
        <f t="shared" si="400"/>
        <v>0</v>
      </c>
      <c r="DA404" s="2"/>
      <c r="DB404" s="2"/>
      <c r="DC404" s="2" t="s">
        <v>3</v>
      </c>
      <c r="DD404" s="2" t="s">
        <v>3</v>
      </c>
      <c r="DE404" s="2" t="s">
        <v>3</v>
      </c>
      <c r="DF404" s="2" t="s">
        <v>3</v>
      </c>
      <c r="DG404" s="2" t="s">
        <v>3</v>
      </c>
      <c r="DH404" s="2" t="s">
        <v>3</v>
      </c>
      <c r="DI404" s="2" t="s">
        <v>3</v>
      </c>
      <c r="DJ404" s="2" t="s">
        <v>3</v>
      </c>
      <c r="DK404" s="2" t="s">
        <v>3</v>
      </c>
      <c r="DL404" s="2" t="s">
        <v>3</v>
      </c>
      <c r="DM404" s="2" t="s">
        <v>3</v>
      </c>
      <c r="DN404" s="2">
        <v>0</v>
      </c>
      <c r="DO404" s="2">
        <v>0</v>
      </c>
      <c r="DP404" s="2">
        <v>1</v>
      </c>
      <c r="DQ404" s="2">
        <v>1</v>
      </c>
      <c r="DR404" s="2"/>
      <c r="DS404" s="2"/>
      <c r="DT404" s="2"/>
      <c r="DU404" s="2">
        <v>1010</v>
      </c>
      <c r="DV404" s="2" t="s">
        <v>163</v>
      </c>
      <c r="DW404" s="2" t="s">
        <v>163</v>
      </c>
      <c r="DX404" s="2">
        <v>1</v>
      </c>
      <c r="DY404" s="2"/>
      <c r="DZ404" s="2" t="s">
        <v>3</v>
      </c>
      <c r="EA404" s="2" t="s">
        <v>3</v>
      </c>
      <c r="EB404" s="2" t="s">
        <v>3</v>
      </c>
      <c r="EC404" s="2" t="s">
        <v>3</v>
      </c>
      <c r="ED404" s="2"/>
      <c r="EE404" s="2">
        <v>85635393</v>
      </c>
      <c r="EF404" s="2">
        <v>30</v>
      </c>
      <c r="EG404" s="2" t="s">
        <v>46</v>
      </c>
      <c r="EH404" s="2">
        <v>0</v>
      </c>
      <c r="EI404" s="2" t="s">
        <v>3</v>
      </c>
      <c r="EJ404" s="2">
        <v>1</v>
      </c>
      <c r="EK404" s="2">
        <v>21</v>
      </c>
      <c r="EL404" s="2" t="s">
        <v>47</v>
      </c>
      <c r="EM404" s="2" t="s">
        <v>48</v>
      </c>
      <c r="EN404" s="2"/>
      <c r="EO404" s="2" t="s">
        <v>146</v>
      </c>
      <c r="EP404" s="2"/>
      <c r="EQ404" s="2">
        <v>0</v>
      </c>
      <c r="ER404" s="2">
        <v>63.13</v>
      </c>
      <c r="ES404" s="2">
        <v>63.13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>
        <v>0</v>
      </c>
      <c r="FR404" s="2">
        <v>0</v>
      </c>
      <c r="FS404" s="2">
        <v>0</v>
      </c>
      <c r="FT404" s="2"/>
      <c r="FU404" s="2"/>
      <c r="FV404" s="2"/>
      <c r="FW404" s="2"/>
      <c r="FX404" s="2">
        <v>109</v>
      </c>
      <c r="FY404" s="2">
        <v>61</v>
      </c>
      <c r="FZ404" s="2"/>
      <c r="GA404" s="2" t="s">
        <v>3</v>
      </c>
      <c r="GB404" s="2"/>
      <c r="GC404" s="2"/>
      <c r="GD404" s="2">
        <v>1</v>
      </c>
      <c r="GE404" s="2"/>
      <c r="GF404" s="2">
        <v>-1935444414</v>
      </c>
      <c r="GG404" s="2">
        <v>2</v>
      </c>
      <c r="GH404" s="2">
        <v>1</v>
      </c>
      <c r="GI404" s="2">
        <v>-2</v>
      </c>
      <c r="GJ404" s="2">
        <v>0</v>
      </c>
      <c r="GK404" s="2">
        <v>0</v>
      </c>
      <c r="GL404" s="2">
        <f t="shared" si="365"/>
        <v>0</v>
      </c>
      <c r="GM404" s="2">
        <f t="shared" si="366"/>
        <v>63.13</v>
      </c>
      <c r="GN404" s="2">
        <f t="shared" si="367"/>
        <v>63.13</v>
      </c>
      <c r="GO404" s="2">
        <f t="shared" si="368"/>
        <v>0</v>
      </c>
      <c r="GP404" s="2">
        <f t="shared" si="369"/>
        <v>0</v>
      </c>
      <c r="GQ404" s="2"/>
      <c r="GR404" s="2">
        <v>0</v>
      </c>
      <c r="GS404" s="2">
        <v>3</v>
      </c>
      <c r="GT404" s="2">
        <v>0</v>
      </c>
      <c r="GU404" s="2" t="s">
        <v>3</v>
      </c>
      <c r="GV404" s="2">
        <f t="shared" si="370"/>
        <v>0</v>
      </c>
      <c r="GW404" s="2">
        <v>1</v>
      </c>
      <c r="GX404" s="2">
        <f t="shared" si="371"/>
        <v>0</v>
      </c>
      <c r="GY404" s="2"/>
      <c r="GZ404" s="2"/>
      <c r="HA404" s="2">
        <v>0</v>
      </c>
      <c r="HB404" s="2">
        <v>0</v>
      </c>
      <c r="HC404" s="2">
        <f t="shared" si="372"/>
        <v>0</v>
      </c>
      <c r="HD404" s="2"/>
      <c r="HE404" s="2" t="s">
        <v>3</v>
      </c>
      <c r="HF404" s="2" t="s">
        <v>3</v>
      </c>
      <c r="HG404" s="2"/>
      <c r="HH404" s="2"/>
      <c r="HI404" s="2"/>
      <c r="HJ404" s="2"/>
      <c r="HK404" s="2"/>
      <c r="HL404" s="2"/>
      <c r="HM404" s="2" t="s">
        <v>36</v>
      </c>
      <c r="HN404" s="2" t="s">
        <v>3</v>
      </c>
      <c r="HO404" s="2" t="s">
        <v>3</v>
      </c>
      <c r="HP404" s="2" t="s">
        <v>3</v>
      </c>
      <c r="HQ404" s="2" t="s">
        <v>3</v>
      </c>
      <c r="HR404" s="2"/>
      <c r="HS404" s="2">
        <v>0</v>
      </c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>
        <v>0</v>
      </c>
      <c r="IL404" s="2"/>
      <c r="IM404" s="2"/>
      <c r="IN404" s="2"/>
      <c r="IO404" s="2"/>
      <c r="IP404" s="2"/>
      <c r="IQ404" s="2"/>
      <c r="IR404" s="2"/>
      <c r="IS404" s="2"/>
      <c r="IT404" s="2"/>
      <c r="IU404" s="2"/>
    </row>
    <row r="405" spans="1:255" x14ac:dyDescent="0.25">
      <c r="A405" s="3">
        <v>18</v>
      </c>
      <c r="B405" s="3">
        <v>1</v>
      </c>
      <c r="C405" s="3">
        <v>406</v>
      </c>
      <c r="E405" s="3" t="s">
        <v>357</v>
      </c>
      <c r="F405" s="3" t="s">
        <v>291</v>
      </c>
      <c r="G405" s="3" t="s">
        <v>292</v>
      </c>
      <c r="H405" s="3" t="s">
        <v>163</v>
      </c>
      <c r="I405" s="3">
        <f>I391*J405</f>
        <v>0.99999999999999989</v>
      </c>
      <c r="J405" s="3">
        <v>5.5555555555555554</v>
      </c>
      <c r="K405" s="3">
        <v>5.5555560000000002</v>
      </c>
      <c r="O405" s="3">
        <f t="shared" si="348"/>
        <v>330.8</v>
      </c>
      <c r="P405" s="3">
        <f t="shared" si="349"/>
        <v>330.8</v>
      </c>
      <c r="Q405" s="3">
        <f t="shared" si="387"/>
        <v>0</v>
      </c>
      <c r="R405" s="3">
        <f t="shared" si="388"/>
        <v>0</v>
      </c>
      <c r="S405" s="3">
        <f t="shared" si="350"/>
        <v>0</v>
      </c>
      <c r="T405" s="3">
        <f t="shared" si="351"/>
        <v>0</v>
      </c>
      <c r="U405" s="3">
        <f t="shared" si="352"/>
        <v>0</v>
      </c>
      <c r="V405" s="3">
        <f t="shared" si="353"/>
        <v>0</v>
      </c>
      <c r="W405" s="3">
        <f t="shared" si="354"/>
        <v>0</v>
      </c>
      <c r="X405" s="3">
        <f t="shared" si="389"/>
        <v>0</v>
      </c>
      <c r="Y405" s="3">
        <f t="shared" si="390"/>
        <v>0</v>
      </c>
      <c r="AA405" s="3">
        <v>86549536</v>
      </c>
      <c r="AB405" s="3">
        <f t="shared" si="355"/>
        <v>63.13</v>
      </c>
      <c r="AC405" s="3">
        <f t="shared" si="391"/>
        <v>63.13</v>
      </c>
      <c r="AD405" s="3">
        <f t="shared" si="392"/>
        <v>0</v>
      </c>
      <c r="AE405" s="3">
        <f t="shared" si="393"/>
        <v>0</v>
      </c>
      <c r="AF405" s="3">
        <f t="shared" si="394"/>
        <v>0</v>
      </c>
      <c r="AG405" s="3">
        <f t="shared" si="356"/>
        <v>0</v>
      </c>
      <c r="AH405" s="3">
        <f t="shared" si="395"/>
        <v>0</v>
      </c>
      <c r="AI405" s="3">
        <f t="shared" si="396"/>
        <v>0</v>
      </c>
      <c r="AJ405" s="3">
        <f t="shared" si="357"/>
        <v>0</v>
      </c>
      <c r="AK405" s="3">
        <v>63.13</v>
      </c>
      <c r="AL405" s="3">
        <v>63.13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109</v>
      </c>
      <c r="AU405" s="3">
        <v>61</v>
      </c>
      <c r="AV405" s="3">
        <v>1</v>
      </c>
      <c r="AW405" s="3">
        <v>1</v>
      </c>
      <c r="AZ405" s="3">
        <v>1</v>
      </c>
      <c r="BA405" s="3">
        <v>1</v>
      </c>
      <c r="BB405" s="3">
        <v>1</v>
      </c>
      <c r="BC405" s="3">
        <v>5.24</v>
      </c>
      <c r="BD405" s="3" t="s">
        <v>3</v>
      </c>
      <c r="BE405" s="3" t="s">
        <v>3</v>
      </c>
      <c r="BF405" s="3" t="s">
        <v>3</v>
      </c>
      <c r="BG405" s="3" t="s">
        <v>3</v>
      </c>
      <c r="BH405" s="3">
        <v>3</v>
      </c>
      <c r="BI405" s="3">
        <v>1</v>
      </c>
      <c r="BJ405" s="3" t="s">
        <v>293</v>
      </c>
      <c r="BM405" s="3">
        <v>21</v>
      </c>
      <c r="BN405" s="3">
        <v>0</v>
      </c>
      <c r="BO405" s="3" t="s">
        <v>291</v>
      </c>
      <c r="BP405" s="3">
        <v>1</v>
      </c>
      <c r="BQ405" s="3">
        <v>30</v>
      </c>
      <c r="BR405" s="3">
        <v>0</v>
      </c>
      <c r="BS405" s="3">
        <v>1</v>
      </c>
      <c r="BT405" s="3">
        <v>1</v>
      </c>
      <c r="BU405" s="3">
        <v>1</v>
      </c>
      <c r="BV405" s="3">
        <v>1</v>
      </c>
      <c r="BW405" s="3">
        <v>1</v>
      </c>
      <c r="BX405" s="3">
        <v>1</v>
      </c>
      <c r="BY405" s="3" t="s">
        <v>3</v>
      </c>
      <c r="BZ405" s="3">
        <v>109</v>
      </c>
      <c r="CA405" s="3">
        <v>61</v>
      </c>
      <c r="CB405" s="3" t="s">
        <v>3</v>
      </c>
      <c r="CE405" s="3">
        <v>1566</v>
      </c>
      <c r="CF405" s="3">
        <v>0</v>
      </c>
      <c r="CG405" s="3">
        <v>0</v>
      </c>
      <c r="CM405" s="3">
        <v>0</v>
      </c>
      <c r="CN405" s="3" t="s">
        <v>858</v>
      </c>
      <c r="CO405" s="3">
        <v>0</v>
      </c>
      <c r="CP405" s="3">
        <f t="shared" si="358"/>
        <v>330.8</v>
      </c>
      <c r="CQ405" s="3">
        <f t="shared" si="359"/>
        <v>330.8</v>
      </c>
      <c r="CR405" s="3">
        <f t="shared" si="397"/>
        <v>0</v>
      </c>
      <c r="CS405" s="3">
        <f t="shared" si="398"/>
        <v>0</v>
      </c>
      <c r="CT405" s="3">
        <f t="shared" si="360"/>
        <v>0</v>
      </c>
      <c r="CU405" s="3">
        <f t="shared" si="361"/>
        <v>0</v>
      </c>
      <c r="CV405" s="3">
        <f t="shared" si="362"/>
        <v>0</v>
      </c>
      <c r="CW405" s="3">
        <f t="shared" si="363"/>
        <v>0</v>
      </c>
      <c r="CX405" s="3">
        <f t="shared" si="364"/>
        <v>0</v>
      </c>
      <c r="CY405" s="3">
        <f t="shared" si="399"/>
        <v>0</v>
      </c>
      <c r="CZ405" s="3">
        <f t="shared" si="400"/>
        <v>0</v>
      </c>
      <c r="DC405" s="3" t="s">
        <v>3</v>
      </c>
      <c r="DD405" s="3" t="s">
        <v>3</v>
      </c>
      <c r="DE405" s="3" t="s">
        <v>3</v>
      </c>
      <c r="DF405" s="3" t="s">
        <v>3</v>
      </c>
      <c r="DG405" s="3" t="s">
        <v>3</v>
      </c>
      <c r="DH405" s="3" t="s">
        <v>3</v>
      </c>
      <c r="DI405" s="3" t="s">
        <v>3</v>
      </c>
      <c r="DJ405" s="3" t="s">
        <v>3</v>
      </c>
      <c r="DK405" s="3" t="s">
        <v>3</v>
      </c>
      <c r="DL405" s="3" t="s">
        <v>3</v>
      </c>
      <c r="DM405" s="3" t="s">
        <v>3</v>
      </c>
      <c r="DN405" s="3">
        <v>0</v>
      </c>
      <c r="DO405" s="3">
        <v>0</v>
      </c>
      <c r="DP405" s="3">
        <v>1</v>
      </c>
      <c r="DQ405" s="3">
        <v>1</v>
      </c>
      <c r="DU405" s="3">
        <v>1010</v>
      </c>
      <c r="DV405" s="3" t="s">
        <v>163</v>
      </c>
      <c r="DW405" s="3" t="s">
        <v>163</v>
      </c>
      <c r="DX405" s="3">
        <v>1</v>
      </c>
      <c r="DZ405" s="3" t="s">
        <v>3</v>
      </c>
      <c r="EA405" s="3" t="s">
        <v>3</v>
      </c>
      <c r="EB405" s="3" t="s">
        <v>3</v>
      </c>
      <c r="EC405" s="3" t="s">
        <v>3</v>
      </c>
      <c r="EE405" s="3">
        <v>85635393</v>
      </c>
      <c r="EF405" s="3">
        <v>30</v>
      </c>
      <c r="EG405" s="3" t="s">
        <v>46</v>
      </c>
      <c r="EH405" s="3">
        <v>0</v>
      </c>
      <c r="EI405" s="3" t="s">
        <v>3</v>
      </c>
      <c r="EJ405" s="3">
        <v>1</v>
      </c>
      <c r="EK405" s="3">
        <v>21</v>
      </c>
      <c r="EL405" s="3" t="s">
        <v>47</v>
      </c>
      <c r="EM405" s="3" t="s">
        <v>48</v>
      </c>
      <c r="EO405" s="3" t="s">
        <v>146</v>
      </c>
      <c r="EQ405" s="3">
        <v>0</v>
      </c>
      <c r="ER405" s="3">
        <v>63.13</v>
      </c>
      <c r="ES405" s="3">
        <v>63.13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FQ405" s="3">
        <v>0</v>
      </c>
      <c r="FR405" s="3">
        <v>0</v>
      </c>
      <c r="FS405" s="3">
        <v>0</v>
      </c>
      <c r="FX405" s="3">
        <v>109</v>
      </c>
      <c r="FY405" s="3">
        <v>61</v>
      </c>
      <c r="GA405" s="3" t="s">
        <v>3</v>
      </c>
      <c r="GD405" s="3">
        <v>1</v>
      </c>
      <c r="GF405" s="3">
        <v>-1935444414</v>
      </c>
      <c r="GG405" s="3">
        <v>2</v>
      </c>
      <c r="GH405" s="3">
        <v>1</v>
      </c>
      <c r="GI405" s="3">
        <v>2</v>
      </c>
      <c r="GJ405" s="3">
        <v>0</v>
      </c>
      <c r="GK405" s="3">
        <v>0</v>
      </c>
      <c r="GL405" s="3">
        <f t="shared" si="365"/>
        <v>0</v>
      </c>
      <c r="GM405" s="3">
        <f t="shared" si="366"/>
        <v>330.8</v>
      </c>
      <c r="GN405" s="3">
        <f t="shared" si="367"/>
        <v>330.8</v>
      </c>
      <c r="GO405" s="3">
        <f t="shared" si="368"/>
        <v>0</v>
      </c>
      <c r="GP405" s="3">
        <f t="shared" si="369"/>
        <v>0</v>
      </c>
      <c r="GR405" s="3">
        <v>0</v>
      </c>
      <c r="GS405" s="3">
        <v>3</v>
      </c>
      <c r="GT405" s="3">
        <v>0</v>
      </c>
      <c r="GU405" s="3" t="s">
        <v>3</v>
      </c>
      <c r="GV405" s="3">
        <f t="shared" si="370"/>
        <v>0</v>
      </c>
      <c r="GW405" s="3">
        <v>1</v>
      </c>
      <c r="GX405" s="3">
        <f t="shared" si="371"/>
        <v>0</v>
      </c>
      <c r="HA405" s="3">
        <v>0</v>
      </c>
      <c r="HB405" s="3">
        <v>0</v>
      </c>
      <c r="HC405" s="3">
        <f t="shared" si="372"/>
        <v>0</v>
      </c>
      <c r="HE405" s="3" t="s">
        <v>3</v>
      </c>
      <c r="HF405" s="3" t="s">
        <v>3</v>
      </c>
      <c r="HM405" s="3" t="s">
        <v>36</v>
      </c>
      <c r="HN405" s="3" t="s">
        <v>3</v>
      </c>
      <c r="HO405" s="3" t="s">
        <v>3</v>
      </c>
      <c r="HP405" s="3" t="s">
        <v>3</v>
      </c>
      <c r="HQ405" s="3" t="s">
        <v>3</v>
      </c>
      <c r="HS405" s="3">
        <v>0</v>
      </c>
      <c r="IK405" s="3">
        <v>0</v>
      </c>
    </row>
    <row r="406" spans="1:255" x14ac:dyDescent="0.25">
      <c r="A406" s="2">
        <v>18</v>
      </c>
      <c r="B406" s="2">
        <v>1</v>
      </c>
      <c r="C406" s="2">
        <v>397</v>
      </c>
      <c r="D406" s="2"/>
      <c r="E406" s="2" t="s">
        <v>358</v>
      </c>
      <c r="F406" s="2" t="s">
        <v>283</v>
      </c>
      <c r="G406" s="2" t="s">
        <v>284</v>
      </c>
      <c r="H406" s="2" t="s">
        <v>163</v>
      </c>
      <c r="I406" s="2">
        <f>I390*J406</f>
        <v>1.9999999999999998</v>
      </c>
      <c r="J406" s="2">
        <v>11.111111111111111</v>
      </c>
      <c r="K406" s="2">
        <v>11.111110999999999</v>
      </c>
      <c r="L406" s="2"/>
      <c r="M406" s="2"/>
      <c r="N406" s="2"/>
      <c r="O406" s="2">
        <f t="shared" si="348"/>
        <v>126.26</v>
      </c>
      <c r="P406" s="2">
        <f t="shared" si="349"/>
        <v>126.26</v>
      </c>
      <c r="Q406" s="2">
        <f t="shared" si="387"/>
        <v>0</v>
      </c>
      <c r="R406" s="2">
        <f t="shared" si="388"/>
        <v>0</v>
      </c>
      <c r="S406" s="2">
        <f t="shared" si="350"/>
        <v>0</v>
      </c>
      <c r="T406" s="2">
        <f t="shared" si="351"/>
        <v>0</v>
      </c>
      <c r="U406" s="2">
        <f t="shared" si="352"/>
        <v>0</v>
      </c>
      <c r="V406" s="2">
        <f t="shared" si="353"/>
        <v>0</v>
      </c>
      <c r="W406" s="2">
        <f t="shared" si="354"/>
        <v>0</v>
      </c>
      <c r="X406" s="2">
        <f t="shared" si="389"/>
        <v>0</v>
      </c>
      <c r="Y406" s="2">
        <f t="shared" si="390"/>
        <v>0</v>
      </c>
      <c r="Z406" s="2"/>
      <c r="AA406" s="2">
        <v>86549534</v>
      </c>
      <c r="AB406" s="2">
        <f t="shared" si="355"/>
        <v>63.13</v>
      </c>
      <c r="AC406" s="2">
        <f t="shared" si="391"/>
        <v>63.13</v>
      </c>
      <c r="AD406" s="2">
        <f t="shared" si="392"/>
        <v>0</v>
      </c>
      <c r="AE406" s="2">
        <f t="shared" si="393"/>
        <v>0</v>
      </c>
      <c r="AF406" s="2">
        <f t="shared" si="394"/>
        <v>0</v>
      </c>
      <c r="AG406" s="2">
        <f t="shared" si="356"/>
        <v>0</v>
      </c>
      <c r="AH406" s="2">
        <f t="shared" si="395"/>
        <v>0</v>
      </c>
      <c r="AI406" s="2">
        <f t="shared" si="396"/>
        <v>0</v>
      </c>
      <c r="AJ406" s="2">
        <f t="shared" si="357"/>
        <v>0</v>
      </c>
      <c r="AK406" s="2">
        <v>63.13</v>
      </c>
      <c r="AL406" s="2">
        <v>63.13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109</v>
      </c>
      <c r="AU406" s="2">
        <v>61</v>
      </c>
      <c r="AV406" s="2">
        <v>1</v>
      </c>
      <c r="AW406" s="2">
        <v>1</v>
      </c>
      <c r="AX406" s="2"/>
      <c r="AY406" s="2"/>
      <c r="AZ406" s="2">
        <v>1</v>
      </c>
      <c r="BA406" s="2">
        <v>1</v>
      </c>
      <c r="BB406" s="2">
        <v>1</v>
      </c>
      <c r="BC406" s="2">
        <v>1</v>
      </c>
      <c r="BD406" s="2" t="s">
        <v>3</v>
      </c>
      <c r="BE406" s="2" t="s">
        <v>3</v>
      </c>
      <c r="BF406" s="2" t="s">
        <v>3</v>
      </c>
      <c r="BG406" s="2" t="s">
        <v>3</v>
      </c>
      <c r="BH406" s="2">
        <v>3</v>
      </c>
      <c r="BI406" s="2">
        <v>1</v>
      </c>
      <c r="BJ406" s="2" t="s">
        <v>285</v>
      </c>
      <c r="BK406" s="2"/>
      <c r="BL406" s="2"/>
      <c r="BM406" s="2">
        <v>21</v>
      </c>
      <c r="BN406" s="2">
        <v>0</v>
      </c>
      <c r="BO406" s="2" t="s">
        <v>3</v>
      </c>
      <c r="BP406" s="2">
        <v>0</v>
      </c>
      <c r="BQ406" s="2">
        <v>30</v>
      </c>
      <c r="BR406" s="2">
        <v>0</v>
      </c>
      <c r="BS406" s="2">
        <v>1</v>
      </c>
      <c r="BT406" s="2">
        <v>1</v>
      </c>
      <c r="BU406" s="2">
        <v>1</v>
      </c>
      <c r="BV406" s="2">
        <v>1</v>
      </c>
      <c r="BW406" s="2">
        <v>1</v>
      </c>
      <c r="BX406" s="2">
        <v>1</v>
      </c>
      <c r="BY406" s="2" t="s">
        <v>3</v>
      </c>
      <c r="BZ406" s="2">
        <v>109</v>
      </c>
      <c r="CA406" s="2">
        <v>61</v>
      </c>
      <c r="CB406" s="2" t="s">
        <v>3</v>
      </c>
      <c r="CC406" s="2"/>
      <c r="CD406" s="2"/>
      <c r="CE406" s="2">
        <v>1566</v>
      </c>
      <c r="CF406" s="2">
        <v>0</v>
      </c>
      <c r="CG406" s="2">
        <v>0</v>
      </c>
      <c r="CH406" s="2"/>
      <c r="CI406" s="2"/>
      <c r="CJ406" s="2"/>
      <c r="CK406" s="2"/>
      <c r="CL406" s="2"/>
      <c r="CM406" s="2">
        <v>0</v>
      </c>
      <c r="CN406" s="2" t="s">
        <v>858</v>
      </c>
      <c r="CO406" s="2">
        <v>0</v>
      </c>
      <c r="CP406" s="2">
        <f t="shared" si="358"/>
        <v>126.26</v>
      </c>
      <c r="CQ406" s="2">
        <f t="shared" si="359"/>
        <v>63.13</v>
      </c>
      <c r="CR406" s="2">
        <f t="shared" si="397"/>
        <v>0</v>
      </c>
      <c r="CS406" s="2">
        <f t="shared" si="398"/>
        <v>0</v>
      </c>
      <c r="CT406" s="2">
        <f t="shared" si="360"/>
        <v>0</v>
      </c>
      <c r="CU406" s="2">
        <f t="shared" si="361"/>
        <v>0</v>
      </c>
      <c r="CV406" s="2">
        <f t="shared" si="362"/>
        <v>0</v>
      </c>
      <c r="CW406" s="2">
        <f t="shared" si="363"/>
        <v>0</v>
      </c>
      <c r="CX406" s="2">
        <f t="shared" si="364"/>
        <v>0</v>
      </c>
      <c r="CY406" s="2">
        <f t="shared" si="399"/>
        <v>0</v>
      </c>
      <c r="CZ406" s="2">
        <f t="shared" si="400"/>
        <v>0</v>
      </c>
      <c r="DA406" s="2"/>
      <c r="DB406" s="2"/>
      <c r="DC406" s="2" t="s">
        <v>3</v>
      </c>
      <c r="DD406" s="2" t="s">
        <v>3</v>
      </c>
      <c r="DE406" s="2" t="s">
        <v>3</v>
      </c>
      <c r="DF406" s="2" t="s">
        <v>3</v>
      </c>
      <c r="DG406" s="2" t="s">
        <v>3</v>
      </c>
      <c r="DH406" s="2" t="s">
        <v>3</v>
      </c>
      <c r="DI406" s="2" t="s">
        <v>3</v>
      </c>
      <c r="DJ406" s="2" t="s">
        <v>3</v>
      </c>
      <c r="DK406" s="2" t="s">
        <v>3</v>
      </c>
      <c r="DL406" s="2" t="s">
        <v>3</v>
      </c>
      <c r="DM406" s="2" t="s">
        <v>3</v>
      </c>
      <c r="DN406" s="2">
        <v>0</v>
      </c>
      <c r="DO406" s="2">
        <v>0</v>
      </c>
      <c r="DP406" s="2">
        <v>1</v>
      </c>
      <c r="DQ406" s="2">
        <v>1</v>
      </c>
      <c r="DR406" s="2"/>
      <c r="DS406" s="2"/>
      <c r="DT406" s="2"/>
      <c r="DU406" s="2">
        <v>1010</v>
      </c>
      <c r="DV406" s="2" t="s">
        <v>163</v>
      </c>
      <c r="DW406" s="2" t="s">
        <v>163</v>
      </c>
      <c r="DX406" s="2">
        <v>1</v>
      </c>
      <c r="DY406" s="2"/>
      <c r="DZ406" s="2" t="s">
        <v>3</v>
      </c>
      <c r="EA406" s="2" t="s">
        <v>3</v>
      </c>
      <c r="EB406" s="2" t="s">
        <v>3</v>
      </c>
      <c r="EC406" s="2" t="s">
        <v>3</v>
      </c>
      <c r="ED406" s="2"/>
      <c r="EE406" s="2">
        <v>85635393</v>
      </c>
      <c r="EF406" s="2">
        <v>30</v>
      </c>
      <c r="EG406" s="2" t="s">
        <v>46</v>
      </c>
      <c r="EH406" s="2">
        <v>0</v>
      </c>
      <c r="EI406" s="2" t="s">
        <v>3</v>
      </c>
      <c r="EJ406" s="2">
        <v>1</v>
      </c>
      <c r="EK406" s="2">
        <v>21</v>
      </c>
      <c r="EL406" s="2" t="s">
        <v>47</v>
      </c>
      <c r="EM406" s="2" t="s">
        <v>48</v>
      </c>
      <c r="EN406" s="2"/>
      <c r="EO406" s="2" t="s">
        <v>146</v>
      </c>
      <c r="EP406" s="2"/>
      <c r="EQ406" s="2">
        <v>0</v>
      </c>
      <c r="ER406" s="2">
        <v>63.13</v>
      </c>
      <c r="ES406" s="2">
        <v>63.13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>
        <v>0</v>
      </c>
      <c r="FR406" s="2">
        <v>0</v>
      </c>
      <c r="FS406" s="2">
        <v>0</v>
      </c>
      <c r="FT406" s="2"/>
      <c r="FU406" s="2"/>
      <c r="FV406" s="2"/>
      <c r="FW406" s="2"/>
      <c r="FX406" s="2">
        <v>109</v>
      </c>
      <c r="FY406" s="2">
        <v>61</v>
      </c>
      <c r="FZ406" s="2"/>
      <c r="GA406" s="2" t="s">
        <v>3</v>
      </c>
      <c r="GB406" s="2"/>
      <c r="GC406" s="2"/>
      <c r="GD406" s="2">
        <v>1</v>
      </c>
      <c r="GE406" s="2"/>
      <c r="GF406" s="2">
        <v>724292144</v>
      </c>
      <c r="GG406" s="2">
        <v>2</v>
      </c>
      <c r="GH406" s="2">
        <v>1</v>
      </c>
      <c r="GI406" s="2">
        <v>-2</v>
      </c>
      <c r="GJ406" s="2">
        <v>0</v>
      </c>
      <c r="GK406" s="2">
        <v>0</v>
      </c>
      <c r="GL406" s="2">
        <f t="shared" si="365"/>
        <v>0</v>
      </c>
      <c r="GM406" s="2">
        <f t="shared" si="366"/>
        <v>126.26</v>
      </c>
      <c r="GN406" s="2">
        <f t="shared" si="367"/>
        <v>126.26</v>
      </c>
      <c r="GO406" s="2">
        <f t="shared" si="368"/>
        <v>0</v>
      </c>
      <c r="GP406" s="2">
        <f t="shared" si="369"/>
        <v>0</v>
      </c>
      <c r="GQ406" s="2"/>
      <c r="GR406" s="2">
        <v>0</v>
      </c>
      <c r="GS406" s="2">
        <v>3</v>
      </c>
      <c r="GT406" s="2">
        <v>0</v>
      </c>
      <c r="GU406" s="2" t="s">
        <v>3</v>
      </c>
      <c r="GV406" s="2">
        <f t="shared" si="370"/>
        <v>0</v>
      </c>
      <c r="GW406" s="2">
        <v>1</v>
      </c>
      <c r="GX406" s="2">
        <f t="shared" si="371"/>
        <v>0</v>
      </c>
      <c r="GY406" s="2"/>
      <c r="GZ406" s="2"/>
      <c r="HA406" s="2">
        <v>0</v>
      </c>
      <c r="HB406" s="2">
        <v>0</v>
      </c>
      <c r="HC406" s="2">
        <f t="shared" si="372"/>
        <v>0</v>
      </c>
      <c r="HD406" s="2"/>
      <c r="HE406" s="2" t="s">
        <v>3</v>
      </c>
      <c r="HF406" s="2" t="s">
        <v>3</v>
      </c>
      <c r="HG406" s="2"/>
      <c r="HH406" s="2"/>
      <c r="HI406" s="2"/>
      <c r="HJ406" s="2"/>
      <c r="HK406" s="2"/>
      <c r="HL406" s="2"/>
      <c r="HM406" s="2" t="s">
        <v>36</v>
      </c>
      <c r="HN406" s="2" t="s">
        <v>3</v>
      </c>
      <c r="HO406" s="2" t="s">
        <v>3</v>
      </c>
      <c r="HP406" s="2" t="s">
        <v>3</v>
      </c>
      <c r="HQ406" s="2" t="s">
        <v>3</v>
      </c>
      <c r="HR406" s="2"/>
      <c r="HS406" s="2">
        <v>0</v>
      </c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>
        <v>0</v>
      </c>
      <c r="IL406" s="2"/>
      <c r="IM406" s="2"/>
      <c r="IN406" s="2"/>
      <c r="IO406" s="2"/>
      <c r="IP406" s="2"/>
      <c r="IQ406" s="2"/>
      <c r="IR406" s="2"/>
      <c r="IS406" s="2"/>
      <c r="IT406" s="2"/>
      <c r="IU406" s="2"/>
    </row>
    <row r="407" spans="1:255" x14ac:dyDescent="0.25">
      <c r="A407" s="3">
        <v>18</v>
      </c>
      <c r="B407" s="3">
        <v>1</v>
      </c>
      <c r="C407" s="3">
        <v>411</v>
      </c>
      <c r="E407" s="3" t="s">
        <v>358</v>
      </c>
      <c r="F407" s="3" t="s">
        <v>283</v>
      </c>
      <c r="G407" s="3" t="s">
        <v>284</v>
      </c>
      <c r="H407" s="3" t="s">
        <v>163</v>
      </c>
      <c r="I407" s="3">
        <f>I391*J407</f>
        <v>1.9999999999999998</v>
      </c>
      <c r="J407" s="3">
        <v>11.111111111111111</v>
      </c>
      <c r="K407" s="3">
        <v>11.111110999999999</v>
      </c>
      <c r="O407" s="3">
        <f t="shared" si="348"/>
        <v>474.74</v>
      </c>
      <c r="P407" s="3">
        <f t="shared" si="349"/>
        <v>474.74</v>
      </c>
      <c r="Q407" s="3">
        <f t="shared" si="387"/>
        <v>0</v>
      </c>
      <c r="R407" s="3">
        <f t="shared" si="388"/>
        <v>0</v>
      </c>
      <c r="S407" s="3">
        <f t="shared" si="350"/>
        <v>0</v>
      </c>
      <c r="T407" s="3">
        <f t="shared" si="351"/>
        <v>0</v>
      </c>
      <c r="U407" s="3">
        <f t="shared" si="352"/>
        <v>0</v>
      </c>
      <c r="V407" s="3">
        <f t="shared" si="353"/>
        <v>0</v>
      </c>
      <c r="W407" s="3">
        <f t="shared" si="354"/>
        <v>0</v>
      </c>
      <c r="X407" s="3">
        <f t="shared" si="389"/>
        <v>0</v>
      </c>
      <c r="Y407" s="3">
        <f t="shared" si="390"/>
        <v>0</v>
      </c>
      <c r="AA407" s="3">
        <v>86549536</v>
      </c>
      <c r="AB407" s="3">
        <f t="shared" si="355"/>
        <v>63.13</v>
      </c>
      <c r="AC407" s="3">
        <f t="shared" si="391"/>
        <v>63.13</v>
      </c>
      <c r="AD407" s="3">
        <f t="shared" si="392"/>
        <v>0</v>
      </c>
      <c r="AE407" s="3">
        <f t="shared" si="393"/>
        <v>0</v>
      </c>
      <c r="AF407" s="3">
        <f t="shared" si="394"/>
        <v>0</v>
      </c>
      <c r="AG407" s="3">
        <f t="shared" si="356"/>
        <v>0</v>
      </c>
      <c r="AH407" s="3">
        <f t="shared" si="395"/>
        <v>0</v>
      </c>
      <c r="AI407" s="3">
        <f t="shared" si="396"/>
        <v>0</v>
      </c>
      <c r="AJ407" s="3">
        <f t="shared" si="357"/>
        <v>0</v>
      </c>
      <c r="AK407" s="3">
        <v>63.13</v>
      </c>
      <c r="AL407" s="3">
        <v>63.13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109</v>
      </c>
      <c r="AU407" s="3">
        <v>61</v>
      </c>
      <c r="AV407" s="3">
        <v>1</v>
      </c>
      <c r="AW407" s="3">
        <v>1</v>
      </c>
      <c r="AZ407" s="3">
        <v>1</v>
      </c>
      <c r="BA407" s="3">
        <v>1</v>
      </c>
      <c r="BB407" s="3">
        <v>1</v>
      </c>
      <c r="BC407" s="3">
        <v>3.76</v>
      </c>
      <c r="BD407" s="3" t="s">
        <v>3</v>
      </c>
      <c r="BE407" s="3" t="s">
        <v>3</v>
      </c>
      <c r="BF407" s="3" t="s">
        <v>3</v>
      </c>
      <c r="BG407" s="3" t="s">
        <v>3</v>
      </c>
      <c r="BH407" s="3">
        <v>3</v>
      </c>
      <c r="BI407" s="3">
        <v>1</v>
      </c>
      <c r="BJ407" s="3" t="s">
        <v>285</v>
      </c>
      <c r="BM407" s="3">
        <v>21</v>
      </c>
      <c r="BN407" s="3">
        <v>0</v>
      </c>
      <c r="BO407" s="3" t="s">
        <v>283</v>
      </c>
      <c r="BP407" s="3">
        <v>1</v>
      </c>
      <c r="BQ407" s="3">
        <v>30</v>
      </c>
      <c r="BR407" s="3">
        <v>0</v>
      </c>
      <c r="BS407" s="3">
        <v>1</v>
      </c>
      <c r="BT407" s="3">
        <v>1</v>
      </c>
      <c r="BU407" s="3">
        <v>1</v>
      </c>
      <c r="BV407" s="3">
        <v>1</v>
      </c>
      <c r="BW407" s="3">
        <v>1</v>
      </c>
      <c r="BX407" s="3">
        <v>1</v>
      </c>
      <c r="BY407" s="3" t="s">
        <v>3</v>
      </c>
      <c r="BZ407" s="3">
        <v>109</v>
      </c>
      <c r="CA407" s="3">
        <v>61</v>
      </c>
      <c r="CB407" s="3" t="s">
        <v>3</v>
      </c>
      <c r="CE407" s="3">
        <v>1566</v>
      </c>
      <c r="CF407" s="3">
        <v>0</v>
      </c>
      <c r="CG407" s="3">
        <v>0</v>
      </c>
      <c r="CM407" s="3">
        <v>0</v>
      </c>
      <c r="CN407" s="3" t="s">
        <v>858</v>
      </c>
      <c r="CO407" s="3">
        <v>0</v>
      </c>
      <c r="CP407" s="3">
        <f t="shared" si="358"/>
        <v>474.74</v>
      </c>
      <c r="CQ407" s="3">
        <f t="shared" si="359"/>
        <v>237.37</v>
      </c>
      <c r="CR407" s="3">
        <f t="shared" si="397"/>
        <v>0</v>
      </c>
      <c r="CS407" s="3">
        <f t="shared" si="398"/>
        <v>0</v>
      </c>
      <c r="CT407" s="3">
        <f t="shared" si="360"/>
        <v>0</v>
      </c>
      <c r="CU407" s="3">
        <f t="shared" si="361"/>
        <v>0</v>
      </c>
      <c r="CV407" s="3">
        <f t="shared" si="362"/>
        <v>0</v>
      </c>
      <c r="CW407" s="3">
        <f t="shared" si="363"/>
        <v>0</v>
      </c>
      <c r="CX407" s="3">
        <f t="shared" si="364"/>
        <v>0</v>
      </c>
      <c r="CY407" s="3">
        <f t="shared" si="399"/>
        <v>0</v>
      </c>
      <c r="CZ407" s="3">
        <f t="shared" si="400"/>
        <v>0</v>
      </c>
      <c r="DC407" s="3" t="s">
        <v>3</v>
      </c>
      <c r="DD407" s="3" t="s">
        <v>3</v>
      </c>
      <c r="DE407" s="3" t="s">
        <v>3</v>
      </c>
      <c r="DF407" s="3" t="s">
        <v>3</v>
      </c>
      <c r="DG407" s="3" t="s">
        <v>3</v>
      </c>
      <c r="DH407" s="3" t="s">
        <v>3</v>
      </c>
      <c r="DI407" s="3" t="s">
        <v>3</v>
      </c>
      <c r="DJ407" s="3" t="s">
        <v>3</v>
      </c>
      <c r="DK407" s="3" t="s">
        <v>3</v>
      </c>
      <c r="DL407" s="3" t="s">
        <v>3</v>
      </c>
      <c r="DM407" s="3" t="s">
        <v>3</v>
      </c>
      <c r="DN407" s="3">
        <v>0</v>
      </c>
      <c r="DO407" s="3">
        <v>0</v>
      </c>
      <c r="DP407" s="3">
        <v>1</v>
      </c>
      <c r="DQ407" s="3">
        <v>1</v>
      </c>
      <c r="DU407" s="3">
        <v>1010</v>
      </c>
      <c r="DV407" s="3" t="s">
        <v>163</v>
      </c>
      <c r="DW407" s="3" t="s">
        <v>163</v>
      </c>
      <c r="DX407" s="3">
        <v>1</v>
      </c>
      <c r="DZ407" s="3" t="s">
        <v>3</v>
      </c>
      <c r="EA407" s="3" t="s">
        <v>3</v>
      </c>
      <c r="EB407" s="3" t="s">
        <v>3</v>
      </c>
      <c r="EC407" s="3" t="s">
        <v>3</v>
      </c>
      <c r="EE407" s="3">
        <v>85635393</v>
      </c>
      <c r="EF407" s="3">
        <v>30</v>
      </c>
      <c r="EG407" s="3" t="s">
        <v>46</v>
      </c>
      <c r="EH407" s="3">
        <v>0</v>
      </c>
      <c r="EI407" s="3" t="s">
        <v>3</v>
      </c>
      <c r="EJ407" s="3">
        <v>1</v>
      </c>
      <c r="EK407" s="3">
        <v>21</v>
      </c>
      <c r="EL407" s="3" t="s">
        <v>47</v>
      </c>
      <c r="EM407" s="3" t="s">
        <v>48</v>
      </c>
      <c r="EO407" s="3" t="s">
        <v>146</v>
      </c>
      <c r="EQ407" s="3">
        <v>0</v>
      </c>
      <c r="ER407" s="3">
        <v>63.13</v>
      </c>
      <c r="ES407" s="3">
        <v>63.13</v>
      </c>
      <c r="ET407" s="3">
        <v>0</v>
      </c>
      <c r="EU407" s="3">
        <v>0</v>
      </c>
      <c r="EV407" s="3">
        <v>0</v>
      </c>
      <c r="EW407" s="3">
        <v>0</v>
      </c>
      <c r="EX407" s="3">
        <v>0</v>
      </c>
      <c r="FQ407" s="3">
        <v>0</v>
      </c>
      <c r="FR407" s="3">
        <v>0</v>
      </c>
      <c r="FS407" s="3">
        <v>0</v>
      </c>
      <c r="FX407" s="3">
        <v>109</v>
      </c>
      <c r="FY407" s="3">
        <v>61</v>
      </c>
      <c r="GA407" s="3" t="s">
        <v>3</v>
      </c>
      <c r="GD407" s="3">
        <v>1</v>
      </c>
      <c r="GF407" s="3">
        <v>724292144</v>
      </c>
      <c r="GG407" s="3">
        <v>2</v>
      </c>
      <c r="GH407" s="3">
        <v>1</v>
      </c>
      <c r="GI407" s="3">
        <v>2</v>
      </c>
      <c r="GJ407" s="3">
        <v>0</v>
      </c>
      <c r="GK407" s="3">
        <v>0</v>
      </c>
      <c r="GL407" s="3">
        <f t="shared" si="365"/>
        <v>0</v>
      </c>
      <c r="GM407" s="3">
        <f t="shared" si="366"/>
        <v>474.74</v>
      </c>
      <c r="GN407" s="3">
        <f t="shared" si="367"/>
        <v>474.74</v>
      </c>
      <c r="GO407" s="3">
        <f t="shared" si="368"/>
        <v>0</v>
      </c>
      <c r="GP407" s="3">
        <f t="shared" si="369"/>
        <v>0</v>
      </c>
      <c r="GR407" s="3">
        <v>0</v>
      </c>
      <c r="GS407" s="3">
        <v>3</v>
      </c>
      <c r="GT407" s="3">
        <v>0</v>
      </c>
      <c r="GU407" s="3" t="s">
        <v>3</v>
      </c>
      <c r="GV407" s="3">
        <f t="shared" si="370"/>
        <v>0</v>
      </c>
      <c r="GW407" s="3">
        <v>1</v>
      </c>
      <c r="GX407" s="3">
        <f t="shared" si="371"/>
        <v>0</v>
      </c>
      <c r="HA407" s="3">
        <v>0</v>
      </c>
      <c r="HB407" s="3">
        <v>0</v>
      </c>
      <c r="HC407" s="3">
        <f t="shared" si="372"/>
        <v>0</v>
      </c>
      <c r="HE407" s="3" t="s">
        <v>3</v>
      </c>
      <c r="HF407" s="3" t="s">
        <v>3</v>
      </c>
      <c r="HM407" s="3" t="s">
        <v>36</v>
      </c>
      <c r="HN407" s="3" t="s">
        <v>3</v>
      </c>
      <c r="HO407" s="3" t="s">
        <v>3</v>
      </c>
      <c r="HP407" s="3" t="s">
        <v>3</v>
      </c>
      <c r="HQ407" s="3" t="s">
        <v>3</v>
      </c>
      <c r="HS407" s="3">
        <v>0</v>
      </c>
      <c r="IK407" s="3">
        <v>0</v>
      </c>
    </row>
    <row r="409" spans="1:255" x14ac:dyDescent="0.25">
      <c r="A409" s="11">
        <v>51</v>
      </c>
      <c r="B409" s="11">
        <f>B370</f>
        <v>1</v>
      </c>
      <c r="C409" s="11">
        <f>A370</f>
        <v>4</v>
      </c>
      <c r="D409" s="11">
        <f>ROW(A370)</f>
        <v>370</v>
      </c>
      <c r="E409" s="11"/>
      <c r="F409" s="11" t="str">
        <f>IF(F370&lt;&gt;"",F370,"")</f>
        <v>Новый раздел</v>
      </c>
      <c r="G409" s="11" t="str">
        <f>IF(G370&lt;&gt;"",G370,"")</f>
        <v>Канализация производственная К 3 (надземная часть)</v>
      </c>
      <c r="H409" s="11">
        <v>0</v>
      </c>
      <c r="I409" s="11"/>
      <c r="J409" s="11"/>
      <c r="K409" s="11"/>
      <c r="L409" s="11"/>
      <c r="M409" s="11"/>
      <c r="N409" s="11"/>
      <c r="O409" s="11">
        <f t="shared" ref="O409:T409" si="401">ROUND(AB409,2)</f>
        <v>11939.52</v>
      </c>
      <c r="P409" s="11">
        <f t="shared" si="401"/>
        <v>11520.35</v>
      </c>
      <c r="Q409" s="11">
        <f t="shared" si="401"/>
        <v>9.0500000000000007</v>
      </c>
      <c r="R409" s="11">
        <f t="shared" si="401"/>
        <v>1.28</v>
      </c>
      <c r="S409" s="11">
        <f t="shared" si="401"/>
        <v>410.12</v>
      </c>
      <c r="T409" s="11">
        <f t="shared" si="401"/>
        <v>0</v>
      </c>
      <c r="U409" s="11">
        <f>AH409</f>
        <v>32.040729599999992</v>
      </c>
      <c r="V409" s="11">
        <f>AI409</f>
        <v>0</v>
      </c>
      <c r="W409" s="11">
        <f>ROUND(AJ409,2)</f>
        <v>0</v>
      </c>
      <c r="X409" s="11">
        <f>ROUND(AK409,2)</f>
        <v>448.42</v>
      </c>
      <c r="Y409" s="11">
        <f>ROUND(AL409,2)</f>
        <v>250.96</v>
      </c>
      <c r="Z409" s="11"/>
      <c r="AA409" s="11"/>
      <c r="AB409" s="11">
        <f>ROUND(SUMIF(AA374:AA407,"=86549534",O374:O407),2)</f>
        <v>11939.52</v>
      </c>
      <c r="AC409" s="11">
        <f>ROUND(SUMIF(AA374:AA407,"=86549534",P374:P407),2)</f>
        <v>11520.35</v>
      </c>
      <c r="AD409" s="11">
        <f>ROUND(SUMIF(AA374:AA407,"=86549534",Q374:Q407),2)</f>
        <v>9.0500000000000007</v>
      </c>
      <c r="AE409" s="11">
        <f>ROUND(SUMIF(AA374:AA407,"=86549534",R374:R407),2)</f>
        <v>1.28</v>
      </c>
      <c r="AF409" s="11">
        <f>ROUND(SUMIF(AA374:AA407,"=86549534",S374:S407),2)</f>
        <v>410.12</v>
      </c>
      <c r="AG409" s="11">
        <f>ROUND(SUMIF(AA374:AA407,"=86549534",T374:T407),2)</f>
        <v>0</v>
      </c>
      <c r="AH409" s="11">
        <f>SUMIF(AA374:AA407,"=86549534",U374:U407)</f>
        <v>32.040729599999992</v>
      </c>
      <c r="AI409" s="11">
        <f>SUMIF(AA374:AA407,"=86549534",V374:V407)</f>
        <v>0</v>
      </c>
      <c r="AJ409" s="11">
        <f>ROUND(SUMIF(AA374:AA407,"=86549534",W374:W407),2)</f>
        <v>0</v>
      </c>
      <c r="AK409" s="11">
        <f>ROUND(SUMIF(AA374:AA407,"=86549534",X374:X407),2)</f>
        <v>448.42</v>
      </c>
      <c r="AL409" s="11">
        <f>ROUND(SUMIF(AA374:AA407,"=86549534",Y374:Y407),2)</f>
        <v>250.96</v>
      </c>
      <c r="AM409" s="11"/>
      <c r="AN409" s="11"/>
      <c r="AO409" s="11">
        <f t="shared" ref="AO409:BD409" si="402">ROUND(BX409,2)</f>
        <v>0</v>
      </c>
      <c r="AP409" s="11">
        <f t="shared" si="402"/>
        <v>0</v>
      </c>
      <c r="AQ409" s="11">
        <f t="shared" si="402"/>
        <v>0</v>
      </c>
      <c r="AR409" s="11">
        <f t="shared" si="402"/>
        <v>12638.9</v>
      </c>
      <c r="AS409" s="11">
        <f t="shared" si="402"/>
        <v>12638.9</v>
      </c>
      <c r="AT409" s="11">
        <f t="shared" si="402"/>
        <v>0</v>
      </c>
      <c r="AU409" s="11">
        <f t="shared" si="402"/>
        <v>0</v>
      </c>
      <c r="AV409" s="11">
        <f t="shared" si="402"/>
        <v>11520.35</v>
      </c>
      <c r="AW409" s="11">
        <f t="shared" si="402"/>
        <v>11520.35</v>
      </c>
      <c r="AX409" s="11">
        <f t="shared" si="402"/>
        <v>0</v>
      </c>
      <c r="AY409" s="11">
        <f t="shared" si="402"/>
        <v>11520.35</v>
      </c>
      <c r="AZ409" s="11">
        <f t="shared" si="402"/>
        <v>0</v>
      </c>
      <c r="BA409" s="11">
        <f t="shared" si="402"/>
        <v>0</v>
      </c>
      <c r="BB409" s="11">
        <f t="shared" si="402"/>
        <v>0</v>
      </c>
      <c r="BC409" s="11">
        <f t="shared" si="402"/>
        <v>0</v>
      </c>
      <c r="BD409" s="11">
        <f t="shared" si="402"/>
        <v>0</v>
      </c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>
        <f>ROUND(SUMIF(AA374:AA407,"=86549534",FQ374:FQ407),2)</f>
        <v>0</v>
      </c>
      <c r="BY409" s="11">
        <f>ROUND(SUMIF(AA374:AA407,"=86549534",FR374:FR407),2)</f>
        <v>0</v>
      </c>
      <c r="BZ409" s="11">
        <f>ROUND(SUMIF(AA374:AA407,"=86549534",GL374:GL407),2)</f>
        <v>0</v>
      </c>
      <c r="CA409" s="11">
        <f>ROUND(SUMIF(AA374:AA407,"=86549534",GM374:GM407),2)</f>
        <v>12638.9</v>
      </c>
      <c r="CB409" s="11">
        <f>ROUND(SUMIF(AA374:AA407,"=86549534",GN374:GN407),2)</f>
        <v>12638.9</v>
      </c>
      <c r="CC409" s="11">
        <f>ROUND(SUMIF(AA374:AA407,"=86549534",GO374:GO407),2)</f>
        <v>0</v>
      </c>
      <c r="CD409" s="11">
        <f>ROUND(SUMIF(AA374:AA407,"=86549534",GP374:GP407),2)</f>
        <v>0</v>
      </c>
      <c r="CE409" s="11">
        <f>AC409-BX409</f>
        <v>11520.35</v>
      </c>
      <c r="CF409" s="11">
        <f>AC409-BY409</f>
        <v>11520.35</v>
      </c>
      <c r="CG409" s="11">
        <f>BX409-BZ409</f>
        <v>0</v>
      </c>
      <c r="CH409" s="11">
        <f>AC409-BX409-BY409+BZ409</f>
        <v>11520.35</v>
      </c>
      <c r="CI409" s="11">
        <f>BY409-BZ409</f>
        <v>0</v>
      </c>
      <c r="CJ409" s="11">
        <f>ROUND(SUMIF(AA374:AA407,"=86549534",GX374:GX407),2)</f>
        <v>0</v>
      </c>
      <c r="CK409" s="11">
        <f>ROUND(SUMIF(AA374:AA407,"=86549534",GY374:GY407),2)</f>
        <v>0</v>
      </c>
      <c r="CL409" s="11">
        <f>ROUND(SUMIF(AA374:AA407,"=86549534",GZ374:GZ407),2)</f>
        <v>0</v>
      </c>
      <c r="CM409" s="11">
        <f>ROUND(SUMIF(AA374:AA407,"=86549534",HD374:HD407),2)</f>
        <v>0</v>
      </c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2">
        <f t="shared" ref="DG409:DL409" si="403">ROUND(DT409,2)</f>
        <v>64765.14</v>
      </c>
      <c r="DH409" s="12">
        <f t="shared" si="403"/>
        <v>41504.65</v>
      </c>
      <c r="DI409" s="12">
        <f t="shared" si="403"/>
        <v>150.22999999999999</v>
      </c>
      <c r="DJ409" s="12">
        <f t="shared" si="403"/>
        <v>72.13</v>
      </c>
      <c r="DK409" s="12">
        <f t="shared" si="403"/>
        <v>23110.26</v>
      </c>
      <c r="DL409" s="12">
        <f t="shared" si="403"/>
        <v>0</v>
      </c>
      <c r="DM409" s="12">
        <f>DZ409</f>
        <v>32.040729599999992</v>
      </c>
      <c r="DN409" s="12">
        <f>EA409</f>
        <v>0</v>
      </c>
      <c r="DO409" s="12">
        <f>ROUND(EB409,2)</f>
        <v>0</v>
      </c>
      <c r="DP409" s="12">
        <f>ROUND(EC409,2)</f>
        <v>25268.799999999999</v>
      </c>
      <c r="DQ409" s="12">
        <f>ROUND(ED409,2)</f>
        <v>14141.25</v>
      </c>
      <c r="DR409" s="12"/>
      <c r="DS409" s="12"/>
      <c r="DT409" s="12">
        <f>ROUND(SUMIF(AA374:AA407,"=86549536",O374:O407),2)</f>
        <v>64765.14</v>
      </c>
      <c r="DU409" s="12">
        <f>ROUND(SUMIF(AA374:AA407,"=86549536",P374:P407),2)</f>
        <v>41504.65</v>
      </c>
      <c r="DV409" s="12">
        <f>ROUND(SUMIF(AA374:AA407,"=86549536",Q374:Q407),2)</f>
        <v>150.22999999999999</v>
      </c>
      <c r="DW409" s="12">
        <f>ROUND(SUMIF(AA374:AA407,"=86549536",R374:R407),2)</f>
        <v>72.13</v>
      </c>
      <c r="DX409" s="12">
        <f>ROUND(SUMIF(AA374:AA407,"=86549536",S374:S407),2)</f>
        <v>23110.26</v>
      </c>
      <c r="DY409" s="12">
        <f>ROUND(SUMIF(AA374:AA407,"=86549536",T374:T407),2)</f>
        <v>0</v>
      </c>
      <c r="DZ409" s="12">
        <f>SUMIF(AA374:AA407,"=86549536",U374:U407)</f>
        <v>32.040729599999992</v>
      </c>
      <c r="EA409" s="12">
        <f>SUMIF(AA374:AA407,"=86549536",V374:V407)</f>
        <v>0</v>
      </c>
      <c r="EB409" s="12">
        <f>ROUND(SUMIF(AA374:AA407,"=86549536",W374:W407),2)</f>
        <v>0</v>
      </c>
      <c r="EC409" s="12">
        <f>ROUND(SUMIF(AA374:AA407,"=86549536",X374:X407),2)</f>
        <v>25268.799999999999</v>
      </c>
      <c r="ED409" s="12">
        <f>ROUND(SUMIF(AA374:AA407,"=86549536",Y374:Y407),2)</f>
        <v>14141.25</v>
      </c>
      <c r="EE409" s="12"/>
      <c r="EF409" s="12"/>
      <c r="EG409" s="12">
        <f t="shared" ref="EG409:EV409" si="404">ROUND(FP409,2)</f>
        <v>0</v>
      </c>
      <c r="EH409" s="12">
        <f t="shared" si="404"/>
        <v>0</v>
      </c>
      <c r="EI409" s="12">
        <f t="shared" si="404"/>
        <v>0</v>
      </c>
      <c r="EJ409" s="12">
        <f t="shared" si="404"/>
        <v>104175.19</v>
      </c>
      <c r="EK409" s="12">
        <f t="shared" si="404"/>
        <v>104175.19</v>
      </c>
      <c r="EL409" s="12">
        <f t="shared" si="404"/>
        <v>0</v>
      </c>
      <c r="EM409" s="12">
        <f t="shared" si="404"/>
        <v>0</v>
      </c>
      <c r="EN409" s="12">
        <f t="shared" si="404"/>
        <v>41504.65</v>
      </c>
      <c r="EO409" s="12">
        <f t="shared" si="404"/>
        <v>41504.65</v>
      </c>
      <c r="EP409" s="12">
        <f t="shared" si="404"/>
        <v>0</v>
      </c>
      <c r="EQ409" s="12">
        <f t="shared" si="404"/>
        <v>41504.65</v>
      </c>
      <c r="ER409" s="12">
        <f t="shared" si="404"/>
        <v>0</v>
      </c>
      <c r="ES409" s="12">
        <f t="shared" si="404"/>
        <v>0</v>
      </c>
      <c r="ET409" s="12">
        <f t="shared" si="404"/>
        <v>0</v>
      </c>
      <c r="EU409" s="12">
        <f t="shared" si="404"/>
        <v>0</v>
      </c>
      <c r="EV409" s="12">
        <f t="shared" si="404"/>
        <v>0</v>
      </c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>
        <f>ROUND(SUMIF(AA374:AA407,"=86549536",FQ374:FQ407),2)</f>
        <v>0</v>
      </c>
      <c r="FQ409" s="12">
        <f>ROUND(SUMIF(AA374:AA407,"=86549536",FR374:FR407),2)</f>
        <v>0</v>
      </c>
      <c r="FR409" s="12">
        <f>ROUND(SUMIF(AA374:AA407,"=86549536",GL374:GL407),2)</f>
        <v>0</v>
      </c>
      <c r="FS409" s="12">
        <f>ROUND(SUMIF(AA374:AA407,"=86549536",GM374:GM407),2)</f>
        <v>104175.19</v>
      </c>
      <c r="FT409" s="12">
        <f>ROUND(SUMIF(AA374:AA407,"=86549536",GN374:GN407),2)</f>
        <v>104175.19</v>
      </c>
      <c r="FU409" s="12">
        <f>ROUND(SUMIF(AA374:AA407,"=86549536",GO374:GO407),2)</f>
        <v>0</v>
      </c>
      <c r="FV409" s="12">
        <f>ROUND(SUMIF(AA374:AA407,"=86549536",GP374:GP407),2)</f>
        <v>0</v>
      </c>
      <c r="FW409" s="12">
        <f>DU409-FP409</f>
        <v>41504.65</v>
      </c>
      <c r="FX409" s="12">
        <f>DU409-FQ409</f>
        <v>41504.65</v>
      </c>
      <c r="FY409" s="12">
        <f>FP409-FR409</f>
        <v>0</v>
      </c>
      <c r="FZ409" s="12">
        <f>DU409-FP409-FQ409+FR409</f>
        <v>41504.65</v>
      </c>
      <c r="GA409" s="12">
        <f>FQ409-FR409</f>
        <v>0</v>
      </c>
      <c r="GB409" s="12">
        <f>ROUND(SUMIF(AA374:AA407,"=86549536",GX374:GX407),2)</f>
        <v>0</v>
      </c>
      <c r="GC409" s="12">
        <f>ROUND(SUMIF(AA374:AA407,"=86549536",GY374:GY407),2)</f>
        <v>0</v>
      </c>
      <c r="GD409" s="12">
        <f>ROUND(SUMIF(AA374:AA407,"=86549536",GZ374:GZ407),2)</f>
        <v>0</v>
      </c>
      <c r="GE409" s="12">
        <f>ROUND(SUMIF(AA374:AA407,"=86549536",HD374:HD407),2)</f>
        <v>0</v>
      </c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>
        <v>0</v>
      </c>
    </row>
    <row r="411" spans="1:255" x14ac:dyDescent="0.25">
      <c r="A411" s="13">
        <v>50</v>
      </c>
      <c r="B411" s="13">
        <v>0</v>
      </c>
      <c r="C411" s="13">
        <v>0</v>
      </c>
      <c r="D411" s="13">
        <v>1</v>
      </c>
      <c r="E411" s="13">
        <v>201</v>
      </c>
      <c r="F411" s="13">
        <f>ROUND(Source!O409,O411)</f>
        <v>11939.52</v>
      </c>
      <c r="G411" s="13" t="s">
        <v>79</v>
      </c>
      <c r="H411" s="13" t="s">
        <v>80</v>
      </c>
      <c r="I411" s="13"/>
      <c r="J411" s="13"/>
      <c r="K411" s="13">
        <v>201</v>
      </c>
      <c r="L411" s="13">
        <v>1</v>
      </c>
      <c r="M411" s="13">
        <v>3</v>
      </c>
      <c r="N411" s="13" t="s">
        <v>3</v>
      </c>
      <c r="O411" s="13">
        <v>2</v>
      </c>
      <c r="P411" s="13">
        <f>ROUND(Source!DG409,O411)</f>
        <v>64765.14</v>
      </c>
      <c r="Q411" s="13"/>
      <c r="R411" s="13"/>
      <c r="S411" s="13"/>
      <c r="T411" s="13"/>
      <c r="U411" s="13"/>
      <c r="V411" s="13"/>
      <c r="W411" s="13">
        <v>11939.52</v>
      </c>
      <c r="X411" s="13">
        <v>1</v>
      </c>
      <c r="Y411" s="13">
        <v>11939.52</v>
      </c>
      <c r="Z411" s="13">
        <v>64765.14</v>
      </c>
      <c r="AA411" s="13">
        <v>1</v>
      </c>
      <c r="AB411" s="13">
        <v>64765.14</v>
      </c>
    </row>
    <row r="412" spans="1:255" x14ac:dyDescent="0.25">
      <c r="A412" s="13">
        <v>50</v>
      </c>
      <c r="B412" s="13">
        <v>0</v>
      </c>
      <c r="C412" s="13">
        <v>0</v>
      </c>
      <c r="D412" s="13">
        <v>1</v>
      </c>
      <c r="E412" s="13">
        <v>202</v>
      </c>
      <c r="F412" s="13">
        <f>ROUND(Source!P409,O412)</f>
        <v>11520.35</v>
      </c>
      <c r="G412" s="13" t="s">
        <v>81</v>
      </c>
      <c r="H412" s="13" t="s">
        <v>82</v>
      </c>
      <c r="I412" s="13"/>
      <c r="J412" s="13"/>
      <c r="K412" s="13">
        <v>202</v>
      </c>
      <c r="L412" s="13">
        <v>2</v>
      </c>
      <c r="M412" s="13">
        <v>3</v>
      </c>
      <c r="N412" s="13" t="s">
        <v>3</v>
      </c>
      <c r="O412" s="13">
        <v>2</v>
      </c>
      <c r="P412" s="13">
        <f>ROUND(Source!DH409,O412)</f>
        <v>41504.65</v>
      </c>
      <c r="Q412" s="13"/>
      <c r="R412" s="13"/>
      <c r="S412" s="13"/>
      <c r="T412" s="13"/>
      <c r="U412" s="13"/>
      <c r="V412" s="13"/>
      <c r="W412" s="13">
        <v>11520.35</v>
      </c>
      <c r="X412" s="13">
        <v>1</v>
      </c>
      <c r="Y412" s="13">
        <v>11520.35</v>
      </c>
      <c r="Z412" s="13">
        <v>41504.65</v>
      </c>
      <c r="AA412" s="13">
        <v>1</v>
      </c>
      <c r="AB412" s="13">
        <v>41504.65</v>
      </c>
    </row>
    <row r="413" spans="1:255" x14ac:dyDescent="0.25">
      <c r="A413" s="13">
        <v>50</v>
      </c>
      <c r="B413" s="13">
        <v>0</v>
      </c>
      <c r="C413" s="13">
        <v>0</v>
      </c>
      <c r="D413" s="13">
        <v>1</v>
      </c>
      <c r="E413" s="13">
        <v>222</v>
      </c>
      <c r="F413" s="13">
        <f>ROUND(Source!AO409,O413)</f>
        <v>0</v>
      </c>
      <c r="G413" s="13" t="s">
        <v>83</v>
      </c>
      <c r="H413" s="13" t="s">
        <v>84</v>
      </c>
      <c r="I413" s="13"/>
      <c r="J413" s="13"/>
      <c r="K413" s="13">
        <v>222</v>
      </c>
      <c r="L413" s="13">
        <v>3</v>
      </c>
      <c r="M413" s="13">
        <v>3</v>
      </c>
      <c r="N413" s="13" t="s">
        <v>3</v>
      </c>
      <c r="O413" s="13">
        <v>2</v>
      </c>
      <c r="P413" s="13">
        <f>ROUND(Source!EG409,O413)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55" x14ac:dyDescent="0.25">
      <c r="A414" s="13">
        <v>50</v>
      </c>
      <c r="B414" s="13">
        <v>0</v>
      </c>
      <c r="C414" s="13">
        <v>0</v>
      </c>
      <c r="D414" s="13">
        <v>1</v>
      </c>
      <c r="E414" s="13">
        <v>225</v>
      </c>
      <c r="F414" s="13">
        <f>ROUND(Source!AV409,O414)</f>
        <v>11520.35</v>
      </c>
      <c r="G414" s="13" t="s">
        <v>85</v>
      </c>
      <c r="H414" s="13" t="s">
        <v>86</v>
      </c>
      <c r="I414" s="13"/>
      <c r="J414" s="13"/>
      <c r="K414" s="13">
        <v>225</v>
      </c>
      <c r="L414" s="13">
        <v>4</v>
      </c>
      <c r="M414" s="13">
        <v>3</v>
      </c>
      <c r="N414" s="13" t="s">
        <v>3</v>
      </c>
      <c r="O414" s="13">
        <v>2</v>
      </c>
      <c r="P414" s="13">
        <f>ROUND(Source!EN409,O414)</f>
        <v>41504.65</v>
      </c>
      <c r="Q414" s="13"/>
      <c r="R414" s="13"/>
      <c r="S414" s="13"/>
      <c r="T414" s="13"/>
      <c r="U414" s="13"/>
      <c r="V414" s="13"/>
      <c r="W414" s="13">
        <v>11520.35</v>
      </c>
      <c r="X414" s="13">
        <v>1</v>
      </c>
      <c r="Y414" s="13">
        <v>11520.35</v>
      </c>
      <c r="Z414" s="13">
        <v>41504.65</v>
      </c>
      <c r="AA414" s="13">
        <v>1</v>
      </c>
      <c r="AB414" s="13">
        <v>41504.65</v>
      </c>
    </row>
    <row r="415" spans="1:255" x14ac:dyDescent="0.25">
      <c r="A415" s="13">
        <v>50</v>
      </c>
      <c r="B415" s="13">
        <v>0</v>
      </c>
      <c r="C415" s="13">
        <v>0</v>
      </c>
      <c r="D415" s="13">
        <v>1</v>
      </c>
      <c r="E415" s="13">
        <v>226</v>
      </c>
      <c r="F415" s="13">
        <f>ROUND(Source!AW409,O415)</f>
        <v>11520.35</v>
      </c>
      <c r="G415" s="13" t="s">
        <v>87</v>
      </c>
      <c r="H415" s="13" t="s">
        <v>88</v>
      </c>
      <c r="I415" s="13"/>
      <c r="J415" s="13"/>
      <c r="K415" s="13">
        <v>226</v>
      </c>
      <c r="L415" s="13">
        <v>5</v>
      </c>
      <c r="M415" s="13">
        <v>3</v>
      </c>
      <c r="N415" s="13" t="s">
        <v>3</v>
      </c>
      <c r="O415" s="13">
        <v>2</v>
      </c>
      <c r="P415" s="13">
        <f>ROUND(Source!EO409,O415)</f>
        <v>41504.65</v>
      </c>
      <c r="Q415" s="13"/>
      <c r="R415" s="13"/>
      <c r="S415" s="13"/>
      <c r="T415" s="13"/>
      <c r="U415" s="13"/>
      <c r="V415" s="13"/>
      <c r="W415" s="13">
        <v>11520.35</v>
      </c>
      <c r="X415" s="13">
        <v>1</v>
      </c>
      <c r="Y415" s="13">
        <v>11520.35</v>
      </c>
      <c r="Z415" s="13">
        <v>41504.65</v>
      </c>
      <c r="AA415" s="13">
        <v>1</v>
      </c>
      <c r="AB415" s="13">
        <v>41504.65</v>
      </c>
    </row>
    <row r="416" spans="1:255" x14ac:dyDescent="0.25">
      <c r="A416" s="13">
        <v>50</v>
      </c>
      <c r="B416" s="13">
        <v>0</v>
      </c>
      <c r="C416" s="13">
        <v>0</v>
      </c>
      <c r="D416" s="13">
        <v>1</v>
      </c>
      <c r="E416" s="13">
        <v>227</v>
      </c>
      <c r="F416" s="13">
        <f>ROUND(Source!AX409,O416)</f>
        <v>0</v>
      </c>
      <c r="G416" s="13" t="s">
        <v>89</v>
      </c>
      <c r="H416" s="13" t="s">
        <v>90</v>
      </c>
      <c r="I416" s="13"/>
      <c r="J416" s="13"/>
      <c r="K416" s="13">
        <v>227</v>
      </c>
      <c r="L416" s="13">
        <v>6</v>
      </c>
      <c r="M416" s="13">
        <v>3</v>
      </c>
      <c r="N416" s="13" t="s">
        <v>3</v>
      </c>
      <c r="O416" s="13">
        <v>2</v>
      </c>
      <c r="P416" s="13">
        <f>ROUND(Source!EP409,O416)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8" x14ac:dyDescent="0.25">
      <c r="A417" s="13">
        <v>50</v>
      </c>
      <c r="B417" s="13">
        <v>0</v>
      </c>
      <c r="C417" s="13">
        <v>0</v>
      </c>
      <c r="D417" s="13">
        <v>1</v>
      </c>
      <c r="E417" s="13">
        <v>228</v>
      </c>
      <c r="F417" s="13">
        <f>ROUND(Source!AY409,O417)</f>
        <v>11520.35</v>
      </c>
      <c r="G417" s="13" t="s">
        <v>91</v>
      </c>
      <c r="H417" s="13" t="s">
        <v>92</v>
      </c>
      <c r="I417" s="13"/>
      <c r="J417" s="13"/>
      <c r="K417" s="13">
        <v>228</v>
      </c>
      <c r="L417" s="13">
        <v>7</v>
      </c>
      <c r="M417" s="13">
        <v>3</v>
      </c>
      <c r="N417" s="13" t="s">
        <v>3</v>
      </c>
      <c r="O417" s="13">
        <v>2</v>
      </c>
      <c r="P417" s="13">
        <f>ROUND(Source!EQ409,O417)</f>
        <v>41504.65</v>
      </c>
      <c r="Q417" s="13"/>
      <c r="R417" s="13"/>
      <c r="S417" s="13"/>
      <c r="T417" s="13"/>
      <c r="U417" s="13"/>
      <c r="V417" s="13"/>
      <c r="W417" s="13">
        <v>11520.35</v>
      </c>
      <c r="X417" s="13">
        <v>1</v>
      </c>
      <c r="Y417" s="13">
        <v>11520.35</v>
      </c>
      <c r="Z417" s="13">
        <v>41504.65</v>
      </c>
      <c r="AA417" s="13">
        <v>1</v>
      </c>
      <c r="AB417" s="13">
        <v>41504.65</v>
      </c>
    </row>
    <row r="418" spans="1:28" x14ac:dyDescent="0.25">
      <c r="A418" s="13">
        <v>50</v>
      </c>
      <c r="B418" s="13">
        <v>0</v>
      </c>
      <c r="C418" s="13">
        <v>0</v>
      </c>
      <c r="D418" s="13">
        <v>1</v>
      </c>
      <c r="E418" s="13">
        <v>216</v>
      </c>
      <c r="F418" s="13">
        <f>ROUND(Source!AP409,O418)</f>
        <v>0</v>
      </c>
      <c r="G418" s="13" t="s">
        <v>93</v>
      </c>
      <c r="H418" s="13" t="s">
        <v>94</v>
      </c>
      <c r="I418" s="13"/>
      <c r="J418" s="13"/>
      <c r="K418" s="13">
        <v>216</v>
      </c>
      <c r="L418" s="13">
        <v>8</v>
      </c>
      <c r="M418" s="13">
        <v>3</v>
      </c>
      <c r="N418" s="13" t="s">
        <v>3</v>
      </c>
      <c r="O418" s="13">
        <v>2</v>
      </c>
      <c r="P418" s="13">
        <f>ROUND(Source!EH409,O418)</f>
        <v>0</v>
      </c>
      <c r="Q418" s="13"/>
      <c r="R418" s="13"/>
      <c r="S418" s="13"/>
      <c r="T418" s="13"/>
      <c r="U418" s="13"/>
      <c r="V418" s="13"/>
      <c r="W418" s="13">
        <v>0</v>
      </c>
      <c r="X418" s="13">
        <v>1</v>
      </c>
      <c r="Y418" s="13">
        <v>0</v>
      </c>
      <c r="Z418" s="13">
        <v>0</v>
      </c>
      <c r="AA418" s="13">
        <v>1</v>
      </c>
      <c r="AB418" s="13">
        <v>0</v>
      </c>
    </row>
    <row r="419" spans="1:28" x14ac:dyDescent="0.25">
      <c r="A419" s="13">
        <v>50</v>
      </c>
      <c r="B419" s="13">
        <v>0</v>
      </c>
      <c r="C419" s="13">
        <v>0</v>
      </c>
      <c r="D419" s="13">
        <v>1</v>
      </c>
      <c r="E419" s="13">
        <v>223</v>
      </c>
      <c r="F419" s="13">
        <f>ROUND(Source!AQ409,O419)</f>
        <v>0</v>
      </c>
      <c r="G419" s="13" t="s">
        <v>95</v>
      </c>
      <c r="H419" s="13" t="s">
        <v>96</v>
      </c>
      <c r="I419" s="13"/>
      <c r="J419" s="13"/>
      <c r="K419" s="13">
        <v>223</v>
      </c>
      <c r="L419" s="13">
        <v>9</v>
      </c>
      <c r="M419" s="13">
        <v>3</v>
      </c>
      <c r="N419" s="13" t="s">
        <v>3</v>
      </c>
      <c r="O419" s="13">
        <v>2</v>
      </c>
      <c r="P419" s="13">
        <f>ROUND(Source!EI409,O419)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8" x14ac:dyDescent="0.25">
      <c r="A420" s="13">
        <v>50</v>
      </c>
      <c r="B420" s="13">
        <v>0</v>
      </c>
      <c r="C420" s="13">
        <v>0</v>
      </c>
      <c r="D420" s="13">
        <v>1</v>
      </c>
      <c r="E420" s="13">
        <v>229</v>
      </c>
      <c r="F420" s="13">
        <f>ROUND(Source!AZ409,O420)</f>
        <v>0</v>
      </c>
      <c r="G420" s="13" t="s">
        <v>97</v>
      </c>
      <c r="H420" s="13" t="s">
        <v>98</v>
      </c>
      <c r="I420" s="13"/>
      <c r="J420" s="13"/>
      <c r="K420" s="13">
        <v>229</v>
      </c>
      <c r="L420" s="13">
        <v>10</v>
      </c>
      <c r="M420" s="13">
        <v>3</v>
      </c>
      <c r="N420" s="13" t="s">
        <v>3</v>
      </c>
      <c r="O420" s="13">
        <v>2</v>
      </c>
      <c r="P420" s="13">
        <f>ROUND(Source!ER409,O420)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x14ac:dyDescent="0.25">
      <c r="A421" s="13">
        <v>50</v>
      </c>
      <c r="B421" s="13">
        <v>0</v>
      </c>
      <c r="C421" s="13">
        <v>0</v>
      </c>
      <c r="D421" s="13">
        <v>1</v>
      </c>
      <c r="E421" s="13">
        <v>203</v>
      </c>
      <c r="F421" s="13">
        <f>ROUND(Source!Q409,O421)</f>
        <v>9.0500000000000007</v>
      </c>
      <c r="G421" s="13" t="s">
        <v>99</v>
      </c>
      <c r="H421" s="13" t="s">
        <v>100</v>
      </c>
      <c r="I421" s="13"/>
      <c r="J421" s="13"/>
      <c r="K421" s="13">
        <v>203</v>
      </c>
      <c r="L421" s="13">
        <v>11</v>
      </c>
      <c r="M421" s="13">
        <v>3</v>
      </c>
      <c r="N421" s="13" t="s">
        <v>3</v>
      </c>
      <c r="O421" s="13">
        <v>2</v>
      </c>
      <c r="P421" s="13">
        <f>ROUND(Source!DI409,O421)</f>
        <v>150.22999999999999</v>
      </c>
      <c r="Q421" s="13"/>
      <c r="R421" s="13"/>
      <c r="S421" s="13"/>
      <c r="T421" s="13"/>
      <c r="U421" s="13"/>
      <c r="V421" s="13"/>
      <c r="W421" s="13">
        <v>9.0500000000000007</v>
      </c>
      <c r="X421" s="13">
        <v>1</v>
      </c>
      <c r="Y421" s="13">
        <v>9.0500000000000007</v>
      </c>
      <c r="Z421" s="13">
        <v>150.22999999999999</v>
      </c>
      <c r="AA421" s="13">
        <v>1</v>
      </c>
      <c r="AB421" s="13">
        <v>150.22999999999999</v>
      </c>
    </row>
    <row r="422" spans="1:28" x14ac:dyDescent="0.25">
      <c r="A422" s="13">
        <v>50</v>
      </c>
      <c r="B422" s="13">
        <v>0</v>
      </c>
      <c r="C422" s="13">
        <v>0</v>
      </c>
      <c r="D422" s="13">
        <v>1</v>
      </c>
      <c r="E422" s="13">
        <v>231</v>
      </c>
      <c r="F422" s="13">
        <f>ROUND(Source!BB409,O422)</f>
        <v>0</v>
      </c>
      <c r="G422" s="13" t="s">
        <v>101</v>
      </c>
      <c r="H422" s="13" t="s">
        <v>102</v>
      </c>
      <c r="I422" s="13"/>
      <c r="J422" s="13"/>
      <c r="K422" s="13">
        <v>231</v>
      </c>
      <c r="L422" s="13">
        <v>12</v>
      </c>
      <c r="M422" s="13">
        <v>3</v>
      </c>
      <c r="N422" s="13" t="s">
        <v>3</v>
      </c>
      <c r="O422" s="13">
        <v>2</v>
      </c>
      <c r="P422" s="13">
        <f>ROUND(Source!ET409,O422)</f>
        <v>0</v>
      </c>
      <c r="Q422" s="13"/>
      <c r="R422" s="13"/>
      <c r="S422" s="13"/>
      <c r="T422" s="13"/>
      <c r="U422" s="13"/>
      <c r="V422" s="13"/>
      <c r="W422" s="13">
        <v>0</v>
      </c>
      <c r="X422" s="13">
        <v>1</v>
      </c>
      <c r="Y422" s="13">
        <v>0</v>
      </c>
      <c r="Z422" s="13">
        <v>0</v>
      </c>
      <c r="AA422" s="13">
        <v>1</v>
      </c>
      <c r="AB422" s="13">
        <v>0</v>
      </c>
    </row>
    <row r="423" spans="1:28" x14ac:dyDescent="0.25">
      <c r="A423" s="13">
        <v>50</v>
      </c>
      <c r="B423" s="13">
        <v>0</v>
      </c>
      <c r="C423" s="13">
        <v>0</v>
      </c>
      <c r="D423" s="13">
        <v>1</v>
      </c>
      <c r="E423" s="13">
        <v>204</v>
      </c>
      <c r="F423" s="13">
        <f>ROUND(Source!R409,O423)</f>
        <v>1.28</v>
      </c>
      <c r="G423" s="13" t="s">
        <v>103</v>
      </c>
      <c r="H423" s="13" t="s">
        <v>104</v>
      </c>
      <c r="I423" s="13"/>
      <c r="J423" s="13"/>
      <c r="K423" s="13">
        <v>204</v>
      </c>
      <c r="L423" s="13">
        <v>13</v>
      </c>
      <c r="M423" s="13">
        <v>3</v>
      </c>
      <c r="N423" s="13" t="s">
        <v>3</v>
      </c>
      <c r="O423" s="13">
        <v>2</v>
      </c>
      <c r="P423" s="13">
        <f>ROUND(Source!DJ409,O423)</f>
        <v>72.13</v>
      </c>
      <c r="Q423" s="13"/>
      <c r="R423" s="13"/>
      <c r="S423" s="13"/>
      <c r="T423" s="13"/>
      <c r="U423" s="13"/>
      <c r="V423" s="13"/>
      <c r="W423" s="13">
        <v>1.28</v>
      </c>
      <c r="X423" s="13">
        <v>1</v>
      </c>
      <c r="Y423" s="13">
        <v>1.28</v>
      </c>
      <c r="Z423" s="13">
        <v>72.13</v>
      </c>
      <c r="AA423" s="13">
        <v>1</v>
      </c>
      <c r="AB423" s="13">
        <v>72.13</v>
      </c>
    </row>
    <row r="424" spans="1:28" x14ac:dyDescent="0.25">
      <c r="A424" s="13">
        <v>50</v>
      </c>
      <c r="B424" s="13">
        <v>0</v>
      </c>
      <c r="C424" s="13">
        <v>0</v>
      </c>
      <c r="D424" s="13">
        <v>1</v>
      </c>
      <c r="E424" s="13">
        <v>205</v>
      </c>
      <c r="F424" s="13">
        <f>ROUND(Source!S409,O424)</f>
        <v>410.12</v>
      </c>
      <c r="G424" s="13" t="s">
        <v>105</v>
      </c>
      <c r="H424" s="13" t="s">
        <v>106</v>
      </c>
      <c r="I424" s="13"/>
      <c r="J424" s="13"/>
      <c r="K424" s="13">
        <v>205</v>
      </c>
      <c r="L424" s="13">
        <v>14</v>
      </c>
      <c r="M424" s="13">
        <v>3</v>
      </c>
      <c r="N424" s="13" t="s">
        <v>3</v>
      </c>
      <c r="O424" s="13">
        <v>2</v>
      </c>
      <c r="P424" s="13">
        <f>ROUND(Source!DK409,O424)</f>
        <v>23110.26</v>
      </c>
      <c r="Q424" s="13"/>
      <c r="R424" s="13"/>
      <c r="S424" s="13"/>
      <c r="T424" s="13"/>
      <c r="U424" s="13"/>
      <c r="V424" s="13"/>
      <c r="W424" s="13">
        <v>410.12</v>
      </c>
      <c r="X424" s="13">
        <v>1</v>
      </c>
      <c r="Y424" s="13">
        <v>410.12</v>
      </c>
      <c r="Z424" s="13">
        <v>23110.26</v>
      </c>
      <c r="AA424" s="13">
        <v>1</v>
      </c>
      <c r="AB424" s="13">
        <v>23110.26</v>
      </c>
    </row>
    <row r="425" spans="1:28" x14ac:dyDescent="0.25">
      <c r="A425" s="13">
        <v>50</v>
      </c>
      <c r="B425" s="13">
        <v>0</v>
      </c>
      <c r="C425" s="13">
        <v>0</v>
      </c>
      <c r="D425" s="13">
        <v>1</v>
      </c>
      <c r="E425" s="13">
        <v>232</v>
      </c>
      <c r="F425" s="13">
        <f>ROUND(Source!BC409,O425)</f>
        <v>0</v>
      </c>
      <c r="G425" s="13" t="s">
        <v>107</v>
      </c>
      <c r="H425" s="13" t="s">
        <v>108</v>
      </c>
      <c r="I425" s="13"/>
      <c r="J425" s="13"/>
      <c r="K425" s="13">
        <v>232</v>
      </c>
      <c r="L425" s="13">
        <v>15</v>
      </c>
      <c r="M425" s="13">
        <v>3</v>
      </c>
      <c r="N425" s="13" t="s">
        <v>3</v>
      </c>
      <c r="O425" s="13">
        <v>2</v>
      </c>
      <c r="P425" s="13">
        <f>ROUND(Source!EU409,O425)</f>
        <v>0</v>
      </c>
      <c r="Q425" s="13"/>
      <c r="R425" s="13"/>
      <c r="S425" s="13"/>
      <c r="T425" s="13"/>
      <c r="U425" s="13"/>
      <c r="V425" s="13"/>
      <c r="W425" s="13">
        <v>0</v>
      </c>
      <c r="X425" s="13">
        <v>1</v>
      </c>
      <c r="Y425" s="13">
        <v>0</v>
      </c>
      <c r="Z425" s="13">
        <v>0</v>
      </c>
      <c r="AA425" s="13">
        <v>1</v>
      </c>
      <c r="AB425" s="13">
        <v>0</v>
      </c>
    </row>
    <row r="426" spans="1:28" x14ac:dyDescent="0.25">
      <c r="A426" s="13">
        <v>50</v>
      </c>
      <c r="B426" s="13">
        <v>0</v>
      </c>
      <c r="C426" s="13">
        <v>0</v>
      </c>
      <c r="D426" s="13">
        <v>1</v>
      </c>
      <c r="E426" s="13">
        <v>214</v>
      </c>
      <c r="F426" s="13">
        <f>ROUND(Source!AS409,O426)</f>
        <v>12638.9</v>
      </c>
      <c r="G426" s="13" t="s">
        <v>109</v>
      </c>
      <c r="H426" s="13" t="s">
        <v>110</v>
      </c>
      <c r="I426" s="13"/>
      <c r="J426" s="13"/>
      <c r="K426" s="13">
        <v>214</v>
      </c>
      <c r="L426" s="13">
        <v>16</v>
      </c>
      <c r="M426" s="13">
        <v>3</v>
      </c>
      <c r="N426" s="13" t="s">
        <v>3</v>
      </c>
      <c r="O426" s="13">
        <v>2</v>
      </c>
      <c r="P426" s="13">
        <f>ROUND(Source!EK409,O426)</f>
        <v>104175.19</v>
      </c>
      <c r="Q426" s="13"/>
      <c r="R426" s="13"/>
      <c r="S426" s="13"/>
      <c r="T426" s="13"/>
      <c r="U426" s="13"/>
      <c r="V426" s="13"/>
      <c r="W426" s="13">
        <v>12638.9</v>
      </c>
      <c r="X426" s="13">
        <v>1</v>
      </c>
      <c r="Y426" s="13">
        <v>12638.9</v>
      </c>
      <c r="Z426" s="13">
        <v>104175.19</v>
      </c>
      <c r="AA426" s="13">
        <v>1</v>
      </c>
      <c r="AB426" s="13">
        <v>104175.19</v>
      </c>
    </row>
    <row r="427" spans="1:28" x14ac:dyDescent="0.25">
      <c r="A427" s="13">
        <v>50</v>
      </c>
      <c r="B427" s="13">
        <v>0</v>
      </c>
      <c r="C427" s="13">
        <v>0</v>
      </c>
      <c r="D427" s="13">
        <v>1</v>
      </c>
      <c r="E427" s="13">
        <v>215</v>
      </c>
      <c r="F427" s="13">
        <f>ROUND(Source!AT409,O427)</f>
        <v>0</v>
      </c>
      <c r="G427" s="13" t="s">
        <v>111</v>
      </c>
      <c r="H427" s="13" t="s">
        <v>112</v>
      </c>
      <c r="I427" s="13"/>
      <c r="J427" s="13"/>
      <c r="K427" s="13">
        <v>215</v>
      </c>
      <c r="L427" s="13">
        <v>17</v>
      </c>
      <c r="M427" s="13">
        <v>3</v>
      </c>
      <c r="N427" s="13" t="s">
        <v>3</v>
      </c>
      <c r="O427" s="13">
        <v>2</v>
      </c>
      <c r="P427" s="13">
        <f>ROUND(Source!EL409,O427)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x14ac:dyDescent="0.25">
      <c r="A428" s="13">
        <v>50</v>
      </c>
      <c r="B428" s="13">
        <v>0</v>
      </c>
      <c r="C428" s="13">
        <v>0</v>
      </c>
      <c r="D428" s="13">
        <v>1</v>
      </c>
      <c r="E428" s="13">
        <v>217</v>
      </c>
      <c r="F428" s="13">
        <f>ROUND(Source!AU409,O428)</f>
        <v>0</v>
      </c>
      <c r="G428" s="13" t="s">
        <v>113</v>
      </c>
      <c r="H428" s="13" t="s">
        <v>114</v>
      </c>
      <c r="I428" s="13"/>
      <c r="J428" s="13"/>
      <c r="K428" s="13">
        <v>217</v>
      </c>
      <c r="L428" s="13">
        <v>18</v>
      </c>
      <c r="M428" s="13">
        <v>3</v>
      </c>
      <c r="N428" s="13" t="s">
        <v>3</v>
      </c>
      <c r="O428" s="13">
        <v>2</v>
      </c>
      <c r="P428" s="13">
        <f>ROUND(Source!EM409,O428)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x14ac:dyDescent="0.25">
      <c r="A429" s="13">
        <v>50</v>
      </c>
      <c r="B429" s="13">
        <v>0</v>
      </c>
      <c r="C429" s="13">
        <v>0</v>
      </c>
      <c r="D429" s="13">
        <v>1</v>
      </c>
      <c r="E429" s="13">
        <v>230</v>
      </c>
      <c r="F429" s="13">
        <f>ROUND(Source!BA409,O429)</f>
        <v>0</v>
      </c>
      <c r="G429" s="13" t="s">
        <v>115</v>
      </c>
      <c r="H429" s="13" t="s">
        <v>116</v>
      </c>
      <c r="I429" s="13"/>
      <c r="J429" s="13"/>
      <c r="K429" s="13">
        <v>230</v>
      </c>
      <c r="L429" s="13">
        <v>19</v>
      </c>
      <c r="M429" s="13">
        <v>3</v>
      </c>
      <c r="N429" s="13" t="s">
        <v>3</v>
      </c>
      <c r="O429" s="13">
        <v>2</v>
      </c>
      <c r="P429" s="13">
        <f>ROUND(Source!ES409,O429)</f>
        <v>0</v>
      </c>
      <c r="Q429" s="13"/>
      <c r="R429" s="13"/>
      <c r="S429" s="13"/>
      <c r="T429" s="13"/>
      <c r="U429" s="13"/>
      <c r="V429" s="13"/>
      <c r="W429" s="13">
        <v>0</v>
      </c>
      <c r="X429" s="13">
        <v>1</v>
      </c>
      <c r="Y429" s="13">
        <v>0</v>
      </c>
      <c r="Z429" s="13">
        <v>0</v>
      </c>
      <c r="AA429" s="13">
        <v>1</v>
      </c>
      <c r="AB429" s="13">
        <v>0</v>
      </c>
    </row>
    <row r="430" spans="1:28" x14ac:dyDescent="0.25">
      <c r="A430" s="13">
        <v>50</v>
      </c>
      <c r="B430" s="13">
        <v>0</v>
      </c>
      <c r="C430" s="13">
        <v>0</v>
      </c>
      <c r="D430" s="13">
        <v>1</v>
      </c>
      <c r="E430" s="13">
        <v>206</v>
      </c>
      <c r="F430" s="13">
        <f>ROUND(Source!T409,O430)</f>
        <v>0</v>
      </c>
      <c r="G430" s="13" t="s">
        <v>117</v>
      </c>
      <c r="H430" s="13" t="s">
        <v>118</v>
      </c>
      <c r="I430" s="13"/>
      <c r="J430" s="13"/>
      <c r="K430" s="13">
        <v>206</v>
      </c>
      <c r="L430" s="13">
        <v>20</v>
      </c>
      <c r="M430" s="13">
        <v>3</v>
      </c>
      <c r="N430" s="13" t="s">
        <v>3</v>
      </c>
      <c r="O430" s="13">
        <v>2</v>
      </c>
      <c r="P430" s="13">
        <f>ROUND(Source!DL409,O430)</f>
        <v>0</v>
      </c>
      <c r="Q430" s="13"/>
      <c r="R430" s="13"/>
      <c r="S430" s="13"/>
      <c r="T430" s="13"/>
      <c r="U430" s="13"/>
      <c r="V430" s="13"/>
      <c r="W430" s="13">
        <v>0</v>
      </c>
      <c r="X430" s="13">
        <v>1</v>
      </c>
      <c r="Y430" s="13">
        <v>0</v>
      </c>
      <c r="Z430" s="13">
        <v>0</v>
      </c>
      <c r="AA430" s="13">
        <v>1</v>
      </c>
      <c r="AB430" s="13">
        <v>0</v>
      </c>
    </row>
    <row r="431" spans="1:28" x14ac:dyDescent="0.25">
      <c r="A431" s="13">
        <v>50</v>
      </c>
      <c r="B431" s="13">
        <v>0</v>
      </c>
      <c r="C431" s="13">
        <v>0</v>
      </c>
      <c r="D431" s="13">
        <v>1</v>
      </c>
      <c r="E431" s="13">
        <v>207</v>
      </c>
      <c r="F431" s="13">
        <f>Source!U409</f>
        <v>32.040729599999992</v>
      </c>
      <c r="G431" s="13" t="s">
        <v>119</v>
      </c>
      <c r="H431" s="13" t="s">
        <v>120</v>
      </c>
      <c r="I431" s="13"/>
      <c r="J431" s="13"/>
      <c r="K431" s="13">
        <v>207</v>
      </c>
      <c r="L431" s="13">
        <v>21</v>
      </c>
      <c r="M431" s="13">
        <v>3</v>
      </c>
      <c r="N431" s="13" t="s">
        <v>3</v>
      </c>
      <c r="O431" s="13">
        <v>-1</v>
      </c>
      <c r="P431" s="13">
        <f>Source!DM409</f>
        <v>32.040729599999992</v>
      </c>
      <c r="Q431" s="13"/>
      <c r="R431" s="13"/>
      <c r="S431" s="13"/>
      <c r="T431" s="13"/>
      <c r="U431" s="13"/>
      <c r="V431" s="13"/>
      <c r="W431" s="13">
        <v>32.040729599999999</v>
      </c>
      <c r="X431" s="13">
        <v>1</v>
      </c>
      <c r="Y431" s="13">
        <v>32.040729599999999</v>
      </c>
      <c r="Z431" s="13">
        <v>32.040729599999999</v>
      </c>
      <c r="AA431" s="13">
        <v>1</v>
      </c>
      <c r="AB431" s="13">
        <v>32.040729599999999</v>
      </c>
    </row>
    <row r="432" spans="1:28" x14ac:dyDescent="0.25">
      <c r="A432" s="13">
        <v>50</v>
      </c>
      <c r="B432" s="13">
        <v>0</v>
      </c>
      <c r="C432" s="13">
        <v>0</v>
      </c>
      <c r="D432" s="13">
        <v>1</v>
      </c>
      <c r="E432" s="13">
        <v>208</v>
      </c>
      <c r="F432" s="13">
        <f>Source!V409</f>
        <v>0</v>
      </c>
      <c r="G432" s="13" t="s">
        <v>121</v>
      </c>
      <c r="H432" s="13" t="s">
        <v>122</v>
      </c>
      <c r="I432" s="13"/>
      <c r="J432" s="13"/>
      <c r="K432" s="13">
        <v>208</v>
      </c>
      <c r="L432" s="13">
        <v>22</v>
      </c>
      <c r="M432" s="13">
        <v>3</v>
      </c>
      <c r="N432" s="13" t="s">
        <v>3</v>
      </c>
      <c r="O432" s="13">
        <v>-1</v>
      </c>
      <c r="P432" s="13">
        <f>Source!DN409</f>
        <v>0</v>
      </c>
      <c r="Q432" s="13"/>
      <c r="R432" s="13"/>
      <c r="S432" s="13"/>
      <c r="T432" s="13"/>
      <c r="U432" s="13"/>
      <c r="V432" s="13"/>
      <c r="W432" s="13">
        <v>0</v>
      </c>
      <c r="X432" s="13">
        <v>1</v>
      </c>
      <c r="Y432" s="13">
        <v>0</v>
      </c>
      <c r="Z432" s="13">
        <v>0</v>
      </c>
      <c r="AA432" s="13">
        <v>1</v>
      </c>
      <c r="AB432" s="13">
        <v>0</v>
      </c>
    </row>
    <row r="433" spans="1:255" x14ac:dyDescent="0.25">
      <c r="A433" s="13">
        <v>50</v>
      </c>
      <c r="B433" s="13">
        <v>0</v>
      </c>
      <c r="C433" s="13">
        <v>0</v>
      </c>
      <c r="D433" s="13">
        <v>1</v>
      </c>
      <c r="E433" s="13">
        <v>209</v>
      </c>
      <c r="F433" s="13">
        <f>ROUND(Source!W409,O433)</f>
        <v>0</v>
      </c>
      <c r="G433" s="13" t="s">
        <v>123</v>
      </c>
      <c r="H433" s="13" t="s">
        <v>124</v>
      </c>
      <c r="I433" s="13"/>
      <c r="J433" s="13"/>
      <c r="K433" s="13">
        <v>209</v>
      </c>
      <c r="L433" s="13">
        <v>23</v>
      </c>
      <c r="M433" s="13">
        <v>3</v>
      </c>
      <c r="N433" s="13" t="s">
        <v>3</v>
      </c>
      <c r="O433" s="13">
        <v>2</v>
      </c>
      <c r="P433" s="13">
        <f>ROUND(Source!DO409,O433)</f>
        <v>0</v>
      </c>
      <c r="Q433" s="13"/>
      <c r="R433" s="13"/>
      <c r="S433" s="13"/>
      <c r="T433" s="13"/>
      <c r="U433" s="13"/>
      <c r="V433" s="13"/>
      <c r="W433" s="13">
        <v>0</v>
      </c>
      <c r="X433" s="13">
        <v>1</v>
      </c>
      <c r="Y433" s="13">
        <v>0</v>
      </c>
      <c r="Z433" s="13">
        <v>0</v>
      </c>
      <c r="AA433" s="13">
        <v>1</v>
      </c>
      <c r="AB433" s="13">
        <v>0</v>
      </c>
    </row>
    <row r="434" spans="1:255" x14ac:dyDescent="0.25">
      <c r="A434" s="13">
        <v>50</v>
      </c>
      <c r="B434" s="13">
        <v>0</v>
      </c>
      <c r="C434" s="13">
        <v>0</v>
      </c>
      <c r="D434" s="13">
        <v>1</v>
      </c>
      <c r="E434" s="13">
        <v>233</v>
      </c>
      <c r="F434" s="13">
        <f>ROUND(Source!BD409,O434)</f>
        <v>0</v>
      </c>
      <c r="G434" s="13" t="s">
        <v>125</v>
      </c>
      <c r="H434" s="13" t="s">
        <v>126</v>
      </c>
      <c r="I434" s="13"/>
      <c r="J434" s="13"/>
      <c r="K434" s="13">
        <v>233</v>
      </c>
      <c r="L434" s="13">
        <v>24</v>
      </c>
      <c r="M434" s="13">
        <v>3</v>
      </c>
      <c r="N434" s="13" t="s">
        <v>3</v>
      </c>
      <c r="O434" s="13">
        <v>2</v>
      </c>
      <c r="P434" s="13">
        <f>ROUND(Source!EV409,O434)</f>
        <v>0</v>
      </c>
      <c r="Q434" s="13"/>
      <c r="R434" s="13"/>
      <c r="S434" s="13"/>
      <c r="T434" s="13"/>
      <c r="U434" s="13"/>
      <c r="V434" s="13"/>
      <c r="W434" s="13">
        <v>0</v>
      </c>
      <c r="X434" s="13">
        <v>1</v>
      </c>
      <c r="Y434" s="13">
        <v>0</v>
      </c>
      <c r="Z434" s="13">
        <v>0</v>
      </c>
      <c r="AA434" s="13">
        <v>1</v>
      </c>
      <c r="AB434" s="13">
        <v>0</v>
      </c>
    </row>
    <row r="435" spans="1:255" x14ac:dyDescent="0.25">
      <c r="A435" s="13">
        <v>50</v>
      </c>
      <c r="B435" s="13">
        <v>0</v>
      </c>
      <c r="C435" s="13">
        <v>0</v>
      </c>
      <c r="D435" s="13">
        <v>1</v>
      </c>
      <c r="E435" s="13">
        <v>210</v>
      </c>
      <c r="F435" s="13">
        <f>ROUND(Source!X409,O435)</f>
        <v>448.42</v>
      </c>
      <c r="G435" s="13" t="s">
        <v>127</v>
      </c>
      <c r="H435" s="13" t="s">
        <v>128</v>
      </c>
      <c r="I435" s="13"/>
      <c r="J435" s="13"/>
      <c r="K435" s="13">
        <v>210</v>
      </c>
      <c r="L435" s="13">
        <v>25</v>
      </c>
      <c r="M435" s="13">
        <v>3</v>
      </c>
      <c r="N435" s="13" t="s">
        <v>3</v>
      </c>
      <c r="O435" s="13">
        <v>2</v>
      </c>
      <c r="P435" s="13">
        <f>ROUND(Source!DP409,O435)</f>
        <v>25268.799999999999</v>
      </c>
      <c r="Q435" s="13"/>
      <c r="R435" s="13"/>
      <c r="S435" s="13"/>
      <c r="T435" s="13"/>
      <c r="U435" s="13"/>
      <c r="V435" s="13"/>
      <c r="W435" s="13">
        <v>448.42</v>
      </c>
      <c r="X435" s="13">
        <v>1</v>
      </c>
      <c r="Y435" s="13">
        <v>448.42</v>
      </c>
      <c r="Z435" s="13">
        <v>25268.799999999999</v>
      </c>
      <c r="AA435" s="13">
        <v>1</v>
      </c>
      <c r="AB435" s="13">
        <v>25268.799999999999</v>
      </c>
    </row>
    <row r="436" spans="1:255" x14ac:dyDescent="0.25">
      <c r="A436" s="13">
        <v>50</v>
      </c>
      <c r="B436" s="13">
        <v>0</v>
      </c>
      <c r="C436" s="13">
        <v>0</v>
      </c>
      <c r="D436" s="13">
        <v>1</v>
      </c>
      <c r="E436" s="13">
        <v>211</v>
      </c>
      <c r="F436" s="13">
        <f>ROUND(Source!Y409,O436)</f>
        <v>250.96</v>
      </c>
      <c r="G436" s="13" t="s">
        <v>129</v>
      </c>
      <c r="H436" s="13" t="s">
        <v>130</v>
      </c>
      <c r="I436" s="13"/>
      <c r="J436" s="13"/>
      <c r="K436" s="13">
        <v>211</v>
      </c>
      <c r="L436" s="13">
        <v>26</v>
      </c>
      <c r="M436" s="13">
        <v>3</v>
      </c>
      <c r="N436" s="13" t="s">
        <v>3</v>
      </c>
      <c r="O436" s="13">
        <v>2</v>
      </c>
      <c r="P436" s="13">
        <f>ROUND(Source!DQ409,O436)</f>
        <v>14141.25</v>
      </c>
      <c r="Q436" s="13"/>
      <c r="R436" s="13"/>
      <c r="S436" s="13"/>
      <c r="T436" s="13"/>
      <c r="U436" s="13"/>
      <c r="V436" s="13"/>
      <c r="W436" s="13">
        <v>250.96</v>
      </c>
      <c r="X436" s="13">
        <v>1</v>
      </c>
      <c r="Y436" s="13">
        <v>250.96</v>
      </c>
      <c r="Z436" s="13">
        <v>14141.25</v>
      </c>
      <c r="AA436" s="13">
        <v>1</v>
      </c>
      <c r="AB436" s="13">
        <v>14141.25</v>
      </c>
    </row>
    <row r="437" spans="1:255" x14ac:dyDescent="0.25">
      <c r="A437" s="13">
        <v>50</v>
      </c>
      <c r="B437" s="13">
        <v>0</v>
      </c>
      <c r="C437" s="13">
        <v>0</v>
      </c>
      <c r="D437" s="13">
        <v>1</v>
      </c>
      <c r="E437" s="13">
        <v>224</v>
      </c>
      <c r="F437" s="13">
        <f>ROUND(Source!AR409,O437)</f>
        <v>12638.9</v>
      </c>
      <c r="G437" s="13" t="s">
        <v>131</v>
      </c>
      <c r="H437" s="13" t="s">
        <v>132</v>
      </c>
      <c r="I437" s="13"/>
      <c r="J437" s="13"/>
      <c r="K437" s="13">
        <v>224</v>
      </c>
      <c r="L437" s="13">
        <v>27</v>
      </c>
      <c r="M437" s="13">
        <v>3</v>
      </c>
      <c r="N437" s="13" t="s">
        <v>3</v>
      </c>
      <c r="O437" s="13">
        <v>2</v>
      </c>
      <c r="P437" s="13">
        <f>ROUND(Source!EJ409,O437)</f>
        <v>104175.19</v>
      </c>
      <c r="Q437" s="13"/>
      <c r="R437" s="13"/>
      <c r="S437" s="13"/>
      <c r="T437" s="13"/>
      <c r="U437" s="13"/>
      <c r="V437" s="13"/>
      <c r="W437" s="13">
        <v>12638.9</v>
      </c>
      <c r="X437" s="13">
        <v>1</v>
      </c>
      <c r="Y437" s="13">
        <v>12638.9</v>
      </c>
      <c r="Z437" s="13">
        <v>104175.19</v>
      </c>
      <c r="AA437" s="13">
        <v>1</v>
      </c>
      <c r="AB437" s="13">
        <v>104175.19</v>
      </c>
    </row>
    <row r="439" spans="1:255" x14ac:dyDescent="0.25">
      <c r="A439" s="10">
        <v>4</v>
      </c>
      <c r="B439" s="10">
        <v>1</v>
      </c>
      <c r="C439" s="10"/>
      <c r="D439" s="10">
        <f>ROW(A530)</f>
        <v>530</v>
      </c>
      <c r="E439" s="10"/>
      <c r="F439" s="10" t="s">
        <v>19</v>
      </c>
      <c r="G439" s="10" t="s">
        <v>359</v>
      </c>
      <c r="H439" s="10" t="s">
        <v>3</v>
      </c>
      <c r="I439" s="10">
        <v>0</v>
      </c>
      <c r="J439" s="10"/>
      <c r="K439" s="10">
        <v>0</v>
      </c>
      <c r="L439" s="10"/>
      <c r="M439" s="10" t="s">
        <v>3</v>
      </c>
      <c r="N439" s="10"/>
      <c r="O439" s="10"/>
      <c r="P439" s="10"/>
      <c r="Q439" s="10"/>
      <c r="R439" s="10"/>
      <c r="S439" s="10">
        <v>0</v>
      </c>
      <c r="T439" s="10">
        <v>0</v>
      </c>
      <c r="U439" s="10" t="s">
        <v>3</v>
      </c>
      <c r="V439" s="10">
        <v>2</v>
      </c>
      <c r="W439" s="10"/>
      <c r="X439" s="10"/>
      <c r="Y439" s="10"/>
      <c r="Z439" s="10"/>
      <c r="AA439" s="10"/>
      <c r="AB439" s="10" t="s">
        <v>3</v>
      </c>
      <c r="AC439" s="10" t="s">
        <v>3</v>
      </c>
      <c r="AD439" s="10" t="s">
        <v>3</v>
      </c>
      <c r="AE439" s="10" t="s">
        <v>3</v>
      </c>
      <c r="AF439" s="10" t="s">
        <v>3</v>
      </c>
      <c r="AG439" s="10" t="s">
        <v>3</v>
      </c>
      <c r="AH439" s="10"/>
      <c r="AI439" s="10"/>
      <c r="AJ439" s="10"/>
      <c r="AK439" s="10"/>
      <c r="AL439" s="10"/>
      <c r="AM439" s="10"/>
      <c r="AN439" s="10"/>
      <c r="AO439" s="10"/>
      <c r="AP439" s="10" t="s">
        <v>3</v>
      </c>
      <c r="AQ439" s="10" t="s">
        <v>3</v>
      </c>
      <c r="AR439" s="10" t="s">
        <v>3</v>
      </c>
      <c r="AS439" s="10"/>
      <c r="AT439" s="10"/>
      <c r="AU439" s="10"/>
      <c r="AV439" s="10"/>
      <c r="AW439" s="10"/>
      <c r="AX439" s="10"/>
      <c r="AY439" s="10"/>
      <c r="AZ439" s="10" t="s">
        <v>3</v>
      </c>
      <c r="BA439" s="10"/>
      <c r="BB439" s="10" t="s">
        <v>3</v>
      </c>
      <c r="BC439" s="10" t="s">
        <v>3</v>
      </c>
      <c r="BD439" s="10" t="s">
        <v>3</v>
      </c>
      <c r="BE439" s="10" t="s">
        <v>3</v>
      </c>
      <c r="BF439" s="10" t="s">
        <v>3</v>
      </c>
      <c r="BG439" s="10" t="s">
        <v>3</v>
      </c>
      <c r="BH439" s="10" t="s">
        <v>3</v>
      </c>
      <c r="BI439" s="10" t="s">
        <v>3</v>
      </c>
      <c r="BJ439" s="10" t="s">
        <v>3</v>
      </c>
      <c r="BK439" s="10" t="s">
        <v>3</v>
      </c>
      <c r="BL439" s="10" t="s">
        <v>3</v>
      </c>
      <c r="BM439" s="10" t="s">
        <v>3</v>
      </c>
      <c r="BN439" s="10" t="s">
        <v>3</v>
      </c>
      <c r="BO439" s="10" t="s">
        <v>3</v>
      </c>
      <c r="BP439" s="10" t="s">
        <v>3</v>
      </c>
      <c r="BQ439" s="10"/>
      <c r="BR439" s="10"/>
      <c r="BS439" s="10"/>
      <c r="BT439" s="10"/>
      <c r="BU439" s="10"/>
      <c r="BV439" s="10"/>
      <c r="BW439" s="10"/>
      <c r="BX439" s="10">
        <v>0</v>
      </c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>
        <v>0</v>
      </c>
    </row>
    <row r="441" spans="1:255" x14ac:dyDescent="0.25">
      <c r="A441" s="11">
        <v>52</v>
      </c>
      <c r="B441" s="11">
        <f t="shared" ref="B441:G441" si="405">B530</f>
        <v>1</v>
      </c>
      <c r="C441" s="11">
        <f t="shared" si="405"/>
        <v>4</v>
      </c>
      <c r="D441" s="11">
        <f t="shared" si="405"/>
        <v>439</v>
      </c>
      <c r="E441" s="11">
        <f t="shared" si="405"/>
        <v>0</v>
      </c>
      <c r="F441" s="11" t="str">
        <f t="shared" si="405"/>
        <v>Новый раздел</v>
      </c>
      <c r="G441" s="11" t="str">
        <f t="shared" si="405"/>
        <v>Санитарно-техническое оборудование.</v>
      </c>
      <c r="H441" s="11"/>
      <c r="I441" s="11"/>
      <c r="J441" s="11"/>
      <c r="K441" s="11"/>
      <c r="L441" s="11"/>
      <c r="M441" s="11"/>
      <c r="N441" s="11"/>
      <c r="O441" s="11">
        <f t="shared" ref="O441:AT441" si="406">O530</f>
        <v>226779.5</v>
      </c>
      <c r="P441" s="11">
        <f t="shared" si="406"/>
        <v>222756.47</v>
      </c>
      <c r="Q441" s="11">
        <f t="shared" si="406"/>
        <v>715.37</v>
      </c>
      <c r="R441" s="11">
        <f t="shared" si="406"/>
        <v>108.42</v>
      </c>
      <c r="S441" s="11">
        <f t="shared" si="406"/>
        <v>3307.66</v>
      </c>
      <c r="T441" s="11">
        <f t="shared" si="406"/>
        <v>0</v>
      </c>
      <c r="U441" s="11">
        <f t="shared" si="406"/>
        <v>270.711771</v>
      </c>
      <c r="V441" s="11">
        <f t="shared" si="406"/>
        <v>0</v>
      </c>
      <c r="W441" s="11">
        <f t="shared" si="406"/>
        <v>0</v>
      </c>
      <c r="X441" s="11">
        <f t="shared" si="406"/>
        <v>3723.52</v>
      </c>
      <c r="Y441" s="11">
        <f t="shared" si="406"/>
        <v>2083.81</v>
      </c>
      <c r="Z441" s="11">
        <f t="shared" si="406"/>
        <v>0</v>
      </c>
      <c r="AA441" s="11">
        <f t="shared" si="406"/>
        <v>0</v>
      </c>
      <c r="AB441" s="11">
        <f t="shared" si="406"/>
        <v>226779.5</v>
      </c>
      <c r="AC441" s="11">
        <f t="shared" si="406"/>
        <v>222756.47</v>
      </c>
      <c r="AD441" s="11">
        <f t="shared" si="406"/>
        <v>715.37</v>
      </c>
      <c r="AE441" s="11">
        <f t="shared" si="406"/>
        <v>108.42</v>
      </c>
      <c r="AF441" s="11">
        <f t="shared" si="406"/>
        <v>3307.66</v>
      </c>
      <c r="AG441" s="11">
        <f t="shared" si="406"/>
        <v>0</v>
      </c>
      <c r="AH441" s="11">
        <f t="shared" si="406"/>
        <v>270.711771</v>
      </c>
      <c r="AI441" s="11">
        <f t="shared" si="406"/>
        <v>0</v>
      </c>
      <c r="AJ441" s="11">
        <f t="shared" si="406"/>
        <v>0</v>
      </c>
      <c r="AK441" s="11">
        <f t="shared" si="406"/>
        <v>3723.52</v>
      </c>
      <c r="AL441" s="11">
        <f t="shared" si="406"/>
        <v>2083.81</v>
      </c>
      <c r="AM441" s="11">
        <f t="shared" si="406"/>
        <v>0</v>
      </c>
      <c r="AN441" s="11">
        <f t="shared" si="406"/>
        <v>0</v>
      </c>
      <c r="AO441" s="11">
        <f t="shared" si="406"/>
        <v>0</v>
      </c>
      <c r="AP441" s="11">
        <f t="shared" si="406"/>
        <v>0</v>
      </c>
      <c r="AQ441" s="11">
        <f t="shared" si="406"/>
        <v>0</v>
      </c>
      <c r="AR441" s="11">
        <f t="shared" si="406"/>
        <v>232586.83</v>
      </c>
      <c r="AS441" s="11">
        <f t="shared" si="406"/>
        <v>232586.83</v>
      </c>
      <c r="AT441" s="11">
        <f t="shared" si="406"/>
        <v>0</v>
      </c>
      <c r="AU441" s="11">
        <f t="shared" ref="AU441:BZ441" si="407">AU530</f>
        <v>0</v>
      </c>
      <c r="AV441" s="11">
        <f t="shared" si="407"/>
        <v>222756.47</v>
      </c>
      <c r="AW441" s="11">
        <f t="shared" si="407"/>
        <v>222756.47</v>
      </c>
      <c r="AX441" s="11">
        <f t="shared" si="407"/>
        <v>0</v>
      </c>
      <c r="AY441" s="11">
        <f t="shared" si="407"/>
        <v>222756.47</v>
      </c>
      <c r="AZ441" s="11">
        <f t="shared" si="407"/>
        <v>0</v>
      </c>
      <c r="BA441" s="11">
        <f t="shared" si="407"/>
        <v>0</v>
      </c>
      <c r="BB441" s="11">
        <f t="shared" si="407"/>
        <v>0</v>
      </c>
      <c r="BC441" s="11">
        <f t="shared" si="407"/>
        <v>0</v>
      </c>
      <c r="BD441" s="11">
        <f t="shared" si="407"/>
        <v>0</v>
      </c>
      <c r="BE441" s="11">
        <f t="shared" si="407"/>
        <v>0</v>
      </c>
      <c r="BF441" s="11">
        <f t="shared" si="407"/>
        <v>0</v>
      </c>
      <c r="BG441" s="11">
        <f t="shared" si="407"/>
        <v>0</v>
      </c>
      <c r="BH441" s="11">
        <f t="shared" si="407"/>
        <v>0</v>
      </c>
      <c r="BI441" s="11">
        <f t="shared" si="407"/>
        <v>0</v>
      </c>
      <c r="BJ441" s="11">
        <f t="shared" si="407"/>
        <v>0</v>
      </c>
      <c r="BK441" s="11">
        <f t="shared" si="407"/>
        <v>0</v>
      </c>
      <c r="BL441" s="11">
        <f t="shared" si="407"/>
        <v>0</v>
      </c>
      <c r="BM441" s="11">
        <f t="shared" si="407"/>
        <v>0</v>
      </c>
      <c r="BN441" s="11">
        <f t="shared" si="407"/>
        <v>0</v>
      </c>
      <c r="BO441" s="11">
        <f t="shared" si="407"/>
        <v>0</v>
      </c>
      <c r="BP441" s="11">
        <f t="shared" si="407"/>
        <v>0</v>
      </c>
      <c r="BQ441" s="11">
        <f t="shared" si="407"/>
        <v>0</v>
      </c>
      <c r="BR441" s="11">
        <f t="shared" si="407"/>
        <v>0</v>
      </c>
      <c r="BS441" s="11">
        <f t="shared" si="407"/>
        <v>0</v>
      </c>
      <c r="BT441" s="11">
        <f t="shared" si="407"/>
        <v>0</v>
      </c>
      <c r="BU441" s="11">
        <f t="shared" si="407"/>
        <v>0</v>
      </c>
      <c r="BV441" s="11">
        <f t="shared" si="407"/>
        <v>0</v>
      </c>
      <c r="BW441" s="11">
        <f t="shared" si="407"/>
        <v>0</v>
      </c>
      <c r="BX441" s="11">
        <f t="shared" si="407"/>
        <v>0</v>
      </c>
      <c r="BY441" s="11">
        <f t="shared" si="407"/>
        <v>0</v>
      </c>
      <c r="BZ441" s="11">
        <f t="shared" si="407"/>
        <v>0</v>
      </c>
      <c r="CA441" s="11">
        <f t="shared" ref="CA441:DF441" si="408">CA530</f>
        <v>232586.83</v>
      </c>
      <c r="CB441" s="11">
        <f t="shared" si="408"/>
        <v>232586.83</v>
      </c>
      <c r="CC441" s="11">
        <f t="shared" si="408"/>
        <v>0</v>
      </c>
      <c r="CD441" s="11">
        <f t="shared" si="408"/>
        <v>0</v>
      </c>
      <c r="CE441" s="11">
        <f t="shared" si="408"/>
        <v>222756.47</v>
      </c>
      <c r="CF441" s="11">
        <f t="shared" si="408"/>
        <v>222756.47</v>
      </c>
      <c r="CG441" s="11">
        <f t="shared" si="408"/>
        <v>0</v>
      </c>
      <c r="CH441" s="11">
        <f t="shared" si="408"/>
        <v>222756.47</v>
      </c>
      <c r="CI441" s="11">
        <f t="shared" si="408"/>
        <v>0</v>
      </c>
      <c r="CJ441" s="11">
        <f t="shared" si="408"/>
        <v>0</v>
      </c>
      <c r="CK441" s="11">
        <f t="shared" si="408"/>
        <v>0</v>
      </c>
      <c r="CL441" s="11">
        <f t="shared" si="408"/>
        <v>0</v>
      </c>
      <c r="CM441" s="11">
        <f t="shared" si="408"/>
        <v>0</v>
      </c>
      <c r="CN441" s="11">
        <f t="shared" si="408"/>
        <v>0</v>
      </c>
      <c r="CO441" s="11">
        <f t="shared" si="408"/>
        <v>0</v>
      </c>
      <c r="CP441" s="11">
        <f t="shared" si="408"/>
        <v>0</v>
      </c>
      <c r="CQ441" s="11">
        <f t="shared" si="408"/>
        <v>0</v>
      </c>
      <c r="CR441" s="11">
        <f t="shared" si="408"/>
        <v>0</v>
      </c>
      <c r="CS441" s="11">
        <f t="shared" si="408"/>
        <v>0</v>
      </c>
      <c r="CT441" s="11">
        <f t="shared" si="408"/>
        <v>0</v>
      </c>
      <c r="CU441" s="11">
        <f t="shared" si="408"/>
        <v>0</v>
      </c>
      <c r="CV441" s="11">
        <f t="shared" si="408"/>
        <v>0</v>
      </c>
      <c r="CW441" s="11">
        <f t="shared" si="408"/>
        <v>0</v>
      </c>
      <c r="CX441" s="11">
        <f t="shared" si="408"/>
        <v>0</v>
      </c>
      <c r="CY441" s="11">
        <f t="shared" si="408"/>
        <v>0</v>
      </c>
      <c r="CZ441" s="11">
        <f t="shared" si="408"/>
        <v>0</v>
      </c>
      <c r="DA441" s="11">
        <f t="shared" si="408"/>
        <v>0</v>
      </c>
      <c r="DB441" s="11">
        <f t="shared" si="408"/>
        <v>0</v>
      </c>
      <c r="DC441" s="11">
        <f t="shared" si="408"/>
        <v>0</v>
      </c>
      <c r="DD441" s="11">
        <f t="shared" si="408"/>
        <v>0</v>
      </c>
      <c r="DE441" s="11">
        <f t="shared" si="408"/>
        <v>0</v>
      </c>
      <c r="DF441" s="11">
        <f t="shared" si="408"/>
        <v>0</v>
      </c>
      <c r="DG441" s="12">
        <f t="shared" ref="DG441:EL441" si="409">DG530</f>
        <v>2402356.0299999998</v>
      </c>
      <c r="DH441" s="12">
        <f t="shared" si="409"/>
        <v>2203809.2999999998</v>
      </c>
      <c r="DI441" s="12">
        <f t="shared" si="409"/>
        <v>12160.08</v>
      </c>
      <c r="DJ441" s="12">
        <f t="shared" si="409"/>
        <v>6109.48</v>
      </c>
      <c r="DK441" s="12">
        <f t="shared" si="409"/>
        <v>186386.65</v>
      </c>
      <c r="DL441" s="12">
        <f t="shared" si="409"/>
        <v>0</v>
      </c>
      <c r="DM441" s="12">
        <f t="shared" si="409"/>
        <v>270.711771</v>
      </c>
      <c r="DN441" s="12">
        <f t="shared" si="409"/>
        <v>0</v>
      </c>
      <c r="DO441" s="12">
        <f t="shared" si="409"/>
        <v>0</v>
      </c>
      <c r="DP441" s="12">
        <f t="shared" si="409"/>
        <v>209820.78</v>
      </c>
      <c r="DQ441" s="12">
        <f t="shared" si="409"/>
        <v>117422.65</v>
      </c>
      <c r="DR441" s="12">
        <f t="shared" si="409"/>
        <v>0</v>
      </c>
      <c r="DS441" s="12">
        <f t="shared" si="409"/>
        <v>0</v>
      </c>
      <c r="DT441" s="12">
        <f t="shared" si="409"/>
        <v>2402356.0299999998</v>
      </c>
      <c r="DU441" s="12">
        <f t="shared" si="409"/>
        <v>2203809.2999999998</v>
      </c>
      <c r="DV441" s="12">
        <f t="shared" si="409"/>
        <v>12160.08</v>
      </c>
      <c r="DW441" s="12">
        <f t="shared" si="409"/>
        <v>6109.48</v>
      </c>
      <c r="DX441" s="12">
        <f t="shared" si="409"/>
        <v>186386.65</v>
      </c>
      <c r="DY441" s="12">
        <f t="shared" si="409"/>
        <v>0</v>
      </c>
      <c r="DZ441" s="12">
        <f t="shared" si="409"/>
        <v>270.711771</v>
      </c>
      <c r="EA441" s="12">
        <f t="shared" si="409"/>
        <v>0</v>
      </c>
      <c r="EB441" s="12">
        <f t="shared" si="409"/>
        <v>0</v>
      </c>
      <c r="EC441" s="12">
        <f t="shared" si="409"/>
        <v>209820.78</v>
      </c>
      <c r="ED441" s="12">
        <f t="shared" si="409"/>
        <v>117422.65</v>
      </c>
      <c r="EE441" s="12">
        <f t="shared" si="409"/>
        <v>0</v>
      </c>
      <c r="EF441" s="12">
        <f t="shared" si="409"/>
        <v>0</v>
      </c>
      <c r="EG441" s="12">
        <f t="shared" si="409"/>
        <v>0</v>
      </c>
      <c r="EH441" s="12">
        <f t="shared" si="409"/>
        <v>0</v>
      </c>
      <c r="EI441" s="12">
        <f t="shared" si="409"/>
        <v>0</v>
      </c>
      <c r="EJ441" s="12">
        <f t="shared" si="409"/>
        <v>2729599.46</v>
      </c>
      <c r="EK441" s="12">
        <f t="shared" si="409"/>
        <v>2729599.46</v>
      </c>
      <c r="EL441" s="12">
        <f t="shared" si="409"/>
        <v>0</v>
      </c>
      <c r="EM441" s="12">
        <f t="shared" ref="EM441:FR441" si="410">EM530</f>
        <v>0</v>
      </c>
      <c r="EN441" s="12">
        <f t="shared" si="410"/>
        <v>2203809.2999999998</v>
      </c>
      <c r="EO441" s="12">
        <f t="shared" si="410"/>
        <v>2203809.2999999998</v>
      </c>
      <c r="EP441" s="12">
        <f t="shared" si="410"/>
        <v>0</v>
      </c>
      <c r="EQ441" s="12">
        <f t="shared" si="410"/>
        <v>2203809.2999999998</v>
      </c>
      <c r="ER441" s="12">
        <f t="shared" si="410"/>
        <v>0</v>
      </c>
      <c r="ES441" s="12">
        <f t="shared" si="410"/>
        <v>0</v>
      </c>
      <c r="ET441" s="12">
        <f t="shared" si="410"/>
        <v>0</v>
      </c>
      <c r="EU441" s="12">
        <f t="shared" si="410"/>
        <v>0</v>
      </c>
      <c r="EV441" s="12">
        <f t="shared" si="410"/>
        <v>0</v>
      </c>
      <c r="EW441" s="12">
        <f t="shared" si="410"/>
        <v>0</v>
      </c>
      <c r="EX441" s="12">
        <f t="shared" si="410"/>
        <v>0</v>
      </c>
      <c r="EY441" s="12">
        <f t="shared" si="410"/>
        <v>0</v>
      </c>
      <c r="EZ441" s="12">
        <f t="shared" si="410"/>
        <v>0</v>
      </c>
      <c r="FA441" s="12">
        <f t="shared" si="410"/>
        <v>0</v>
      </c>
      <c r="FB441" s="12">
        <f t="shared" si="410"/>
        <v>0</v>
      </c>
      <c r="FC441" s="12">
        <f t="shared" si="410"/>
        <v>0</v>
      </c>
      <c r="FD441" s="12">
        <f t="shared" si="410"/>
        <v>0</v>
      </c>
      <c r="FE441" s="12">
        <f t="shared" si="410"/>
        <v>0</v>
      </c>
      <c r="FF441" s="12">
        <f t="shared" si="410"/>
        <v>0</v>
      </c>
      <c r="FG441" s="12">
        <f t="shared" si="410"/>
        <v>0</v>
      </c>
      <c r="FH441" s="12">
        <f t="shared" si="410"/>
        <v>0</v>
      </c>
      <c r="FI441" s="12">
        <f t="shared" si="410"/>
        <v>0</v>
      </c>
      <c r="FJ441" s="12">
        <f t="shared" si="410"/>
        <v>0</v>
      </c>
      <c r="FK441" s="12">
        <f t="shared" si="410"/>
        <v>0</v>
      </c>
      <c r="FL441" s="12">
        <f t="shared" si="410"/>
        <v>0</v>
      </c>
      <c r="FM441" s="12">
        <f t="shared" si="410"/>
        <v>0</v>
      </c>
      <c r="FN441" s="12">
        <f t="shared" si="410"/>
        <v>0</v>
      </c>
      <c r="FO441" s="12">
        <f t="shared" si="410"/>
        <v>0</v>
      </c>
      <c r="FP441" s="12">
        <f t="shared" si="410"/>
        <v>0</v>
      </c>
      <c r="FQ441" s="12">
        <f t="shared" si="410"/>
        <v>0</v>
      </c>
      <c r="FR441" s="12">
        <f t="shared" si="410"/>
        <v>0</v>
      </c>
      <c r="FS441" s="12">
        <f t="shared" ref="FS441:GX441" si="411">FS530</f>
        <v>2729599.46</v>
      </c>
      <c r="FT441" s="12">
        <f t="shared" si="411"/>
        <v>2729599.46</v>
      </c>
      <c r="FU441" s="12">
        <f t="shared" si="411"/>
        <v>0</v>
      </c>
      <c r="FV441" s="12">
        <f t="shared" si="411"/>
        <v>0</v>
      </c>
      <c r="FW441" s="12">
        <f t="shared" si="411"/>
        <v>2203809.2999999998</v>
      </c>
      <c r="FX441" s="12">
        <f t="shared" si="411"/>
        <v>2203809.2999999998</v>
      </c>
      <c r="FY441" s="12">
        <f t="shared" si="411"/>
        <v>0</v>
      </c>
      <c r="FZ441" s="12">
        <f t="shared" si="411"/>
        <v>2203809.2999999998</v>
      </c>
      <c r="GA441" s="12">
        <f t="shared" si="411"/>
        <v>0</v>
      </c>
      <c r="GB441" s="12">
        <f t="shared" si="411"/>
        <v>0</v>
      </c>
      <c r="GC441" s="12">
        <f t="shared" si="411"/>
        <v>0</v>
      </c>
      <c r="GD441" s="12">
        <f t="shared" si="411"/>
        <v>0</v>
      </c>
      <c r="GE441" s="12">
        <f t="shared" si="411"/>
        <v>0</v>
      </c>
      <c r="GF441" s="12">
        <f t="shared" si="411"/>
        <v>0</v>
      </c>
      <c r="GG441" s="12">
        <f t="shared" si="411"/>
        <v>0</v>
      </c>
      <c r="GH441" s="12">
        <f t="shared" si="411"/>
        <v>0</v>
      </c>
      <c r="GI441" s="12">
        <f t="shared" si="411"/>
        <v>0</v>
      </c>
      <c r="GJ441" s="12">
        <f t="shared" si="411"/>
        <v>0</v>
      </c>
      <c r="GK441" s="12">
        <f t="shared" si="411"/>
        <v>0</v>
      </c>
      <c r="GL441" s="12">
        <f t="shared" si="411"/>
        <v>0</v>
      </c>
      <c r="GM441" s="12">
        <f t="shared" si="411"/>
        <v>0</v>
      </c>
      <c r="GN441" s="12">
        <f t="shared" si="411"/>
        <v>0</v>
      </c>
      <c r="GO441" s="12">
        <f t="shared" si="411"/>
        <v>0</v>
      </c>
      <c r="GP441" s="12">
        <f t="shared" si="411"/>
        <v>0</v>
      </c>
      <c r="GQ441" s="12">
        <f t="shared" si="411"/>
        <v>0</v>
      </c>
      <c r="GR441" s="12">
        <f t="shared" si="411"/>
        <v>0</v>
      </c>
      <c r="GS441" s="12">
        <f t="shared" si="411"/>
        <v>0</v>
      </c>
      <c r="GT441" s="12">
        <f t="shared" si="411"/>
        <v>0</v>
      </c>
      <c r="GU441" s="12">
        <f t="shared" si="411"/>
        <v>0</v>
      </c>
      <c r="GV441" s="12">
        <f t="shared" si="411"/>
        <v>0</v>
      </c>
      <c r="GW441" s="12">
        <f t="shared" si="411"/>
        <v>0</v>
      </c>
      <c r="GX441" s="12">
        <f t="shared" si="411"/>
        <v>0</v>
      </c>
    </row>
    <row r="443" spans="1:255" x14ac:dyDescent="0.25">
      <c r="A443" s="2">
        <v>17</v>
      </c>
      <c r="B443" s="2">
        <v>1</v>
      </c>
      <c r="C443" s="2">
        <f>ROW(SmtRes!A418)</f>
        <v>418</v>
      </c>
      <c r="D443" s="2">
        <f>ROW(EtalonRes!A392)</f>
        <v>392</v>
      </c>
      <c r="E443" s="2" t="s">
        <v>360</v>
      </c>
      <c r="F443" s="2" t="s">
        <v>361</v>
      </c>
      <c r="G443" s="2" t="s">
        <v>362</v>
      </c>
      <c r="H443" s="2" t="s">
        <v>363</v>
      </c>
      <c r="I443" s="2">
        <f>ROUND(37,9)</f>
        <v>37</v>
      </c>
      <c r="J443" s="2">
        <v>0</v>
      </c>
      <c r="K443" s="2">
        <f>ROUND(37,9)</f>
        <v>37</v>
      </c>
      <c r="L443" s="2"/>
      <c r="M443" s="2"/>
      <c r="N443" s="2"/>
      <c r="O443" s="2">
        <f t="shared" ref="O443:O474" si="412">ROUND(CP443,2)</f>
        <v>1861.44</v>
      </c>
      <c r="P443" s="2">
        <f t="shared" ref="P443:P474" si="413">ROUND((ROUND((AC443*AW443*I443),2)*BC443),2)</f>
        <v>1017.13</v>
      </c>
      <c r="Q443" s="2">
        <f>(ROUND((ROUND(((((ET443*1.25)*1.2))*AV443*I443),2)*BB443),2)+ROUND((ROUND(((AE443-(((EU443*1.25)*1.2)))*AV443*I443),2)*BS443),2))</f>
        <v>52.7</v>
      </c>
      <c r="R443" s="2">
        <f>(ROUND((ROUND(((((EU443*1.25)*1.2))*AV443*I443),2)*BS443),2)+ROUND((ROUND(((AE443-(((EU443*1.25)*1.2)))*AV443*I443),2)*BS443),2))</f>
        <v>7.7</v>
      </c>
      <c r="S443" s="2">
        <f t="shared" ref="S443:S474" si="414">ROUND((ROUND((AF443*AV443*I443),2)*BA443),2)</f>
        <v>791.61</v>
      </c>
      <c r="T443" s="2">
        <f t="shared" ref="T443:T474" si="415">ROUND(CU443*I443,2)</f>
        <v>0</v>
      </c>
      <c r="U443" s="2">
        <f t="shared" ref="U443:U474" si="416">CV443*I443</f>
        <v>62.653172999999988</v>
      </c>
      <c r="V443" s="2">
        <f t="shared" ref="V443:V474" si="417">CW443*I443</f>
        <v>0</v>
      </c>
      <c r="W443" s="2">
        <f t="shared" ref="W443:W474" si="418">ROUND(CX443*I443,2)</f>
        <v>0</v>
      </c>
      <c r="X443" s="2">
        <f>(ROUND((((S443+ROUND((ROUND(((((EU443*1.25)*1.2))*AV443*I443),2)*BS443),2))*AT443)/100),2)+ROUND(((ROUND((ROUND(((AE443-(((EU443*1.25)*1.2)))*AV443*I443),2)*BS443),2)*AT443)/100),2))</f>
        <v>871.25</v>
      </c>
      <c r="Y443" s="2">
        <f>(ROUND((((S443+ROUND((ROUND(((((EU443*1.25)*1.2))*AV443*I443),2)*BS443),2))*AU443)/100),2)+ROUND(((ROUND((ROUND(((AE443-(((EU443*1.25)*1.2)))*AV443*I443),2)*BS443),2)*AU443)/100),2))</f>
        <v>487.58</v>
      </c>
      <c r="Z443" s="2"/>
      <c r="AA443" s="2">
        <v>86549534</v>
      </c>
      <c r="AB443" s="2">
        <f t="shared" ref="AB443:AB474" si="419">ROUND((AC443+AD443+AF443),6)</f>
        <v>48.876399999999997</v>
      </c>
      <c r="AC443" s="2">
        <f>ROUND((((ES443*1)*1)),6)</f>
        <v>27.49</v>
      </c>
      <c r="AD443" s="2">
        <f>ROUND((((((ET443*1.25)*1.2))-(((EU443*1.25)*1.2)))+AE443),6)</f>
        <v>1.335</v>
      </c>
      <c r="AE443" s="2">
        <f>ROUND((((EU443*1.25)*1.2)),6)</f>
        <v>0.19500000000000001</v>
      </c>
      <c r="AF443" s="2">
        <f>ROUND((((EV443*1.15)*1.2)),6)</f>
        <v>20.051400000000001</v>
      </c>
      <c r="AG443" s="2">
        <f t="shared" ref="AG443:AG474" si="420">ROUND((AP443),6)</f>
        <v>0</v>
      </c>
      <c r="AH443" s="2">
        <f>(((EW443*1.15)*1.2))</f>
        <v>1.5869999999999997</v>
      </c>
      <c r="AI443" s="2">
        <f>(((EX443*1.25)*1.2))</f>
        <v>0</v>
      </c>
      <c r="AJ443" s="2">
        <f t="shared" ref="AJ443:AJ474" si="421">(AS443)</f>
        <v>0</v>
      </c>
      <c r="AK443" s="2">
        <v>42.91</v>
      </c>
      <c r="AL443" s="2">
        <v>27.49</v>
      </c>
      <c r="AM443" s="2">
        <v>0.89</v>
      </c>
      <c r="AN443" s="2">
        <v>0.13</v>
      </c>
      <c r="AO443" s="2">
        <v>14.53</v>
      </c>
      <c r="AP443" s="2">
        <v>0</v>
      </c>
      <c r="AQ443" s="2">
        <v>1.1499999999999999</v>
      </c>
      <c r="AR443" s="2">
        <v>0</v>
      </c>
      <c r="AS443" s="2">
        <v>0</v>
      </c>
      <c r="AT443" s="2">
        <v>109</v>
      </c>
      <c r="AU443" s="2">
        <v>61</v>
      </c>
      <c r="AV443" s="2">
        <v>1.0669999999999999</v>
      </c>
      <c r="AW443" s="2">
        <v>1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0</v>
      </c>
      <c r="BI443" s="2">
        <v>1</v>
      </c>
      <c r="BJ443" s="2" t="s">
        <v>364</v>
      </c>
      <c r="BK443" s="2"/>
      <c r="BL443" s="2"/>
      <c r="BM443" s="2">
        <v>22</v>
      </c>
      <c r="BN443" s="2">
        <v>0</v>
      </c>
      <c r="BO443" s="2" t="s">
        <v>361</v>
      </c>
      <c r="BP443" s="2">
        <v>1</v>
      </c>
      <c r="BQ443" s="2">
        <v>30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109</v>
      </c>
      <c r="CA443" s="2">
        <v>61</v>
      </c>
      <c r="CB443" s="2" t="s">
        <v>3</v>
      </c>
      <c r="CC443" s="2"/>
      <c r="CD443" s="2"/>
      <c r="CE443" s="2">
        <v>1566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857</v>
      </c>
      <c r="CO443" s="2">
        <v>0</v>
      </c>
      <c r="CP443" s="2">
        <f t="shared" ref="CP443:CP474" si="422">(P443+Q443+S443)</f>
        <v>1861.44</v>
      </c>
      <c r="CQ443" s="2">
        <f t="shared" ref="CQ443:CQ474" si="423">ROUND((ROUND((AC443*AW443*1),2)*BC443),2)</f>
        <v>27.49</v>
      </c>
      <c r="CR443" s="2">
        <f>(ROUND((ROUND(((((ET443*1.25)*1.2))*AV443*1),2)*BB443),2)+ROUND((ROUND(((AE443-(((EU443*1.25)*1.2)))*AV443*1),2)*BS443),2))</f>
        <v>1.42</v>
      </c>
      <c r="CS443" s="2">
        <f>(ROUND((ROUND(((((EU443*1.25)*1.2))*AV443*1),2)*BS443),2)+ROUND((ROUND(((AE443-(((EU443*1.25)*1.2)))*AV443*1),2)*BS443),2))</f>
        <v>0.21</v>
      </c>
      <c r="CT443" s="2">
        <f t="shared" ref="CT443:CT474" si="424">ROUND((ROUND((AF443*AV443*1),2)*BA443),2)</f>
        <v>21.39</v>
      </c>
      <c r="CU443" s="2">
        <f t="shared" ref="CU443:CU474" si="425">AG443</f>
        <v>0</v>
      </c>
      <c r="CV443" s="2">
        <f t="shared" ref="CV443:CV474" si="426">(AH443*AV443)</f>
        <v>1.6933289999999996</v>
      </c>
      <c r="CW443" s="2">
        <f t="shared" ref="CW443:CW474" si="427">AI443</f>
        <v>0</v>
      </c>
      <c r="CX443" s="2">
        <f t="shared" ref="CX443:CX474" si="428">AJ443</f>
        <v>0</v>
      </c>
      <c r="CY443" s="2">
        <f>(ROUND((((S443+ROUND((ROUND(((((EU443*1.25)*1.2))*AV443*1),2)*BS443),2))*AT443)/100),2)+ROUND(((ROUND((ROUND(((AE443-(((EU443*1.25)*1.2)))*AV443*1),2)*BS443),2)*AT443)/100),2))</f>
        <v>863.08</v>
      </c>
      <c r="CZ443" s="2">
        <f>(ROUND((((S443+ROUND((ROUND(((((EU443*1.25)*1.2))*AV443*1),2)*BS443),2))*AU443)/100),2)+ROUND(((ROUND((ROUND(((AE443-(((EU443*1.25)*1.2)))*AV443*1),2)*BS443),2)*AU443)/100),2))</f>
        <v>483.01</v>
      </c>
      <c r="DA443" s="2"/>
      <c r="DB443" s="2">
        <v>105</v>
      </c>
      <c r="DC443" s="2" t="s">
        <v>3</v>
      </c>
      <c r="DD443" s="2" t="s">
        <v>36</v>
      </c>
      <c r="DE443" s="2" t="s">
        <v>138</v>
      </c>
      <c r="DF443" s="2" t="s">
        <v>138</v>
      </c>
      <c r="DG443" s="2" t="s">
        <v>139</v>
      </c>
      <c r="DH443" s="2" t="s">
        <v>3</v>
      </c>
      <c r="DI443" s="2" t="s">
        <v>139</v>
      </c>
      <c r="DJ443" s="2" t="s">
        <v>138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1013</v>
      </c>
      <c r="DV443" s="2" t="s">
        <v>363</v>
      </c>
      <c r="DW443" s="2" t="s">
        <v>363</v>
      </c>
      <c r="DX443" s="2">
        <v>1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85635394</v>
      </c>
      <c r="EF443" s="2">
        <v>30</v>
      </c>
      <c r="EG443" s="2" t="s">
        <v>46</v>
      </c>
      <c r="EH443" s="2">
        <v>0</v>
      </c>
      <c r="EI443" s="2" t="s">
        <v>3</v>
      </c>
      <c r="EJ443" s="2">
        <v>1</v>
      </c>
      <c r="EK443" s="2">
        <v>22</v>
      </c>
      <c r="EL443" s="2" t="s">
        <v>202</v>
      </c>
      <c r="EM443" s="2" t="s">
        <v>203</v>
      </c>
      <c r="EN443" s="2"/>
      <c r="EO443" s="2" t="s">
        <v>140</v>
      </c>
      <c r="EP443" s="2"/>
      <c r="EQ443" s="2">
        <v>131072</v>
      </c>
      <c r="ER443" s="2">
        <v>42.91</v>
      </c>
      <c r="ES443" s="2">
        <v>27.49</v>
      </c>
      <c r="ET443" s="2">
        <v>0.89</v>
      </c>
      <c r="EU443" s="2">
        <v>0.13</v>
      </c>
      <c r="EV443" s="2">
        <v>14.53</v>
      </c>
      <c r="EW443" s="2">
        <v>1.1499999999999999</v>
      </c>
      <c r="EX443" s="2">
        <v>0</v>
      </c>
      <c r="EY443" s="2">
        <v>0</v>
      </c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v>0</v>
      </c>
      <c r="FS443" s="2">
        <v>0</v>
      </c>
      <c r="FT443" s="2"/>
      <c r="FU443" s="2"/>
      <c r="FV443" s="2"/>
      <c r="FW443" s="2"/>
      <c r="FX443" s="2">
        <v>109</v>
      </c>
      <c r="FY443" s="2">
        <v>61</v>
      </c>
      <c r="FZ443" s="2"/>
      <c r="GA443" s="2" t="s">
        <v>3</v>
      </c>
      <c r="GB443" s="2"/>
      <c r="GC443" s="2"/>
      <c r="GD443" s="2">
        <v>1</v>
      </c>
      <c r="GE443" s="2"/>
      <c r="GF443" s="2">
        <v>-1935844440</v>
      </c>
      <c r="GG443" s="2">
        <v>2</v>
      </c>
      <c r="GH443" s="2">
        <v>1</v>
      </c>
      <c r="GI443" s="2">
        <v>2</v>
      </c>
      <c r="GJ443" s="2">
        <v>0</v>
      </c>
      <c r="GK443" s="2">
        <v>0</v>
      </c>
      <c r="GL443" s="2">
        <f t="shared" ref="GL443:GL474" si="429">ROUND(IF(AND(BH443=3,BI443=3,FS443&lt;&gt;0),P443,0),2)</f>
        <v>0</v>
      </c>
      <c r="GM443" s="2">
        <f t="shared" ref="GM443:GM474" si="430">ROUND(O443+X443+Y443,2)+GX443</f>
        <v>3220.27</v>
      </c>
      <c r="GN443" s="2">
        <f t="shared" ref="GN443:GN474" si="431">IF(OR(BI443=0,BI443=1),GM443-GX443,0)</f>
        <v>3220.27</v>
      </c>
      <c r="GO443" s="2">
        <f t="shared" ref="GO443:GO474" si="432">IF(BI443=2,GM443-GX443,0)</f>
        <v>0</v>
      </c>
      <c r="GP443" s="2">
        <f t="shared" ref="GP443:GP474" si="433">IF(BI443=4,GM443-GX443,0)</f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 t="shared" ref="GV443:GV474" si="434">ROUND((GT443),6)</f>
        <v>0</v>
      </c>
      <c r="GW443" s="2">
        <v>1</v>
      </c>
      <c r="GX443" s="2">
        <f t="shared" ref="GX443:GX474" si="435">ROUND(HC443*I443,2)</f>
        <v>0</v>
      </c>
      <c r="GY443" s="2"/>
      <c r="GZ443" s="2"/>
      <c r="HA443" s="2">
        <v>0</v>
      </c>
      <c r="HB443" s="2">
        <v>0</v>
      </c>
      <c r="HC443" s="2">
        <f t="shared" ref="HC443:HC474" si="436">GV443*GW443</f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5">
      <c r="A444" s="3">
        <v>17</v>
      </c>
      <c r="B444" s="3">
        <v>1</v>
      </c>
      <c r="C444" s="3">
        <f>ROW(SmtRes!A424)</f>
        <v>424</v>
      </c>
      <c r="D444" s="3">
        <f>ROW(EtalonRes!A398)</f>
        <v>398</v>
      </c>
      <c r="E444" s="3" t="s">
        <v>360</v>
      </c>
      <c r="F444" s="3" t="s">
        <v>361</v>
      </c>
      <c r="G444" s="3" t="s">
        <v>362</v>
      </c>
      <c r="H444" s="3" t="s">
        <v>363</v>
      </c>
      <c r="I444" s="3">
        <f>ROUND(37,9)</f>
        <v>37</v>
      </c>
      <c r="J444" s="3">
        <v>0</v>
      </c>
      <c r="K444" s="3">
        <f>ROUND(37,9)</f>
        <v>37</v>
      </c>
      <c r="O444" s="3">
        <f t="shared" si="412"/>
        <v>50974.54</v>
      </c>
      <c r="P444" s="3">
        <f t="shared" si="413"/>
        <v>5492.5</v>
      </c>
      <c r="Q444" s="3">
        <f>(ROUND((ROUND(((((ET444*1.25)*1.2))*AV444*I444),2)*BB444),2)+ROUND((ROUND(((AE444-(((EU444*1.25)*1.2)))*AV444*I444),2)*BS444),2))</f>
        <v>874.82</v>
      </c>
      <c r="R444" s="3">
        <f>(ROUND((ROUND(((((EU444*1.25)*1.2))*AV444*I444),2)*BS444),2)+ROUND((ROUND(((AE444-(((EU444*1.25)*1.2)))*AV444*I444),2)*BS444),2))</f>
        <v>433.9</v>
      </c>
      <c r="S444" s="3">
        <f t="shared" si="414"/>
        <v>44607.22</v>
      </c>
      <c r="T444" s="3">
        <f t="shared" si="415"/>
        <v>0</v>
      </c>
      <c r="U444" s="3">
        <f t="shared" si="416"/>
        <v>62.653172999999988</v>
      </c>
      <c r="V444" s="3">
        <f t="shared" si="417"/>
        <v>0</v>
      </c>
      <c r="W444" s="3">
        <f t="shared" si="418"/>
        <v>0</v>
      </c>
      <c r="X444" s="3">
        <f>(ROUND((((S444+ROUND((ROUND(((((EU444*1.25)*1.2))*AV444*I444),2)*BS444),2))*AT444)/100),2)+ROUND(((ROUND((ROUND(((AE444-(((EU444*1.25)*1.2)))*AV444*I444),2)*BS444),2)*AT444)/100),2))</f>
        <v>49094.82</v>
      </c>
      <c r="Y444" s="3">
        <f>(ROUND((((S444+ROUND((ROUND(((((EU444*1.25)*1.2))*AV444*I444),2)*BS444),2))*AU444)/100),2)+ROUND(((ROUND((ROUND(((AE444-(((EU444*1.25)*1.2)))*AV444*I444),2)*BS444),2)*AU444)/100),2))</f>
        <v>27475.08</v>
      </c>
      <c r="AA444" s="3">
        <v>86549536</v>
      </c>
      <c r="AB444" s="3">
        <f t="shared" si="419"/>
        <v>48.876399999999997</v>
      </c>
      <c r="AC444" s="3">
        <f>ROUND((((ES444*1)*1)),6)</f>
        <v>27.49</v>
      </c>
      <c r="AD444" s="3">
        <f>ROUND((((((ET444*1.25)*1.2))-(((EU444*1.25)*1.2)))+AE444),6)</f>
        <v>1.335</v>
      </c>
      <c r="AE444" s="3">
        <f>ROUND((((EU444*1.25)*1.2)),6)</f>
        <v>0.19500000000000001</v>
      </c>
      <c r="AF444" s="3">
        <f>ROUND((((EV444*1.15)*1.2)),6)</f>
        <v>20.051400000000001</v>
      </c>
      <c r="AG444" s="3">
        <f t="shared" si="420"/>
        <v>0</v>
      </c>
      <c r="AH444" s="3">
        <f>(((EW444*1.15)*1.2))</f>
        <v>1.5869999999999997</v>
      </c>
      <c r="AI444" s="3">
        <f>(((EX444*1.25)*1.2))</f>
        <v>0</v>
      </c>
      <c r="AJ444" s="3">
        <f t="shared" si="421"/>
        <v>0</v>
      </c>
      <c r="AK444" s="3">
        <v>42.91</v>
      </c>
      <c r="AL444" s="3">
        <v>27.49</v>
      </c>
      <c r="AM444" s="3">
        <v>0.89</v>
      </c>
      <c r="AN444" s="3">
        <v>0.13</v>
      </c>
      <c r="AO444" s="3">
        <v>14.53</v>
      </c>
      <c r="AP444" s="3">
        <v>0</v>
      </c>
      <c r="AQ444" s="3">
        <v>1.1499999999999999</v>
      </c>
      <c r="AR444" s="3">
        <v>0</v>
      </c>
      <c r="AS444" s="3">
        <v>0</v>
      </c>
      <c r="AT444" s="3">
        <v>109</v>
      </c>
      <c r="AU444" s="3">
        <v>61</v>
      </c>
      <c r="AV444" s="3">
        <v>1.0669999999999999</v>
      </c>
      <c r="AW444" s="3">
        <v>1</v>
      </c>
      <c r="AZ444" s="3">
        <v>1</v>
      </c>
      <c r="BA444" s="3">
        <v>56.35</v>
      </c>
      <c r="BB444" s="3">
        <v>16.600000000000001</v>
      </c>
      <c r="BC444" s="3">
        <v>5.4</v>
      </c>
      <c r="BD444" s="3" t="s">
        <v>3</v>
      </c>
      <c r="BE444" s="3" t="s">
        <v>3</v>
      </c>
      <c r="BF444" s="3" t="s">
        <v>3</v>
      </c>
      <c r="BG444" s="3" t="s">
        <v>3</v>
      </c>
      <c r="BH444" s="3">
        <v>0</v>
      </c>
      <c r="BI444" s="3">
        <v>1</v>
      </c>
      <c r="BJ444" s="3" t="s">
        <v>364</v>
      </c>
      <c r="BM444" s="3">
        <v>22</v>
      </c>
      <c r="BN444" s="3">
        <v>0</v>
      </c>
      <c r="BO444" s="3" t="s">
        <v>361</v>
      </c>
      <c r="BP444" s="3">
        <v>1</v>
      </c>
      <c r="BQ444" s="3">
        <v>30</v>
      </c>
      <c r="BR444" s="3">
        <v>0</v>
      </c>
      <c r="BS444" s="3">
        <v>56.35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 t="s">
        <v>3</v>
      </c>
      <c r="BZ444" s="3">
        <v>109</v>
      </c>
      <c r="CA444" s="3">
        <v>61</v>
      </c>
      <c r="CB444" s="3" t="s">
        <v>3</v>
      </c>
      <c r="CE444" s="3">
        <v>1566</v>
      </c>
      <c r="CF444" s="3">
        <v>0</v>
      </c>
      <c r="CG444" s="3">
        <v>0</v>
      </c>
      <c r="CM444" s="3">
        <v>0</v>
      </c>
      <c r="CN444" s="3" t="s">
        <v>857</v>
      </c>
      <c r="CO444" s="3">
        <v>0</v>
      </c>
      <c r="CP444" s="3">
        <f t="shared" si="422"/>
        <v>50974.54</v>
      </c>
      <c r="CQ444" s="3">
        <f t="shared" si="423"/>
        <v>148.44999999999999</v>
      </c>
      <c r="CR444" s="3">
        <f>(ROUND((ROUND(((((ET444*1.25)*1.2))*AV444*1),2)*BB444),2)+ROUND((ROUND(((AE444-(((EU444*1.25)*1.2)))*AV444*1),2)*BS444),2))</f>
        <v>23.57</v>
      </c>
      <c r="CS444" s="3">
        <f>(ROUND((ROUND(((((EU444*1.25)*1.2))*AV444*1),2)*BS444),2)+ROUND((ROUND(((AE444-(((EU444*1.25)*1.2)))*AV444*1),2)*BS444),2))</f>
        <v>11.83</v>
      </c>
      <c r="CT444" s="3">
        <f t="shared" si="424"/>
        <v>1205.33</v>
      </c>
      <c r="CU444" s="3">
        <f t="shared" si="425"/>
        <v>0</v>
      </c>
      <c r="CV444" s="3">
        <f t="shared" si="426"/>
        <v>1.6933289999999996</v>
      </c>
      <c r="CW444" s="3">
        <f t="shared" si="427"/>
        <v>0</v>
      </c>
      <c r="CX444" s="3">
        <f t="shared" si="428"/>
        <v>0</v>
      </c>
      <c r="CY444" s="3">
        <f>(ROUND((((S444+ROUND((ROUND(((((EU444*1.25)*1.2))*AV444*1),2)*BS444),2))*AT444)/100),2)+ROUND(((ROUND((ROUND(((AE444-(((EU444*1.25)*1.2)))*AV444*1),2)*BS444),2)*AT444)/100),2))</f>
        <v>48634.76</v>
      </c>
      <c r="CZ444" s="3">
        <f>(ROUND((((S444+ROUND((ROUND(((((EU444*1.25)*1.2))*AV444*1),2)*BS444),2))*AU444)/100),2)+ROUND(((ROUND((ROUND(((AE444-(((EU444*1.25)*1.2)))*AV444*1),2)*BS444),2)*AU444)/100),2))</f>
        <v>27217.62</v>
      </c>
      <c r="DB444" s="3">
        <v>107</v>
      </c>
      <c r="DC444" s="3" t="s">
        <v>3</v>
      </c>
      <c r="DD444" s="3" t="s">
        <v>36</v>
      </c>
      <c r="DE444" s="3" t="s">
        <v>138</v>
      </c>
      <c r="DF444" s="3" t="s">
        <v>138</v>
      </c>
      <c r="DG444" s="3" t="s">
        <v>139</v>
      </c>
      <c r="DH444" s="3" t="s">
        <v>3</v>
      </c>
      <c r="DI444" s="3" t="s">
        <v>139</v>
      </c>
      <c r="DJ444" s="3" t="s">
        <v>138</v>
      </c>
      <c r="DK444" s="3" t="s">
        <v>3</v>
      </c>
      <c r="DL444" s="3" t="s">
        <v>3</v>
      </c>
      <c r="DM444" s="3" t="s">
        <v>3</v>
      </c>
      <c r="DN444" s="3">
        <v>0</v>
      </c>
      <c r="DO444" s="3">
        <v>0</v>
      </c>
      <c r="DP444" s="3">
        <v>1</v>
      </c>
      <c r="DQ444" s="3">
        <v>1</v>
      </c>
      <c r="DU444" s="3">
        <v>1013</v>
      </c>
      <c r="DV444" s="3" t="s">
        <v>363</v>
      </c>
      <c r="DW444" s="3" t="s">
        <v>363</v>
      </c>
      <c r="DX444" s="3">
        <v>1</v>
      </c>
      <c r="DZ444" s="3" t="s">
        <v>3</v>
      </c>
      <c r="EA444" s="3" t="s">
        <v>3</v>
      </c>
      <c r="EB444" s="3" t="s">
        <v>3</v>
      </c>
      <c r="EC444" s="3" t="s">
        <v>3</v>
      </c>
      <c r="EE444" s="3">
        <v>85635394</v>
      </c>
      <c r="EF444" s="3">
        <v>30</v>
      </c>
      <c r="EG444" s="3" t="s">
        <v>46</v>
      </c>
      <c r="EH444" s="3">
        <v>0</v>
      </c>
      <c r="EI444" s="3" t="s">
        <v>3</v>
      </c>
      <c r="EJ444" s="3">
        <v>1</v>
      </c>
      <c r="EK444" s="3">
        <v>22</v>
      </c>
      <c r="EL444" s="3" t="s">
        <v>202</v>
      </c>
      <c r="EM444" s="3" t="s">
        <v>203</v>
      </c>
      <c r="EO444" s="3" t="s">
        <v>140</v>
      </c>
      <c r="EQ444" s="3">
        <v>131072</v>
      </c>
      <c r="ER444" s="3">
        <v>42.91</v>
      </c>
      <c r="ES444" s="3">
        <v>27.49</v>
      </c>
      <c r="ET444" s="3">
        <v>0.89</v>
      </c>
      <c r="EU444" s="3">
        <v>0.13</v>
      </c>
      <c r="EV444" s="3">
        <v>14.53</v>
      </c>
      <c r="EW444" s="3">
        <v>1.1499999999999999</v>
      </c>
      <c r="EX444" s="3">
        <v>0</v>
      </c>
      <c r="EY444" s="3">
        <v>0</v>
      </c>
      <c r="FQ444" s="3">
        <v>0</v>
      </c>
      <c r="FR444" s="3">
        <v>0</v>
      </c>
      <c r="FS444" s="3">
        <v>0</v>
      </c>
      <c r="FX444" s="3">
        <v>109</v>
      </c>
      <c r="FY444" s="3">
        <v>61</v>
      </c>
      <c r="GA444" s="3" t="s">
        <v>3</v>
      </c>
      <c r="GD444" s="3">
        <v>1</v>
      </c>
      <c r="GF444" s="3">
        <v>-1935844440</v>
      </c>
      <c r="GG444" s="3">
        <v>2</v>
      </c>
      <c r="GH444" s="3">
        <v>1</v>
      </c>
      <c r="GI444" s="3">
        <v>2</v>
      </c>
      <c r="GJ444" s="3">
        <v>0</v>
      </c>
      <c r="GK444" s="3">
        <v>0</v>
      </c>
      <c r="GL444" s="3">
        <f t="shared" si="429"/>
        <v>0</v>
      </c>
      <c r="GM444" s="3">
        <f t="shared" si="430"/>
        <v>127544.44</v>
      </c>
      <c r="GN444" s="3">
        <f t="shared" si="431"/>
        <v>127544.44</v>
      </c>
      <c r="GO444" s="3">
        <f t="shared" si="432"/>
        <v>0</v>
      </c>
      <c r="GP444" s="3">
        <f t="shared" si="433"/>
        <v>0</v>
      </c>
      <c r="GR444" s="3">
        <v>0</v>
      </c>
      <c r="GS444" s="3">
        <v>3</v>
      </c>
      <c r="GT444" s="3">
        <v>0</v>
      </c>
      <c r="GU444" s="3" t="s">
        <v>3</v>
      </c>
      <c r="GV444" s="3">
        <f t="shared" si="434"/>
        <v>0</v>
      </c>
      <c r="GW444" s="3">
        <v>1</v>
      </c>
      <c r="GX444" s="3">
        <f t="shared" si="435"/>
        <v>0</v>
      </c>
      <c r="HA444" s="3">
        <v>0</v>
      </c>
      <c r="HB444" s="3">
        <v>0</v>
      </c>
      <c r="HC444" s="3">
        <f t="shared" si="436"/>
        <v>0</v>
      </c>
      <c r="HE444" s="3" t="s">
        <v>3</v>
      </c>
      <c r="HF444" s="3" t="s">
        <v>3</v>
      </c>
      <c r="HM444" s="3" t="s">
        <v>3</v>
      </c>
      <c r="HN444" s="3" t="s">
        <v>3</v>
      </c>
      <c r="HO444" s="3" t="s">
        <v>3</v>
      </c>
      <c r="HP444" s="3" t="s">
        <v>3</v>
      </c>
      <c r="HQ444" s="3" t="s">
        <v>3</v>
      </c>
      <c r="HS444" s="3">
        <v>0</v>
      </c>
      <c r="IK444" s="3">
        <v>0</v>
      </c>
    </row>
    <row r="445" spans="1:255" x14ac:dyDescent="0.25">
      <c r="A445" s="2">
        <v>18</v>
      </c>
      <c r="B445" s="2">
        <v>1</v>
      </c>
      <c r="C445" s="2">
        <v>417</v>
      </c>
      <c r="D445" s="2"/>
      <c r="E445" s="2" t="s">
        <v>365</v>
      </c>
      <c r="F445" s="2" t="s">
        <v>366</v>
      </c>
      <c r="G445" s="2" t="s">
        <v>367</v>
      </c>
      <c r="H445" s="2" t="s">
        <v>226</v>
      </c>
      <c r="I445" s="2">
        <f>I443*J445</f>
        <v>37</v>
      </c>
      <c r="J445" s="2">
        <v>1</v>
      </c>
      <c r="K445" s="2">
        <v>1</v>
      </c>
      <c r="L445" s="2"/>
      <c r="M445" s="2"/>
      <c r="N445" s="2"/>
      <c r="O445" s="2">
        <f t="shared" si="412"/>
        <v>58853.68</v>
      </c>
      <c r="P445" s="2">
        <f t="shared" si="413"/>
        <v>58853.68</v>
      </c>
      <c r="Q445" s="2">
        <f>(ROUND((ROUND(((ET445)*AV445*I445),2)*BB445),2)+ROUND((ROUND(((AE445-(EU445))*AV445*I445),2)*BS445),2))</f>
        <v>0</v>
      </c>
      <c r="R445" s="2">
        <f>(ROUND((ROUND(((EU445)*AV445*I445),2)*BS445),2)+ROUND((ROUND(((AE445-(EU445))*AV445*I445),2)*BS445),2))</f>
        <v>0</v>
      </c>
      <c r="S445" s="2">
        <f t="shared" si="414"/>
        <v>0</v>
      </c>
      <c r="T445" s="2">
        <f t="shared" si="415"/>
        <v>0</v>
      </c>
      <c r="U445" s="2">
        <f t="shared" si="416"/>
        <v>0</v>
      </c>
      <c r="V445" s="2">
        <f t="shared" si="417"/>
        <v>0</v>
      </c>
      <c r="W445" s="2">
        <f t="shared" si="418"/>
        <v>0</v>
      </c>
      <c r="X445" s="2">
        <f>(ROUND((((S445+ROUND((ROUND(((EU445)*AV445*I445),2)*BS445),2))*AT445)/100),2)+ROUND(((ROUND((ROUND(((AE445-(EU445))*AV445*I445),2)*BS445),2)*AT445)/100),2))</f>
        <v>0</v>
      </c>
      <c r="Y445" s="2">
        <f>(ROUND((((S445+ROUND((ROUND(((EU445)*AV445*I445),2)*BS445),2))*AU445)/100),2)+ROUND(((ROUND((ROUND(((AE445-(EU445))*AV445*I445),2)*BS445),2)*AU445)/100),2))</f>
        <v>0</v>
      </c>
      <c r="Z445" s="2"/>
      <c r="AA445" s="2">
        <v>86549534</v>
      </c>
      <c r="AB445" s="2">
        <f t="shared" si="419"/>
        <v>1590.64</v>
      </c>
      <c r="AC445" s="2">
        <f>ROUND((ES445),6)</f>
        <v>1590.64</v>
      </c>
      <c r="AD445" s="2">
        <f>ROUND((((ET445)-(EU445))+AE445),6)</f>
        <v>0</v>
      </c>
      <c r="AE445" s="2">
        <f>ROUND((EU445),6)</f>
        <v>0</v>
      </c>
      <c r="AF445" s="2">
        <f>ROUND((EV445),6)</f>
        <v>0</v>
      </c>
      <c r="AG445" s="2">
        <f t="shared" si="420"/>
        <v>0</v>
      </c>
      <c r="AH445" s="2">
        <f>(EW445)</f>
        <v>0</v>
      </c>
      <c r="AI445" s="2">
        <f>(EX445)</f>
        <v>0</v>
      </c>
      <c r="AJ445" s="2">
        <f t="shared" si="421"/>
        <v>0</v>
      </c>
      <c r="AK445" s="2">
        <v>1590.64</v>
      </c>
      <c r="AL445" s="2">
        <v>1590.64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109</v>
      </c>
      <c r="AU445" s="2">
        <v>61</v>
      </c>
      <c r="AV445" s="2">
        <v>1</v>
      </c>
      <c r="AW445" s="2">
        <v>1</v>
      </c>
      <c r="AX445" s="2"/>
      <c r="AY445" s="2"/>
      <c r="AZ445" s="2">
        <v>1</v>
      </c>
      <c r="BA445" s="2">
        <v>1</v>
      </c>
      <c r="BB445" s="2">
        <v>1</v>
      </c>
      <c r="BC445" s="2">
        <v>1</v>
      </c>
      <c r="BD445" s="2" t="s">
        <v>3</v>
      </c>
      <c r="BE445" s="2" t="s">
        <v>3</v>
      </c>
      <c r="BF445" s="2" t="s">
        <v>3</v>
      </c>
      <c r="BG445" s="2" t="s">
        <v>3</v>
      </c>
      <c r="BH445" s="2">
        <v>3</v>
      </c>
      <c r="BI445" s="2">
        <v>1</v>
      </c>
      <c r="BJ445" s="2" t="s">
        <v>368</v>
      </c>
      <c r="BK445" s="2"/>
      <c r="BL445" s="2"/>
      <c r="BM445" s="2">
        <v>22</v>
      </c>
      <c r="BN445" s="2">
        <v>0</v>
      </c>
      <c r="BO445" s="2" t="s">
        <v>3</v>
      </c>
      <c r="BP445" s="2">
        <v>0</v>
      </c>
      <c r="BQ445" s="2">
        <v>30</v>
      </c>
      <c r="BR445" s="2">
        <v>0</v>
      </c>
      <c r="BS445" s="2">
        <v>1</v>
      </c>
      <c r="BT445" s="2">
        <v>1</v>
      </c>
      <c r="BU445" s="2">
        <v>1</v>
      </c>
      <c r="BV445" s="2">
        <v>1</v>
      </c>
      <c r="BW445" s="2">
        <v>1</v>
      </c>
      <c r="BX445" s="2">
        <v>1</v>
      </c>
      <c r="BY445" s="2" t="s">
        <v>3</v>
      </c>
      <c r="BZ445" s="2">
        <v>109</v>
      </c>
      <c r="CA445" s="2">
        <v>61</v>
      </c>
      <c r="CB445" s="2" t="s">
        <v>3</v>
      </c>
      <c r="CC445" s="2"/>
      <c r="CD445" s="2"/>
      <c r="CE445" s="2">
        <v>1566</v>
      </c>
      <c r="CF445" s="2">
        <v>0</v>
      </c>
      <c r="CG445" s="2">
        <v>0</v>
      </c>
      <c r="CH445" s="2"/>
      <c r="CI445" s="2"/>
      <c r="CJ445" s="2"/>
      <c r="CK445" s="2"/>
      <c r="CL445" s="2"/>
      <c r="CM445" s="2">
        <v>0</v>
      </c>
      <c r="CN445" s="2" t="s">
        <v>858</v>
      </c>
      <c r="CO445" s="2">
        <v>0</v>
      </c>
      <c r="CP445" s="2">
        <f t="shared" si="422"/>
        <v>58853.68</v>
      </c>
      <c r="CQ445" s="2">
        <f t="shared" si="423"/>
        <v>1590.64</v>
      </c>
      <c r="CR445" s="2">
        <f>(ROUND((ROUND(((ET445)*AV445*1),2)*BB445),2)+ROUND((ROUND(((AE445-(EU445))*AV445*1),2)*BS445),2))</f>
        <v>0</v>
      </c>
      <c r="CS445" s="2">
        <f>(ROUND((ROUND(((EU445)*AV445*1),2)*BS445),2)+ROUND((ROUND(((AE445-(EU445))*AV445*1),2)*BS445),2))</f>
        <v>0</v>
      </c>
      <c r="CT445" s="2">
        <f t="shared" si="424"/>
        <v>0</v>
      </c>
      <c r="CU445" s="2">
        <f t="shared" si="425"/>
        <v>0</v>
      </c>
      <c r="CV445" s="2">
        <f t="shared" si="426"/>
        <v>0</v>
      </c>
      <c r="CW445" s="2">
        <f t="shared" si="427"/>
        <v>0</v>
      </c>
      <c r="CX445" s="2">
        <f t="shared" si="428"/>
        <v>0</v>
      </c>
      <c r="CY445" s="2">
        <f>(ROUND((((S445+ROUND((ROUND(((EU445)*AV445*1),2)*BS445),2))*AT445)/100),2)+ROUND(((ROUND((ROUND(((AE445-(EU445))*AV445*1),2)*BS445),2)*AT445)/100),2))</f>
        <v>0</v>
      </c>
      <c r="CZ445" s="2">
        <f>(ROUND((((S445+ROUND((ROUND(((EU445)*AV445*1),2)*BS445),2))*AU445)/100),2)+ROUND(((ROUND((ROUND(((AE445-(EU445))*AV445*1),2)*BS445),2)*AU445)/100),2))</f>
        <v>0</v>
      </c>
      <c r="DA445" s="2"/>
      <c r="DB445" s="2"/>
      <c r="DC445" s="2" t="s">
        <v>3</v>
      </c>
      <c r="DD445" s="2" t="s">
        <v>3</v>
      </c>
      <c r="DE445" s="2" t="s">
        <v>3</v>
      </c>
      <c r="DF445" s="2" t="s">
        <v>3</v>
      </c>
      <c r="DG445" s="2" t="s">
        <v>3</v>
      </c>
      <c r="DH445" s="2" t="s">
        <v>3</v>
      </c>
      <c r="DI445" s="2" t="s">
        <v>3</v>
      </c>
      <c r="DJ445" s="2" t="s">
        <v>3</v>
      </c>
      <c r="DK445" s="2" t="s">
        <v>3</v>
      </c>
      <c r="DL445" s="2" t="s">
        <v>3</v>
      </c>
      <c r="DM445" s="2" t="s">
        <v>3</v>
      </c>
      <c r="DN445" s="2">
        <v>0</v>
      </c>
      <c r="DO445" s="2">
        <v>0</v>
      </c>
      <c r="DP445" s="2">
        <v>1</v>
      </c>
      <c r="DQ445" s="2">
        <v>1</v>
      </c>
      <c r="DR445" s="2"/>
      <c r="DS445" s="2"/>
      <c r="DT445" s="2"/>
      <c r="DU445" s="2">
        <v>1013</v>
      </c>
      <c r="DV445" s="2" t="s">
        <v>226</v>
      </c>
      <c r="DW445" s="2" t="s">
        <v>226</v>
      </c>
      <c r="DX445" s="2">
        <v>1</v>
      </c>
      <c r="DY445" s="2"/>
      <c r="DZ445" s="2" t="s">
        <v>3</v>
      </c>
      <c r="EA445" s="2" t="s">
        <v>3</v>
      </c>
      <c r="EB445" s="2" t="s">
        <v>3</v>
      </c>
      <c r="EC445" s="2" t="s">
        <v>3</v>
      </c>
      <c r="ED445" s="2"/>
      <c r="EE445" s="2">
        <v>85635394</v>
      </c>
      <c r="EF445" s="2">
        <v>30</v>
      </c>
      <c r="EG445" s="2" t="s">
        <v>46</v>
      </c>
      <c r="EH445" s="2">
        <v>0</v>
      </c>
      <c r="EI445" s="2" t="s">
        <v>3</v>
      </c>
      <c r="EJ445" s="2">
        <v>1</v>
      </c>
      <c r="EK445" s="2">
        <v>22</v>
      </c>
      <c r="EL445" s="2" t="s">
        <v>202</v>
      </c>
      <c r="EM445" s="2" t="s">
        <v>203</v>
      </c>
      <c r="EN445" s="2"/>
      <c r="EO445" s="2" t="s">
        <v>146</v>
      </c>
      <c r="EP445" s="2"/>
      <c r="EQ445" s="2">
        <v>0</v>
      </c>
      <c r="ER445" s="2">
        <v>1590.64</v>
      </c>
      <c r="ES445" s="2">
        <v>1590.64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>
        <v>0</v>
      </c>
      <c r="FR445" s="2">
        <v>0</v>
      </c>
      <c r="FS445" s="2">
        <v>0</v>
      </c>
      <c r="FT445" s="2"/>
      <c r="FU445" s="2"/>
      <c r="FV445" s="2"/>
      <c r="FW445" s="2"/>
      <c r="FX445" s="2">
        <v>109</v>
      </c>
      <c r="FY445" s="2">
        <v>61</v>
      </c>
      <c r="FZ445" s="2"/>
      <c r="GA445" s="2" t="s">
        <v>3</v>
      </c>
      <c r="GB445" s="2"/>
      <c r="GC445" s="2"/>
      <c r="GD445" s="2">
        <v>1</v>
      </c>
      <c r="GE445" s="2"/>
      <c r="GF445" s="2">
        <v>201721722</v>
      </c>
      <c r="GG445" s="2">
        <v>2</v>
      </c>
      <c r="GH445" s="2">
        <v>1</v>
      </c>
      <c r="GI445" s="2">
        <v>-2</v>
      </c>
      <c r="GJ445" s="2">
        <v>0</v>
      </c>
      <c r="GK445" s="2">
        <v>0</v>
      </c>
      <c r="GL445" s="2">
        <f t="shared" si="429"/>
        <v>0</v>
      </c>
      <c r="GM445" s="2">
        <f t="shared" si="430"/>
        <v>58853.68</v>
      </c>
      <c r="GN445" s="2">
        <f t="shared" si="431"/>
        <v>58853.68</v>
      </c>
      <c r="GO445" s="2">
        <f t="shared" si="432"/>
        <v>0</v>
      </c>
      <c r="GP445" s="2">
        <f t="shared" si="433"/>
        <v>0</v>
      </c>
      <c r="GQ445" s="2"/>
      <c r="GR445" s="2">
        <v>0</v>
      </c>
      <c r="GS445" s="2">
        <v>3</v>
      </c>
      <c r="GT445" s="2">
        <v>0</v>
      </c>
      <c r="GU445" s="2" t="s">
        <v>3</v>
      </c>
      <c r="GV445" s="2">
        <f t="shared" si="434"/>
        <v>0</v>
      </c>
      <c r="GW445" s="2">
        <v>1</v>
      </c>
      <c r="GX445" s="2">
        <f t="shared" si="435"/>
        <v>0</v>
      </c>
      <c r="GY445" s="2"/>
      <c r="GZ445" s="2"/>
      <c r="HA445" s="2">
        <v>0</v>
      </c>
      <c r="HB445" s="2">
        <v>0</v>
      </c>
      <c r="HC445" s="2">
        <f t="shared" si="436"/>
        <v>0</v>
      </c>
      <c r="HD445" s="2"/>
      <c r="HE445" s="2" t="s">
        <v>3</v>
      </c>
      <c r="HF445" s="2" t="s">
        <v>3</v>
      </c>
      <c r="HG445" s="2"/>
      <c r="HH445" s="2"/>
      <c r="HI445" s="2"/>
      <c r="HJ445" s="2"/>
      <c r="HK445" s="2"/>
      <c r="HL445" s="2"/>
      <c r="HM445" s="2" t="s">
        <v>36</v>
      </c>
      <c r="HN445" s="2" t="s">
        <v>3</v>
      </c>
      <c r="HO445" s="2" t="s">
        <v>3</v>
      </c>
      <c r="HP445" s="2" t="s">
        <v>3</v>
      </c>
      <c r="HQ445" s="2" t="s">
        <v>3</v>
      </c>
      <c r="HR445" s="2"/>
      <c r="HS445" s="2">
        <v>0</v>
      </c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>
        <v>0</v>
      </c>
      <c r="IL445" s="2"/>
      <c r="IM445" s="2"/>
      <c r="IN445" s="2"/>
      <c r="IO445" s="2"/>
      <c r="IP445" s="2"/>
      <c r="IQ445" s="2"/>
      <c r="IR445" s="2"/>
      <c r="IS445" s="2"/>
      <c r="IT445" s="2"/>
      <c r="IU445" s="2"/>
    </row>
    <row r="446" spans="1:255" x14ac:dyDescent="0.25">
      <c r="A446" s="3">
        <v>18</v>
      </c>
      <c r="B446" s="3">
        <v>1</v>
      </c>
      <c r="C446" s="3">
        <v>423</v>
      </c>
      <c r="E446" s="3" t="s">
        <v>365</v>
      </c>
      <c r="F446" s="3" t="s">
        <v>366</v>
      </c>
      <c r="G446" s="3" t="s">
        <v>367</v>
      </c>
      <c r="H446" s="3" t="s">
        <v>226</v>
      </c>
      <c r="I446" s="3">
        <f>I444*J446</f>
        <v>37</v>
      </c>
      <c r="J446" s="3">
        <v>1</v>
      </c>
      <c r="K446" s="3">
        <v>1</v>
      </c>
      <c r="O446" s="3">
        <f t="shared" si="412"/>
        <v>719191.97</v>
      </c>
      <c r="P446" s="3">
        <f t="shared" si="413"/>
        <v>719191.97</v>
      </c>
      <c r="Q446" s="3">
        <f>(ROUND((ROUND(((ET446)*AV446*I446),2)*BB446),2)+ROUND((ROUND(((AE446-(EU446))*AV446*I446),2)*BS446),2))</f>
        <v>0</v>
      </c>
      <c r="R446" s="3">
        <f>(ROUND((ROUND(((EU446)*AV446*I446),2)*BS446),2)+ROUND((ROUND(((AE446-(EU446))*AV446*I446),2)*BS446),2))</f>
        <v>0</v>
      </c>
      <c r="S446" s="3">
        <f t="shared" si="414"/>
        <v>0</v>
      </c>
      <c r="T446" s="3">
        <f t="shared" si="415"/>
        <v>0</v>
      </c>
      <c r="U446" s="3">
        <f t="shared" si="416"/>
        <v>0</v>
      </c>
      <c r="V446" s="3">
        <f t="shared" si="417"/>
        <v>0</v>
      </c>
      <c r="W446" s="3">
        <f t="shared" si="418"/>
        <v>0</v>
      </c>
      <c r="X446" s="3">
        <f>(ROUND((((S446+ROUND((ROUND(((EU446)*AV446*I446),2)*BS446),2))*AT446)/100),2)+ROUND(((ROUND((ROUND(((AE446-(EU446))*AV446*I446),2)*BS446),2)*AT446)/100),2))</f>
        <v>0</v>
      </c>
      <c r="Y446" s="3">
        <f>(ROUND((((S446+ROUND((ROUND(((EU446)*AV446*I446),2)*BS446),2))*AU446)/100),2)+ROUND(((ROUND((ROUND(((AE446-(EU446))*AV446*I446),2)*BS446),2)*AU446)/100),2))</f>
        <v>0</v>
      </c>
      <c r="AA446" s="3">
        <v>86549536</v>
      </c>
      <c r="AB446" s="3">
        <f t="shared" si="419"/>
        <v>1590.64</v>
      </c>
      <c r="AC446" s="3">
        <f>ROUND((ES446),6)</f>
        <v>1590.64</v>
      </c>
      <c r="AD446" s="3">
        <f>ROUND((((ET446)-(EU446))+AE446),6)</f>
        <v>0</v>
      </c>
      <c r="AE446" s="3">
        <f>ROUND((EU446),6)</f>
        <v>0</v>
      </c>
      <c r="AF446" s="3">
        <f>ROUND((EV446),6)</f>
        <v>0</v>
      </c>
      <c r="AG446" s="3">
        <f t="shared" si="420"/>
        <v>0</v>
      </c>
      <c r="AH446" s="3">
        <f>(EW446)</f>
        <v>0</v>
      </c>
      <c r="AI446" s="3">
        <f>(EX446)</f>
        <v>0</v>
      </c>
      <c r="AJ446" s="3">
        <f t="shared" si="421"/>
        <v>0</v>
      </c>
      <c r="AK446" s="3">
        <v>1590.64</v>
      </c>
      <c r="AL446" s="3">
        <v>1590.64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109</v>
      </c>
      <c r="AU446" s="3">
        <v>61</v>
      </c>
      <c r="AV446" s="3">
        <v>1</v>
      </c>
      <c r="AW446" s="3">
        <v>1</v>
      </c>
      <c r="AZ446" s="3">
        <v>1</v>
      </c>
      <c r="BA446" s="3">
        <v>1</v>
      </c>
      <c r="BB446" s="3">
        <v>1</v>
      </c>
      <c r="BC446" s="3">
        <v>12.22</v>
      </c>
      <c r="BD446" s="3" t="s">
        <v>3</v>
      </c>
      <c r="BE446" s="3" t="s">
        <v>3</v>
      </c>
      <c r="BF446" s="3" t="s">
        <v>3</v>
      </c>
      <c r="BG446" s="3" t="s">
        <v>3</v>
      </c>
      <c r="BH446" s="3">
        <v>3</v>
      </c>
      <c r="BI446" s="3">
        <v>1</v>
      </c>
      <c r="BJ446" s="3" t="s">
        <v>368</v>
      </c>
      <c r="BM446" s="3">
        <v>22</v>
      </c>
      <c r="BN446" s="3">
        <v>0</v>
      </c>
      <c r="BO446" s="3" t="s">
        <v>366</v>
      </c>
      <c r="BP446" s="3">
        <v>1</v>
      </c>
      <c r="BQ446" s="3">
        <v>30</v>
      </c>
      <c r="BR446" s="3">
        <v>0</v>
      </c>
      <c r="BS446" s="3">
        <v>1</v>
      </c>
      <c r="BT446" s="3">
        <v>1</v>
      </c>
      <c r="BU446" s="3">
        <v>1</v>
      </c>
      <c r="BV446" s="3">
        <v>1</v>
      </c>
      <c r="BW446" s="3">
        <v>1</v>
      </c>
      <c r="BX446" s="3">
        <v>1</v>
      </c>
      <c r="BY446" s="3" t="s">
        <v>3</v>
      </c>
      <c r="BZ446" s="3">
        <v>109</v>
      </c>
      <c r="CA446" s="3">
        <v>61</v>
      </c>
      <c r="CB446" s="3" t="s">
        <v>3</v>
      </c>
      <c r="CE446" s="3">
        <v>1566</v>
      </c>
      <c r="CF446" s="3">
        <v>0</v>
      </c>
      <c r="CG446" s="3">
        <v>0</v>
      </c>
      <c r="CM446" s="3">
        <v>0</v>
      </c>
      <c r="CN446" s="3" t="s">
        <v>858</v>
      </c>
      <c r="CO446" s="3">
        <v>0</v>
      </c>
      <c r="CP446" s="3">
        <f t="shared" si="422"/>
        <v>719191.97</v>
      </c>
      <c r="CQ446" s="3">
        <f t="shared" si="423"/>
        <v>19437.62</v>
      </c>
      <c r="CR446" s="3">
        <f>(ROUND((ROUND(((ET446)*AV446*1),2)*BB446),2)+ROUND((ROUND(((AE446-(EU446))*AV446*1),2)*BS446),2))</f>
        <v>0</v>
      </c>
      <c r="CS446" s="3">
        <f>(ROUND((ROUND(((EU446)*AV446*1),2)*BS446),2)+ROUND((ROUND(((AE446-(EU446))*AV446*1),2)*BS446),2))</f>
        <v>0</v>
      </c>
      <c r="CT446" s="3">
        <f t="shared" si="424"/>
        <v>0</v>
      </c>
      <c r="CU446" s="3">
        <f t="shared" si="425"/>
        <v>0</v>
      </c>
      <c r="CV446" s="3">
        <f t="shared" si="426"/>
        <v>0</v>
      </c>
      <c r="CW446" s="3">
        <f t="shared" si="427"/>
        <v>0</v>
      </c>
      <c r="CX446" s="3">
        <f t="shared" si="428"/>
        <v>0</v>
      </c>
      <c r="CY446" s="3">
        <f>(ROUND((((S446+ROUND((ROUND(((EU446)*AV446*1),2)*BS446),2))*AT446)/100),2)+ROUND(((ROUND((ROUND(((AE446-(EU446))*AV446*1),2)*BS446),2)*AT446)/100),2))</f>
        <v>0</v>
      </c>
      <c r="CZ446" s="3">
        <f>(ROUND((((S446+ROUND((ROUND(((EU446)*AV446*1),2)*BS446),2))*AU446)/100),2)+ROUND(((ROUND((ROUND(((AE446-(EU446))*AV446*1),2)*BS446),2)*AU446)/100),2))</f>
        <v>0</v>
      </c>
      <c r="DC446" s="3" t="s">
        <v>3</v>
      </c>
      <c r="DD446" s="3" t="s">
        <v>3</v>
      </c>
      <c r="DE446" s="3" t="s">
        <v>3</v>
      </c>
      <c r="DF446" s="3" t="s">
        <v>3</v>
      </c>
      <c r="DG446" s="3" t="s">
        <v>3</v>
      </c>
      <c r="DH446" s="3" t="s">
        <v>3</v>
      </c>
      <c r="DI446" s="3" t="s">
        <v>3</v>
      </c>
      <c r="DJ446" s="3" t="s">
        <v>3</v>
      </c>
      <c r="DK446" s="3" t="s">
        <v>3</v>
      </c>
      <c r="DL446" s="3" t="s">
        <v>3</v>
      </c>
      <c r="DM446" s="3" t="s">
        <v>3</v>
      </c>
      <c r="DN446" s="3">
        <v>0</v>
      </c>
      <c r="DO446" s="3">
        <v>0</v>
      </c>
      <c r="DP446" s="3">
        <v>1</v>
      </c>
      <c r="DQ446" s="3">
        <v>1</v>
      </c>
      <c r="DU446" s="3">
        <v>1013</v>
      </c>
      <c r="DV446" s="3" t="s">
        <v>226</v>
      </c>
      <c r="DW446" s="3" t="s">
        <v>226</v>
      </c>
      <c r="DX446" s="3">
        <v>1</v>
      </c>
      <c r="DZ446" s="3" t="s">
        <v>3</v>
      </c>
      <c r="EA446" s="3" t="s">
        <v>3</v>
      </c>
      <c r="EB446" s="3" t="s">
        <v>3</v>
      </c>
      <c r="EC446" s="3" t="s">
        <v>3</v>
      </c>
      <c r="EE446" s="3">
        <v>85635394</v>
      </c>
      <c r="EF446" s="3">
        <v>30</v>
      </c>
      <c r="EG446" s="3" t="s">
        <v>46</v>
      </c>
      <c r="EH446" s="3">
        <v>0</v>
      </c>
      <c r="EI446" s="3" t="s">
        <v>3</v>
      </c>
      <c r="EJ446" s="3">
        <v>1</v>
      </c>
      <c r="EK446" s="3">
        <v>22</v>
      </c>
      <c r="EL446" s="3" t="s">
        <v>202</v>
      </c>
      <c r="EM446" s="3" t="s">
        <v>203</v>
      </c>
      <c r="EO446" s="3" t="s">
        <v>146</v>
      </c>
      <c r="EQ446" s="3">
        <v>0</v>
      </c>
      <c r="ER446" s="3">
        <v>1590.64</v>
      </c>
      <c r="ES446" s="3">
        <v>1590.64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FQ446" s="3">
        <v>0</v>
      </c>
      <c r="FR446" s="3">
        <v>0</v>
      </c>
      <c r="FS446" s="3">
        <v>0</v>
      </c>
      <c r="FX446" s="3">
        <v>109</v>
      </c>
      <c r="FY446" s="3">
        <v>61</v>
      </c>
      <c r="GA446" s="3" t="s">
        <v>3</v>
      </c>
      <c r="GD446" s="3">
        <v>1</v>
      </c>
      <c r="GF446" s="3">
        <v>201721722</v>
      </c>
      <c r="GG446" s="3">
        <v>2</v>
      </c>
      <c r="GH446" s="3">
        <v>1</v>
      </c>
      <c r="GI446" s="3">
        <v>2</v>
      </c>
      <c r="GJ446" s="3">
        <v>0</v>
      </c>
      <c r="GK446" s="3">
        <v>0</v>
      </c>
      <c r="GL446" s="3">
        <f t="shared" si="429"/>
        <v>0</v>
      </c>
      <c r="GM446" s="3">
        <f t="shared" si="430"/>
        <v>719191.97</v>
      </c>
      <c r="GN446" s="3">
        <f t="shared" si="431"/>
        <v>719191.97</v>
      </c>
      <c r="GO446" s="3">
        <f t="shared" si="432"/>
        <v>0</v>
      </c>
      <c r="GP446" s="3">
        <f t="shared" si="433"/>
        <v>0</v>
      </c>
      <c r="GR446" s="3">
        <v>0</v>
      </c>
      <c r="GS446" s="3">
        <v>3</v>
      </c>
      <c r="GT446" s="3">
        <v>0</v>
      </c>
      <c r="GU446" s="3" t="s">
        <v>3</v>
      </c>
      <c r="GV446" s="3">
        <f t="shared" si="434"/>
        <v>0</v>
      </c>
      <c r="GW446" s="3">
        <v>1</v>
      </c>
      <c r="GX446" s="3">
        <f t="shared" si="435"/>
        <v>0</v>
      </c>
      <c r="HA446" s="3">
        <v>0</v>
      </c>
      <c r="HB446" s="3">
        <v>0</v>
      </c>
      <c r="HC446" s="3">
        <f t="shared" si="436"/>
        <v>0</v>
      </c>
      <c r="HE446" s="3" t="s">
        <v>3</v>
      </c>
      <c r="HF446" s="3" t="s">
        <v>3</v>
      </c>
      <c r="HM446" s="3" t="s">
        <v>36</v>
      </c>
      <c r="HN446" s="3" t="s">
        <v>3</v>
      </c>
      <c r="HO446" s="3" t="s">
        <v>3</v>
      </c>
      <c r="HP446" s="3" t="s">
        <v>3</v>
      </c>
      <c r="HQ446" s="3" t="s">
        <v>3</v>
      </c>
      <c r="HS446" s="3">
        <v>0</v>
      </c>
      <c r="IK446" s="3">
        <v>0</v>
      </c>
    </row>
    <row r="447" spans="1:255" x14ac:dyDescent="0.25">
      <c r="A447" s="2">
        <v>17</v>
      </c>
      <c r="B447" s="2">
        <v>1</v>
      </c>
      <c r="C447" s="2">
        <f>ROW(SmtRes!A428)</f>
        <v>428</v>
      </c>
      <c r="D447" s="2">
        <f>ROW(EtalonRes!A402)</f>
        <v>402</v>
      </c>
      <c r="E447" s="2" t="s">
        <v>369</v>
      </c>
      <c r="F447" s="2" t="s">
        <v>370</v>
      </c>
      <c r="G447" s="2" t="s">
        <v>371</v>
      </c>
      <c r="H447" s="2" t="s">
        <v>363</v>
      </c>
      <c r="I447" s="2">
        <v>37</v>
      </c>
      <c r="J447" s="2">
        <v>0</v>
      </c>
      <c r="K447" s="2">
        <v>37</v>
      </c>
      <c r="L447" s="2"/>
      <c r="M447" s="2"/>
      <c r="N447" s="2"/>
      <c r="O447" s="2">
        <f t="shared" si="412"/>
        <v>1240.6300000000001</v>
      </c>
      <c r="P447" s="2">
        <f t="shared" si="413"/>
        <v>609.39</v>
      </c>
      <c r="Q447" s="2">
        <f>(ROUND((ROUND(((((ET447*1.25)*1.2))*AV447*I447),2)*BB447),2)+ROUND((ROUND(((AE447-(((EU447*1.25)*1.2)))*AV447*I447),2)*BS447),2))</f>
        <v>147.44999999999999</v>
      </c>
      <c r="R447" s="2">
        <f>(ROUND((ROUND(((((EU447*1.25)*1.2))*AV447*I447),2)*BS447),2)+ROUND((ROUND(((AE447-(((EU447*1.25)*1.2)))*AV447*I447),2)*BS447),2))</f>
        <v>22.5</v>
      </c>
      <c r="S447" s="2">
        <f t="shared" si="414"/>
        <v>483.79</v>
      </c>
      <c r="T447" s="2">
        <f t="shared" si="415"/>
        <v>0</v>
      </c>
      <c r="U447" s="2">
        <f t="shared" si="416"/>
        <v>39.771144599999992</v>
      </c>
      <c r="V447" s="2">
        <f t="shared" si="417"/>
        <v>0</v>
      </c>
      <c r="W447" s="2">
        <f t="shared" si="418"/>
        <v>0</v>
      </c>
      <c r="X447" s="2">
        <f>(ROUND((((S447+ROUND((ROUND(((((EU447*1.25)*1.2))*AV447*I447),2)*BS447),2))*AT447)/100),2)+ROUND(((ROUND((ROUND(((AE447-(((EU447*1.25)*1.2)))*AV447*I447),2)*BS447),2)*AT447)/100),2))</f>
        <v>551.86</v>
      </c>
      <c r="Y447" s="2">
        <f>(ROUND((((S447+ROUND((ROUND(((((EU447*1.25)*1.2))*AV447*I447),2)*BS447),2))*AU447)/100),2)+ROUND(((ROUND((ROUND(((AE447-(((EU447*1.25)*1.2)))*AV447*I447),2)*BS447),2)*AU447)/100),2))</f>
        <v>308.83999999999997</v>
      </c>
      <c r="Z447" s="2"/>
      <c r="AA447" s="2">
        <v>86549534</v>
      </c>
      <c r="AB447" s="2">
        <f t="shared" si="419"/>
        <v>32.459400000000002</v>
      </c>
      <c r="AC447" s="2">
        <f>ROUND((((ES447*1)*1)),6)</f>
        <v>16.47</v>
      </c>
      <c r="AD447" s="2">
        <f>ROUND((((((ET447*1.25)*1.2))-(((EU447*1.25)*1.2)))+AE447),6)</f>
        <v>3.7349999999999999</v>
      </c>
      <c r="AE447" s="2">
        <f>ROUND((((EU447*1.25)*1.2)),6)</f>
        <v>0.56999999999999995</v>
      </c>
      <c r="AF447" s="2">
        <f>ROUND((((EV447*1.15)*1.2)),6)</f>
        <v>12.2544</v>
      </c>
      <c r="AG447" s="2">
        <f t="shared" si="420"/>
        <v>0</v>
      </c>
      <c r="AH447" s="2">
        <f>(((EW447*1.15)*1.2))</f>
        <v>1.0073999999999999</v>
      </c>
      <c r="AI447" s="2">
        <f>(((EX447*1.25)*1.2))</f>
        <v>0</v>
      </c>
      <c r="AJ447" s="2">
        <f t="shared" si="421"/>
        <v>0</v>
      </c>
      <c r="AK447" s="2">
        <v>27.84</v>
      </c>
      <c r="AL447" s="2">
        <v>16.47</v>
      </c>
      <c r="AM447" s="2">
        <v>2.4900000000000002</v>
      </c>
      <c r="AN447" s="2">
        <v>0.38</v>
      </c>
      <c r="AO447" s="2">
        <v>8.8800000000000008</v>
      </c>
      <c r="AP447" s="2">
        <v>0</v>
      </c>
      <c r="AQ447" s="2">
        <v>0.73</v>
      </c>
      <c r="AR447" s="2">
        <v>0</v>
      </c>
      <c r="AS447" s="2">
        <v>0</v>
      </c>
      <c r="AT447" s="2">
        <v>109</v>
      </c>
      <c r="AU447" s="2">
        <v>61</v>
      </c>
      <c r="AV447" s="2">
        <v>1.0669999999999999</v>
      </c>
      <c r="AW447" s="2">
        <v>1</v>
      </c>
      <c r="AX447" s="2"/>
      <c r="AY447" s="2"/>
      <c r="AZ447" s="2">
        <v>1</v>
      </c>
      <c r="BA447" s="2">
        <v>1</v>
      </c>
      <c r="BB447" s="2">
        <v>1</v>
      </c>
      <c r="BC447" s="2">
        <v>1</v>
      </c>
      <c r="BD447" s="2" t="s">
        <v>3</v>
      </c>
      <c r="BE447" s="2" t="s">
        <v>3</v>
      </c>
      <c r="BF447" s="2" t="s">
        <v>3</v>
      </c>
      <c r="BG447" s="2" t="s">
        <v>3</v>
      </c>
      <c r="BH447" s="2">
        <v>0</v>
      </c>
      <c r="BI447" s="2">
        <v>1</v>
      </c>
      <c r="BJ447" s="2" t="s">
        <v>372</v>
      </c>
      <c r="BK447" s="2"/>
      <c r="BL447" s="2"/>
      <c r="BM447" s="2">
        <v>22</v>
      </c>
      <c r="BN447" s="2">
        <v>0</v>
      </c>
      <c r="BO447" s="2" t="s">
        <v>370</v>
      </c>
      <c r="BP447" s="2">
        <v>1</v>
      </c>
      <c r="BQ447" s="2">
        <v>30</v>
      </c>
      <c r="BR447" s="2">
        <v>0</v>
      </c>
      <c r="BS447" s="2">
        <v>1</v>
      </c>
      <c r="BT447" s="2">
        <v>1</v>
      </c>
      <c r="BU447" s="2">
        <v>1</v>
      </c>
      <c r="BV447" s="2">
        <v>1</v>
      </c>
      <c r="BW447" s="2">
        <v>1</v>
      </c>
      <c r="BX447" s="2">
        <v>1</v>
      </c>
      <c r="BY447" s="2" t="s">
        <v>3</v>
      </c>
      <c r="BZ447" s="2">
        <v>109</v>
      </c>
      <c r="CA447" s="2">
        <v>61</v>
      </c>
      <c r="CB447" s="2" t="s">
        <v>3</v>
      </c>
      <c r="CC447" s="2"/>
      <c r="CD447" s="2"/>
      <c r="CE447" s="2">
        <v>1566</v>
      </c>
      <c r="CF447" s="2">
        <v>0</v>
      </c>
      <c r="CG447" s="2">
        <v>0</v>
      </c>
      <c r="CH447" s="2"/>
      <c r="CI447" s="2"/>
      <c r="CJ447" s="2"/>
      <c r="CK447" s="2"/>
      <c r="CL447" s="2"/>
      <c r="CM447" s="2">
        <v>0</v>
      </c>
      <c r="CN447" s="2" t="s">
        <v>857</v>
      </c>
      <c r="CO447" s="2">
        <v>0</v>
      </c>
      <c r="CP447" s="2">
        <f t="shared" si="422"/>
        <v>1240.6299999999999</v>
      </c>
      <c r="CQ447" s="2">
        <f t="shared" si="423"/>
        <v>16.47</v>
      </c>
      <c r="CR447" s="2">
        <f>(ROUND((ROUND(((((ET447*1.25)*1.2))*AV447*1),2)*BB447),2)+ROUND((ROUND(((AE447-(((EU447*1.25)*1.2)))*AV447*1),2)*BS447),2))</f>
        <v>3.99</v>
      </c>
      <c r="CS447" s="2">
        <f>(ROUND((ROUND(((((EU447*1.25)*1.2))*AV447*1),2)*BS447),2)+ROUND((ROUND(((AE447-(((EU447*1.25)*1.2)))*AV447*1),2)*BS447),2))</f>
        <v>0.61</v>
      </c>
      <c r="CT447" s="2">
        <f t="shared" si="424"/>
        <v>13.08</v>
      </c>
      <c r="CU447" s="2">
        <f t="shared" si="425"/>
        <v>0</v>
      </c>
      <c r="CV447" s="2">
        <f t="shared" si="426"/>
        <v>1.0748957999999997</v>
      </c>
      <c r="CW447" s="2">
        <f t="shared" si="427"/>
        <v>0</v>
      </c>
      <c r="CX447" s="2">
        <f t="shared" si="428"/>
        <v>0</v>
      </c>
      <c r="CY447" s="2">
        <f>(ROUND((((S447+ROUND((ROUND(((((EU447*1.25)*1.2))*AV447*1),2)*BS447),2))*AT447)/100),2)+ROUND(((ROUND((ROUND(((AE447-(((EU447*1.25)*1.2)))*AV447*1),2)*BS447),2)*AT447)/100),2))</f>
        <v>528</v>
      </c>
      <c r="CZ447" s="2">
        <f>(ROUND((((S447+ROUND((ROUND(((((EU447*1.25)*1.2))*AV447*1),2)*BS447),2))*AU447)/100),2)+ROUND(((ROUND((ROUND(((AE447-(((EU447*1.25)*1.2)))*AV447*1),2)*BS447),2)*AU447)/100),2))</f>
        <v>295.48</v>
      </c>
      <c r="DA447" s="2"/>
      <c r="DB447" s="2">
        <v>109</v>
      </c>
      <c r="DC447" s="2" t="s">
        <v>3</v>
      </c>
      <c r="DD447" s="2" t="s">
        <v>36</v>
      </c>
      <c r="DE447" s="2" t="s">
        <v>138</v>
      </c>
      <c r="DF447" s="2" t="s">
        <v>138</v>
      </c>
      <c r="DG447" s="2" t="s">
        <v>139</v>
      </c>
      <c r="DH447" s="2" t="s">
        <v>3</v>
      </c>
      <c r="DI447" s="2" t="s">
        <v>139</v>
      </c>
      <c r="DJ447" s="2" t="s">
        <v>138</v>
      </c>
      <c r="DK447" s="2" t="s">
        <v>3</v>
      </c>
      <c r="DL447" s="2" t="s">
        <v>3</v>
      </c>
      <c r="DM447" s="2" t="s">
        <v>3</v>
      </c>
      <c r="DN447" s="2">
        <v>0</v>
      </c>
      <c r="DO447" s="2">
        <v>0</v>
      </c>
      <c r="DP447" s="2">
        <v>1</v>
      </c>
      <c r="DQ447" s="2">
        <v>1</v>
      </c>
      <c r="DR447" s="2"/>
      <c r="DS447" s="2"/>
      <c r="DT447" s="2"/>
      <c r="DU447" s="2">
        <v>1013</v>
      </c>
      <c r="DV447" s="2" t="s">
        <v>363</v>
      </c>
      <c r="DW447" s="2" t="s">
        <v>363</v>
      </c>
      <c r="DX447" s="2">
        <v>1</v>
      </c>
      <c r="DY447" s="2"/>
      <c r="DZ447" s="2" t="s">
        <v>3</v>
      </c>
      <c r="EA447" s="2" t="s">
        <v>3</v>
      </c>
      <c r="EB447" s="2" t="s">
        <v>3</v>
      </c>
      <c r="EC447" s="2" t="s">
        <v>3</v>
      </c>
      <c r="ED447" s="2"/>
      <c r="EE447" s="2">
        <v>85635394</v>
      </c>
      <c r="EF447" s="2">
        <v>30</v>
      </c>
      <c r="EG447" s="2" t="s">
        <v>46</v>
      </c>
      <c r="EH447" s="2">
        <v>0</v>
      </c>
      <c r="EI447" s="2" t="s">
        <v>3</v>
      </c>
      <c r="EJ447" s="2">
        <v>1</v>
      </c>
      <c r="EK447" s="2">
        <v>22</v>
      </c>
      <c r="EL447" s="2" t="s">
        <v>202</v>
      </c>
      <c r="EM447" s="2" t="s">
        <v>203</v>
      </c>
      <c r="EN447" s="2"/>
      <c r="EO447" s="2" t="s">
        <v>140</v>
      </c>
      <c r="EP447" s="2"/>
      <c r="EQ447" s="2">
        <v>131072</v>
      </c>
      <c r="ER447" s="2">
        <v>27.84</v>
      </c>
      <c r="ES447" s="2">
        <v>16.47</v>
      </c>
      <c r="ET447" s="2">
        <v>2.4900000000000002</v>
      </c>
      <c r="EU447" s="2">
        <v>0.38</v>
      </c>
      <c r="EV447" s="2">
        <v>8.8800000000000008</v>
      </c>
      <c r="EW447" s="2">
        <v>0.73</v>
      </c>
      <c r="EX447" s="2">
        <v>0</v>
      </c>
      <c r="EY447" s="2">
        <v>0</v>
      </c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>
        <v>0</v>
      </c>
      <c r="FR447" s="2">
        <v>0</v>
      </c>
      <c r="FS447" s="2">
        <v>0</v>
      </c>
      <c r="FT447" s="2"/>
      <c r="FU447" s="2"/>
      <c r="FV447" s="2"/>
      <c r="FW447" s="2"/>
      <c r="FX447" s="2">
        <v>109</v>
      </c>
      <c r="FY447" s="2">
        <v>61</v>
      </c>
      <c r="FZ447" s="2"/>
      <c r="GA447" s="2" t="s">
        <v>3</v>
      </c>
      <c r="GB447" s="2"/>
      <c r="GC447" s="2"/>
      <c r="GD447" s="2">
        <v>1</v>
      </c>
      <c r="GE447" s="2"/>
      <c r="GF447" s="2">
        <v>-823750213</v>
      </c>
      <c r="GG447" s="2">
        <v>2</v>
      </c>
      <c r="GH447" s="2">
        <v>1</v>
      </c>
      <c r="GI447" s="2">
        <v>2</v>
      </c>
      <c r="GJ447" s="2">
        <v>0</v>
      </c>
      <c r="GK447" s="2">
        <v>0</v>
      </c>
      <c r="GL447" s="2">
        <f t="shared" si="429"/>
        <v>0</v>
      </c>
      <c r="GM447" s="2">
        <f t="shared" si="430"/>
        <v>2101.33</v>
      </c>
      <c r="GN447" s="2">
        <f t="shared" si="431"/>
        <v>2101.33</v>
      </c>
      <c r="GO447" s="2">
        <f t="shared" si="432"/>
        <v>0</v>
      </c>
      <c r="GP447" s="2">
        <f t="shared" si="433"/>
        <v>0</v>
      </c>
      <c r="GQ447" s="2"/>
      <c r="GR447" s="2">
        <v>0</v>
      </c>
      <c r="GS447" s="2">
        <v>3</v>
      </c>
      <c r="GT447" s="2">
        <v>0</v>
      </c>
      <c r="GU447" s="2" t="s">
        <v>3</v>
      </c>
      <c r="GV447" s="2">
        <f t="shared" si="434"/>
        <v>0</v>
      </c>
      <c r="GW447" s="2">
        <v>1</v>
      </c>
      <c r="GX447" s="2">
        <f t="shared" si="435"/>
        <v>0</v>
      </c>
      <c r="GY447" s="2"/>
      <c r="GZ447" s="2"/>
      <c r="HA447" s="2">
        <v>0</v>
      </c>
      <c r="HB447" s="2">
        <v>0</v>
      </c>
      <c r="HC447" s="2">
        <f t="shared" si="436"/>
        <v>0</v>
      </c>
      <c r="HD447" s="2"/>
      <c r="HE447" s="2" t="s">
        <v>3</v>
      </c>
      <c r="HF447" s="2" t="s">
        <v>3</v>
      </c>
      <c r="HG447" s="2"/>
      <c r="HH447" s="2"/>
      <c r="HI447" s="2"/>
      <c r="HJ447" s="2"/>
      <c r="HK447" s="2"/>
      <c r="HL447" s="2"/>
      <c r="HM447" s="2" t="s">
        <v>3</v>
      </c>
      <c r="HN447" s="2" t="s">
        <v>3</v>
      </c>
      <c r="HO447" s="2" t="s">
        <v>3</v>
      </c>
      <c r="HP447" s="2" t="s">
        <v>3</v>
      </c>
      <c r="HQ447" s="2" t="s">
        <v>3</v>
      </c>
      <c r="HR447" s="2"/>
      <c r="HS447" s="2">
        <v>0</v>
      </c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>
        <v>0</v>
      </c>
      <c r="IL447" s="2"/>
      <c r="IM447" s="2"/>
      <c r="IN447" s="2"/>
      <c r="IO447" s="2"/>
      <c r="IP447" s="2"/>
      <c r="IQ447" s="2"/>
      <c r="IR447" s="2"/>
      <c r="IS447" s="2"/>
      <c r="IT447" s="2"/>
      <c r="IU447" s="2"/>
    </row>
    <row r="448" spans="1:255" x14ac:dyDescent="0.25">
      <c r="A448" s="3">
        <v>17</v>
      </c>
      <c r="B448" s="3">
        <v>1</v>
      </c>
      <c r="C448" s="3">
        <f>ROW(SmtRes!A432)</f>
        <v>432</v>
      </c>
      <c r="D448" s="3">
        <f>ROW(EtalonRes!A406)</f>
        <v>406</v>
      </c>
      <c r="E448" s="3" t="s">
        <v>369</v>
      </c>
      <c r="F448" s="3" t="s">
        <v>370</v>
      </c>
      <c r="G448" s="3" t="s">
        <v>371</v>
      </c>
      <c r="H448" s="3" t="s">
        <v>363</v>
      </c>
      <c r="I448" s="3">
        <v>37</v>
      </c>
      <c r="J448" s="3">
        <v>0</v>
      </c>
      <c r="K448" s="3">
        <v>37</v>
      </c>
      <c r="O448" s="3">
        <f t="shared" si="412"/>
        <v>33066.1</v>
      </c>
      <c r="P448" s="3">
        <f t="shared" si="413"/>
        <v>3284.61</v>
      </c>
      <c r="Q448" s="3">
        <f>(ROUND((ROUND(((((ET448*1.25)*1.2))*AV448*I448),2)*BB448),2)+ROUND((ROUND(((AE448-(((EU448*1.25)*1.2)))*AV448*I448),2)*BS448),2))</f>
        <v>2519.92</v>
      </c>
      <c r="R448" s="3">
        <f>(ROUND((ROUND(((((EU448*1.25)*1.2))*AV448*I448),2)*BS448),2)+ROUND((ROUND(((AE448-(((EU448*1.25)*1.2)))*AV448*I448),2)*BS448),2))</f>
        <v>1267.8800000000001</v>
      </c>
      <c r="S448" s="3">
        <f t="shared" si="414"/>
        <v>27261.57</v>
      </c>
      <c r="T448" s="3">
        <f t="shared" si="415"/>
        <v>0</v>
      </c>
      <c r="U448" s="3">
        <f t="shared" si="416"/>
        <v>39.771144599999992</v>
      </c>
      <c r="V448" s="3">
        <f t="shared" si="417"/>
        <v>0</v>
      </c>
      <c r="W448" s="3">
        <f t="shared" si="418"/>
        <v>0</v>
      </c>
      <c r="X448" s="3">
        <f>(ROUND((((S448+ROUND((ROUND(((((EU448*1.25)*1.2))*AV448*I448),2)*BS448),2))*AT448)/100),2)+ROUND(((ROUND((ROUND(((AE448-(((EU448*1.25)*1.2)))*AV448*I448),2)*BS448),2)*AT448)/100),2))</f>
        <v>31097.1</v>
      </c>
      <c r="Y448" s="3">
        <f>(ROUND((((S448+ROUND((ROUND(((((EU448*1.25)*1.2))*AV448*I448),2)*BS448),2))*AU448)/100),2)+ROUND(((ROUND((ROUND(((AE448-(((EU448*1.25)*1.2)))*AV448*I448),2)*BS448),2)*AU448)/100),2))</f>
        <v>17402.96</v>
      </c>
      <c r="AA448" s="3">
        <v>86549536</v>
      </c>
      <c r="AB448" s="3">
        <f t="shared" si="419"/>
        <v>32.459400000000002</v>
      </c>
      <c r="AC448" s="3">
        <f>ROUND((((ES448*1)*1)),6)</f>
        <v>16.47</v>
      </c>
      <c r="AD448" s="3">
        <f>ROUND((((((ET448*1.25)*1.2))-(((EU448*1.25)*1.2)))+AE448),6)</f>
        <v>3.7349999999999999</v>
      </c>
      <c r="AE448" s="3">
        <f>ROUND((((EU448*1.25)*1.2)),6)</f>
        <v>0.56999999999999995</v>
      </c>
      <c r="AF448" s="3">
        <f>ROUND((((EV448*1.15)*1.2)),6)</f>
        <v>12.2544</v>
      </c>
      <c r="AG448" s="3">
        <f t="shared" si="420"/>
        <v>0</v>
      </c>
      <c r="AH448" s="3">
        <f>(((EW448*1.15)*1.2))</f>
        <v>1.0073999999999999</v>
      </c>
      <c r="AI448" s="3">
        <f>(((EX448*1.25)*1.2))</f>
        <v>0</v>
      </c>
      <c r="AJ448" s="3">
        <f t="shared" si="421"/>
        <v>0</v>
      </c>
      <c r="AK448" s="3">
        <v>27.84</v>
      </c>
      <c r="AL448" s="3">
        <v>16.47</v>
      </c>
      <c r="AM448" s="3">
        <v>2.4900000000000002</v>
      </c>
      <c r="AN448" s="3">
        <v>0.38</v>
      </c>
      <c r="AO448" s="3">
        <v>8.8800000000000008</v>
      </c>
      <c r="AP448" s="3">
        <v>0</v>
      </c>
      <c r="AQ448" s="3">
        <v>0.73</v>
      </c>
      <c r="AR448" s="3">
        <v>0</v>
      </c>
      <c r="AS448" s="3">
        <v>0</v>
      </c>
      <c r="AT448" s="3">
        <v>109</v>
      </c>
      <c r="AU448" s="3">
        <v>61</v>
      </c>
      <c r="AV448" s="3">
        <v>1.0669999999999999</v>
      </c>
      <c r="AW448" s="3">
        <v>1</v>
      </c>
      <c r="AZ448" s="3">
        <v>1</v>
      </c>
      <c r="BA448" s="3">
        <v>56.35</v>
      </c>
      <c r="BB448" s="3">
        <v>17.09</v>
      </c>
      <c r="BC448" s="3">
        <v>5.39</v>
      </c>
      <c r="BD448" s="3" t="s">
        <v>3</v>
      </c>
      <c r="BE448" s="3" t="s">
        <v>3</v>
      </c>
      <c r="BF448" s="3" t="s">
        <v>3</v>
      </c>
      <c r="BG448" s="3" t="s">
        <v>3</v>
      </c>
      <c r="BH448" s="3">
        <v>0</v>
      </c>
      <c r="BI448" s="3">
        <v>1</v>
      </c>
      <c r="BJ448" s="3" t="s">
        <v>372</v>
      </c>
      <c r="BM448" s="3">
        <v>22</v>
      </c>
      <c r="BN448" s="3">
        <v>0</v>
      </c>
      <c r="BO448" s="3" t="s">
        <v>370</v>
      </c>
      <c r="BP448" s="3">
        <v>1</v>
      </c>
      <c r="BQ448" s="3">
        <v>30</v>
      </c>
      <c r="BR448" s="3">
        <v>0</v>
      </c>
      <c r="BS448" s="3">
        <v>56.35</v>
      </c>
      <c r="BT448" s="3">
        <v>1</v>
      </c>
      <c r="BU448" s="3">
        <v>1</v>
      </c>
      <c r="BV448" s="3">
        <v>1</v>
      </c>
      <c r="BW448" s="3">
        <v>1</v>
      </c>
      <c r="BX448" s="3">
        <v>1</v>
      </c>
      <c r="BY448" s="3" t="s">
        <v>3</v>
      </c>
      <c r="BZ448" s="3">
        <v>109</v>
      </c>
      <c r="CA448" s="3">
        <v>61</v>
      </c>
      <c r="CB448" s="3" t="s">
        <v>3</v>
      </c>
      <c r="CE448" s="3">
        <v>1566</v>
      </c>
      <c r="CF448" s="3">
        <v>0</v>
      </c>
      <c r="CG448" s="3">
        <v>0</v>
      </c>
      <c r="CM448" s="3">
        <v>0</v>
      </c>
      <c r="CN448" s="3" t="s">
        <v>857</v>
      </c>
      <c r="CO448" s="3">
        <v>0</v>
      </c>
      <c r="CP448" s="3">
        <f t="shared" si="422"/>
        <v>33066.1</v>
      </c>
      <c r="CQ448" s="3">
        <f t="shared" si="423"/>
        <v>88.77</v>
      </c>
      <c r="CR448" s="3">
        <f>(ROUND((ROUND(((((ET448*1.25)*1.2))*AV448*1),2)*BB448),2)+ROUND((ROUND(((AE448-(((EU448*1.25)*1.2)))*AV448*1),2)*BS448),2))</f>
        <v>68.19</v>
      </c>
      <c r="CS448" s="3">
        <f>(ROUND((ROUND(((((EU448*1.25)*1.2))*AV448*1),2)*BS448),2)+ROUND((ROUND(((AE448-(((EU448*1.25)*1.2)))*AV448*1),2)*BS448),2))</f>
        <v>34.369999999999997</v>
      </c>
      <c r="CT448" s="3">
        <f t="shared" si="424"/>
        <v>737.06</v>
      </c>
      <c r="CU448" s="3">
        <f t="shared" si="425"/>
        <v>0</v>
      </c>
      <c r="CV448" s="3">
        <f t="shared" si="426"/>
        <v>1.0748957999999997</v>
      </c>
      <c r="CW448" s="3">
        <f t="shared" si="427"/>
        <v>0</v>
      </c>
      <c r="CX448" s="3">
        <f t="shared" si="428"/>
        <v>0</v>
      </c>
      <c r="CY448" s="3">
        <f>(ROUND((((S448+ROUND((ROUND(((((EU448*1.25)*1.2))*AV448*1),2)*BS448),2))*AT448)/100),2)+ROUND(((ROUND((ROUND(((AE448-(((EU448*1.25)*1.2)))*AV448*1),2)*BS448),2)*AT448)/100),2))</f>
        <v>29752.57</v>
      </c>
      <c r="CZ448" s="3">
        <f>(ROUND((((S448+ROUND((ROUND(((((EU448*1.25)*1.2))*AV448*1),2)*BS448),2))*AU448)/100),2)+ROUND(((ROUND((ROUND(((AE448-(((EU448*1.25)*1.2)))*AV448*1),2)*BS448),2)*AU448)/100),2))</f>
        <v>16650.52</v>
      </c>
      <c r="DB448" s="3">
        <v>111</v>
      </c>
      <c r="DC448" s="3" t="s">
        <v>3</v>
      </c>
      <c r="DD448" s="3" t="s">
        <v>36</v>
      </c>
      <c r="DE448" s="3" t="s">
        <v>138</v>
      </c>
      <c r="DF448" s="3" t="s">
        <v>138</v>
      </c>
      <c r="DG448" s="3" t="s">
        <v>139</v>
      </c>
      <c r="DH448" s="3" t="s">
        <v>3</v>
      </c>
      <c r="DI448" s="3" t="s">
        <v>139</v>
      </c>
      <c r="DJ448" s="3" t="s">
        <v>138</v>
      </c>
      <c r="DK448" s="3" t="s">
        <v>3</v>
      </c>
      <c r="DL448" s="3" t="s">
        <v>3</v>
      </c>
      <c r="DM448" s="3" t="s">
        <v>3</v>
      </c>
      <c r="DN448" s="3">
        <v>0</v>
      </c>
      <c r="DO448" s="3">
        <v>0</v>
      </c>
      <c r="DP448" s="3">
        <v>1</v>
      </c>
      <c r="DQ448" s="3">
        <v>1</v>
      </c>
      <c r="DU448" s="3">
        <v>1013</v>
      </c>
      <c r="DV448" s="3" t="s">
        <v>363</v>
      </c>
      <c r="DW448" s="3" t="s">
        <v>363</v>
      </c>
      <c r="DX448" s="3">
        <v>1</v>
      </c>
      <c r="DZ448" s="3" t="s">
        <v>3</v>
      </c>
      <c r="EA448" s="3" t="s">
        <v>3</v>
      </c>
      <c r="EB448" s="3" t="s">
        <v>3</v>
      </c>
      <c r="EC448" s="3" t="s">
        <v>3</v>
      </c>
      <c r="EE448" s="3">
        <v>85635394</v>
      </c>
      <c r="EF448" s="3">
        <v>30</v>
      </c>
      <c r="EG448" s="3" t="s">
        <v>46</v>
      </c>
      <c r="EH448" s="3">
        <v>0</v>
      </c>
      <c r="EI448" s="3" t="s">
        <v>3</v>
      </c>
      <c r="EJ448" s="3">
        <v>1</v>
      </c>
      <c r="EK448" s="3">
        <v>22</v>
      </c>
      <c r="EL448" s="3" t="s">
        <v>202</v>
      </c>
      <c r="EM448" s="3" t="s">
        <v>203</v>
      </c>
      <c r="EO448" s="3" t="s">
        <v>140</v>
      </c>
      <c r="EQ448" s="3">
        <v>131072</v>
      </c>
      <c r="ER448" s="3">
        <v>27.84</v>
      </c>
      <c r="ES448" s="3">
        <v>16.47</v>
      </c>
      <c r="ET448" s="3">
        <v>2.4900000000000002</v>
      </c>
      <c r="EU448" s="3">
        <v>0.38</v>
      </c>
      <c r="EV448" s="3">
        <v>8.8800000000000008</v>
      </c>
      <c r="EW448" s="3">
        <v>0.73</v>
      </c>
      <c r="EX448" s="3">
        <v>0</v>
      </c>
      <c r="EY448" s="3">
        <v>0</v>
      </c>
      <c r="FQ448" s="3">
        <v>0</v>
      </c>
      <c r="FR448" s="3">
        <v>0</v>
      </c>
      <c r="FS448" s="3">
        <v>0</v>
      </c>
      <c r="FX448" s="3">
        <v>109</v>
      </c>
      <c r="FY448" s="3">
        <v>61</v>
      </c>
      <c r="GA448" s="3" t="s">
        <v>3</v>
      </c>
      <c r="GD448" s="3">
        <v>1</v>
      </c>
      <c r="GF448" s="3">
        <v>-823750213</v>
      </c>
      <c r="GG448" s="3">
        <v>2</v>
      </c>
      <c r="GH448" s="3">
        <v>1</v>
      </c>
      <c r="GI448" s="3">
        <v>2</v>
      </c>
      <c r="GJ448" s="3">
        <v>0</v>
      </c>
      <c r="GK448" s="3">
        <v>0</v>
      </c>
      <c r="GL448" s="3">
        <f t="shared" si="429"/>
        <v>0</v>
      </c>
      <c r="GM448" s="3">
        <f t="shared" si="430"/>
        <v>81566.16</v>
      </c>
      <c r="GN448" s="3">
        <f t="shared" si="431"/>
        <v>81566.16</v>
      </c>
      <c r="GO448" s="3">
        <f t="shared" si="432"/>
        <v>0</v>
      </c>
      <c r="GP448" s="3">
        <f t="shared" si="433"/>
        <v>0</v>
      </c>
      <c r="GR448" s="3">
        <v>0</v>
      </c>
      <c r="GS448" s="3">
        <v>3</v>
      </c>
      <c r="GT448" s="3">
        <v>0</v>
      </c>
      <c r="GU448" s="3" t="s">
        <v>3</v>
      </c>
      <c r="GV448" s="3">
        <f t="shared" si="434"/>
        <v>0</v>
      </c>
      <c r="GW448" s="3">
        <v>1</v>
      </c>
      <c r="GX448" s="3">
        <f t="shared" si="435"/>
        <v>0</v>
      </c>
      <c r="HA448" s="3">
        <v>0</v>
      </c>
      <c r="HB448" s="3">
        <v>0</v>
      </c>
      <c r="HC448" s="3">
        <f t="shared" si="436"/>
        <v>0</v>
      </c>
      <c r="HE448" s="3" t="s">
        <v>3</v>
      </c>
      <c r="HF448" s="3" t="s">
        <v>3</v>
      </c>
      <c r="HM448" s="3" t="s">
        <v>3</v>
      </c>
      <c r="HN448" s="3" t="s">
        <v>3</v>
      </c>
      <c r="HO448" s="3" t="s">
        <v>3</v>
      </c>
      <c r="HP448" s="3" t="s">
        <v>3</v>
      </c>
      <c r="HQ448" s="3" t="s">
        <v>3</v>
      </c>
      <c r="HS448" s="3">
        <v>0</v>
      </c>
      <c r="IK448" s="3">
        <v>0</v>
      </c>
    </row>
    <row r="449" spans="1:255" x14ac:dyDescent="0.25">
      <c r="A449" s="2">
        <v>18</v>
      </c>
      <c r="B449" s="2">
        <v>1</v>
      </c>
      <c r="C449" s="2">
        <v>428</v>
      </c>
      <c r="D449" s="2"/>
      <c r="E449" s="2" t="s">
        <v>373</v>
      </c>
      <c r="F449" s="2" t="s">
        <v>374</v>
      </c>
      <c r="G449" s="2" t="s">
        <v>375</v>
      </c>
      <c r="H449" s="2" t="s">
        <v>226</v>
      </c>
      <c r="I449" s="2">
        <f>I447*J449</f>
        <v>37</v>
      </c>
      <c r="J449" s="2">
        <v>1</v>
      </c>
      <c r="K449" s="2">
        <v>1</v>
      </c>
      <c r="L449" s="2"/>
      <c r="M449" s="2"/>
      <c r="N449" s="2"/>
      <c r="O449" s="2">
        <f t="shared" si="412"/>
        <v>86958.88</v>
      </c>
      <c r="P449" s="2">
        <f t="shared" si="413"/>
        <v>86958.88</v>
      </c>
      <c r="Q449" s="2">
        <f>(ROUND((ROUND(((ET449)*AV449*I449),2)*BB449),2)+ROUND((ROUND(((AE449-(EU449))*AV449*I449),2)*BS449),2))</f>
        <v>0</v>
      </c>
      <c r="R449" s="2">
        <f>(ROUND((ROUND(((EU449)*AV449*I449),2)*BS449),2)+ROUND((ROUND(((AE449-(EU449))*AV449*I449),2)*BS449),2))</f>
        <v>0</v>
      </c>
      <c r="S449" s="2">
        <f t="shared" si="414"/>
        <v>0</v>
      </c>
      <c r="T449" s="2">
        <f t="shared" si="415"/>
        <v>0</v>
      </c>
      <c r="U449" s="2">
        <f t="shared" si="416"/>
        <v>0</v>
      </c>
      <c r="V449" s="2">
        <f t="shared" si="417"/>
        <v>0</v>
      </c>
      <c r="W449" s="2">
        <f t="shared" si="418"/>
        <v>0</v>
      </c>
      <c r="X449" s="2">
        <f>(ROUND((((S449+ROUND((ROUND(((EU449)*AV449*I449),2)*BS449),2))*AT449)/100),2)+ROUND(((ROUND((ROUND(((AE449-(EU449))*AV449*I449),2)*BS449),2)*AT449)/100),2))</f>
        <v>0</v>
      </c>
      <c r="Y449" s="2">
        <f>(ROUND((((S449+ROUND((ROUND(((EU449)*AV449*I449),2)*BS449),2))*AU449)/100),2)+ROUND(((ROUND((ROUND(((AE449-(EU449))*AV449*I449),2)*BS449),2)*AU449)/100),2))</f>
        <v>0</v>
      </c>
      <c r="Z449" s="2"/>
      <c r="AA449" s="2">
        <v>86549534</v>
      </c>
      <c r="AB449" s="2">
        <f t="shared" si="419"/>
        <v>2350.2399999999998</v>
      </c>
      <c r="AC449" s="2">
        <f>ROUND((ES449),6)</f>
        <v>2350.2399999999998</v>
      </c>
      <c r="AD449" s="2">
        <f>ROUND((((ET449)-(EU449))+AE449),6)</f>
        <v>0</v>
      </c>
      <c r="AE449" s="2">
        <f>ROUND((EU449),6)</f>
        <v>0</v>
      </c>
      <c r="AF449" s="2">
        <f>ROUND((EV449),6)</f>
        <v>0</v>
      </c>
      <c r="AG449" s="2">
        <f t="shared" si="420"/>
        <v>0</v>
      </c>
      <c r="AH449" s="2">
        <f>(EW449)</f>
        <v>0</v>
      </c>
      <c r="AI449" s="2">
        <f>(EX449)</f>
        <v>0</v>
      </c>
      <c r="AJ449" s="2">
        <f t="shared" si="421"/>
        <v>0</v>
      </c>
      <c r="AK449" s="2">
        <v>2350.2399999999998</v>
      </c>
      <c r="AL449" s="2">
        <v>2350.2399999999998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109</v>
      </c>
      <c r="AU449" s="2">
        <v>61</v>
      </c>
      <c r="AV449" s="2">
        <v>1</v>
      </c>
      <c r="AW449" s="2">
        <v>1</v>
      </c>
      <c r="AX449" s="2"/>
      <c r="AY449" s="2"/>
      <c r="AZ449" s="2">
        <v>1</v>
      </c>
      <c r="BA449" s="2">
        <v>1</v>
      </c>
      <c r="BB449" s="2">
        <v>1</v>
      </c>
      <c r="BC449" s="2">
        <v>1</v>
      </c>
      <c r="BD449" s="2" t="s">
        <v>3</v>
      </c>
      <c r="BE449" s="2" t="s">
        <v>3</v>
      </c>
      <c r="BF449" s="2" t="s">
        <v>3</v>
      </c>
      <c r="BG449" s="2" t="s">
        <v>3</v>
      </c>
      <c r="BH449" s="2">
        <v>3</v>
      </c>
      <c r="BI449" s="2">
        <v>1</v>
      </c>
      <c r="BJ449" s="2" t="s">
        <v>376</v>
      </c>
      <c r="BK449" s="2"/>
      <c r="BL449" s="2"/>
      <c r="BM449" s="2">
        <v>22</v>
      </c>
      <c r="BN449" s="2">
        <v>0</v>
      </c>
      <c r="BO449" s="2" t="s">
        <v>3</v>
      </c>
      <c r="BP449" s="2">
        <v>0</v>
      </c>
      <c r="BQ449" s="2">
        <v>30</v>
      </c>
      <c r="BR449" s="2">
        <v>0</v>
      </c>
      <c r="BS449" s="2">
        <v>1</v>
      </c>
      <c r="BT449" s="2">
        <v>1</v>
      </c>
      <c r="BU449" s="2">
        <v>1</v>
      </c>
      <c r="BV449" s="2">
        <v>1</v>
      </c>
      <c r="BW449" s="2">
        <v>1</v>
      </c>
      <c r="BX449" s="2">
        <v>1</v>
      </c>
      <c r="BY449" s="2" t="s">
        <v>3</v>
      </c>
      <c r="BZ449" s="2">
        <v>109</v>
      </c>
      <c r="CA449" s="2">
        <v>61</v>
      </c>
      <c r="CB449" s="2" t="s">
        <v>3</v>
      </c>
      <c r="CC449" s="2"/>
      <c r="CD449" s="2"/>
      <c r="CE449" s="2">
        <v>1566</v>
      </c>
      <c r="CF449" s="2">
        <v>0</v>
      </c>
      <c r="CG449" s="2">
        <v>0</v>
      </c>
      <c r="CH449" s="2"/>
      <c r="CI449" s="2"/>
      <c r="CJ449" s="2"/>
      <c r="CK449" s="2"/>
      <c r="CL449" s="2"/>
      <c r="CM449" s="2">
        <v>0</v>
      </c>
      <c r="CN449" s="2" t="s">
        <v>858</v>
      </c>
      <c r="CO449" s="2">
        <v>0</v>
      </c>
      <c r="CP449" s="2">
        <f t="shared" si="422"/>
        <v>86958.88</v>
      </c>
      <c r="CQ449" s="2">
        <f t="shared" si="423"/>
        <v>2350.2399999999998</v>
      </c>
      <c r="CR449" s="2">
        <f>(ROUND((ROUND(((ET449)*AV449*1),2)*BB449),2)+ROUND((ROUND(((AE449-(EU449))*AV449*1),2)*BS449),2))</f>
        <v>0</v>
      </c>
      <c r="CS449" s="2">
        <f>(ROUND((ROUND(((EU449)*AV449*1),2)*BS449),2)+ROUND((ROUND(((AE449-(EU449))*AV449*1),2)*BS449),2))</f>
        <v>0</v>
      </c>
      <c r="CT449" s="2">
        <f t="shared" si="424"/>
        <v>0</v>
      </c>
      <c r="CU449" s="2">
        <f t="shared" si="425"/>
        <v>0</v>
      </c>
      <c r="CV449" s="2">
        <f t="shared" si="426"/>
        <v>0</v>
      </c>
      <c r="CW449" s="2">
        <f t="shared" si="427"/>
        <v>0</v>
      </c>
      <c r="CX449" s="2">
        <f t="shared" si="428"/>
        <v>0</v>
      </c>
      <c r="CY449" s="2">
        <f>(ROUND((((S449+ROUND((ROUND(((EU449)*AV449*1),2)*BS449),2))*AT449)/100),2)+ROUND(((ROUND((ROUND(((AE449-(EU449))*AV449*1),2)*BS449),2)*AT449)/100),2))</f>
        <v>0</v>
      </c>
      <c r="CZ449" s="2">
        <f>(ROUND((((S449+ROUND((ROUND(((EU449)*AV449*1),2)*BS449),2))*AU449)/100),2)+ROUND(((ROUND((ROUND(((AE449-(EU449))*AV449*1),2)*BS449),2)*AU449)/100),2))</f>
        <v>0</v>
      </c>
      <c r="DA449" s="2"/>
      <c r="DB449" s="2"/>
      <c r="DC449" s="2" t="s">
        <v>3</v>
      </c>
      <c r="DD449" s="2" t="s">
        <v>3</v>
      </c>
      <c r="DE449" s="2" t="s">
        <v>3</v>
      </c>
      <c r="DF449" s="2" t="s">
        <v>3</v>
      </c>
      <c r="DG449" s="2" t="s">
        <v>3</v>
      </c>
      <c r="DH449" s="2" t="s">
        <v>3</v>
      </c>
      <c r="DI449" s="2" t="s">
        <v>3</v>
      </c>
      <c r="DJ449" s="2" t="s">
        <v>3</v>
      </c>
      <c r="DK449" s="2" t="s">
        <v>3</v>
      </c>
      <c r="DL449" s="2" t="s">
        <v>3</v>
      </c>
      <c r="DM449" s="2" t="s">
        <v>3</v>
      </c>
      <c r="DN449" s="2">
        <v>0</v>
      </c>
      <c r="DO449" s="2">
        <v>0</v>
      </c>
      <c r="DP449" s="2">
        <v>1</v>
      </c>
      <c r="DQ449" s="2">
        <v>1</v>
      </c>
      <c r="DR449" s="2"/>
      <c r="DS449" s="2"/>
      <c r="DT449" s="2"/>
      <c r="DU449" s="2">
        <v>1013</v>
      </c>
      <c r="DV449" s="2" t="s">
        <v>226</v>
      </c>
      <c r="DW449" s="2" t="s">
        <v>226</v>
      </c>
      <c r="DX449" s="2">
        <v>1</v>
      </c>
      <c r="DY449" s="2"/>
      <c r="DZ449" s="2" t="s">
        <v>3</v>
      </c>
      <c r="EA449" s="2" t="s">
        <v>3</v>
      </c>
      <c r="EB449" s="2" t="s">
        <v>3</v>
      </c>
      <c r="EC449" s="2" t="s">
        <v>3</v>
      </c>
      <c r="ED449" s="2"/>
      <c r="EE449" s="2">
        <v>85635394</v>
      </c>
      <c r="EF449" s="2">
        <v>30</v>
      </c>
      <c r="EG449" s="2" t="s">
        <v>46</v>
      </c>
      <c r="EH449" s="2">
        <v>0</v>
      </c>
      <c r="EI449" s="2" t="s">
        <v>3</v>
      </c>
      <c r="EJ449" s="2">
        <v>1</v>
      </c>
      <c r="EK449" s="2">
        <v>22</v>
      </c>
      <c r="EL449" s="2" t="s">
        <v>202</v>
      </c>
      <c r="EM449" s="2" t="s">
        <v>203</v>
      </c>
      <c r="EN449" s="2"/>
      <c r="EO449" s="2" t="s">
        <v>146</v>
      </c>
      <c r="EP449" s="2"/>
      <c r="EQ449" s="2">
        <v>0</v>
      </c>
      <c r="ER449" s="2">
        <v>2350.2399999999998</v>
      </c>
      <c r="ES449" s="2">
        <v>2350.2399999999998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>
        <v>0</v>
      </c>
      <c r="FR449" s="2">
        <v>0</v>
      </c>
      <c r="FS449" s="2">
        <v>0</v>
      </c>
      <c r="FT449" s="2"/>
      <c r="FU449" s="2"/>
      <c r="FV449" s="2"/>
      <c r="FW449" s="2"/>
      <c r="FX449" s="2">
        <v>109</v>
      </c>
      <c r="FY449" s="2">
        <v>61</v>
      </c>
      <c r="FZ449" s="2"/>
      <c r="GA449" s="2" t="s">
        <v>3</v>
      </c>
      <c r="GB449" s="2"/>
      <c r="GC449" s="2"/>
      <c r="GD449" s="2">
        <v>1</v>
      </c>
      <c r="GE449" s="2"/>
      <c r="GF449" s="2">
        <v>-545249641</v>
      </c>
      <c r="GG449" s="2">
        <v>2</v>
      </c>
      <c r="GH449" s="2">
        <v>1</v>
      </c>
      <c r="GI449" s="2">
        <v>-2</v>
      </c>
      <c r="GJ449" s="2">
        <v>0</v>
      </c>
      <c r="GK449" s="2">
        <v>0</v>
      </c>
      <c r="GL449" s="2">
        <f t="shared" si="429"/>
        <v>0</v>
      </c>
      <c r="GM449" s="2">
        <f t="shared" si="430"/>
        <v>86958.88</v>
      </c>
      <c r="GN449" s="2">
        <f t="shared" si="431"/>
        <v>86958.88</v>
      </c>
      <c r="GO449" s="2">
        <f t="shared" si="432"/>
        <v>0</v>
      </c>
      <c r="GP449" s="2">
        <f t="shared" si="433"/>
        <v>0</v>
      </c>
      <c r="GQ449" s="2"/>
      <c r="GR449" s="2">
        <v>0</v>
      </c>
      <c r="GS449" s="2">
        <v>3</v>
      </c>
      <c r="GT449" s="2">
        <v>0</v>
      </c>
      <c r="GU449" s="2" t="s">
        <v>3</v>
      </c>
      <c r="GV449" s="2">
        <f t="shared" si="434"/>
        <v>0</v>
      </c>
      <c r="GW449" s="2">
        <v>1</v>
      </c>
      <c r="GX449" s="2">
        <f t="shared" si="435"/>
        <v>0</v>
      </c>
      <c r="GY449" s="2"/>
      <c r="GZ449" s="2"/>
      <c r="HA449" s="2">
        <v>0</v>
      </c>
      <c r="HB449" s="2">
        <v>0</v>
      </c>
      <c r="HC449" s="2">
        <f t="shared" si="436"/>
        <v>0</v>
      </c>
      <c r="HD449" s="2"/>
      <c r="HE449" s="2" t="s">
        <v>3</v>
      </c>
      <c r="HF449" s="2" t="s">
        <v>3</v>
      </c>
      <c r="HG449" s="2"/>
      <c r="HH449" s="2"/>
      <c r="HI449" s="2"/>
      <c r="HJ449" s="2"/>
      <c r="HK449" s="2"/>
      <c r="HL449" s="2"/>
      <c r="HM449" s="2" t="s">
        <v>36</v>
      </c>
      <c r="HN449" s="2" t="s">
        <v>3</v>
      </c>
      <c r="HO449" s="2" t="s">
        <v>3</v>
      </c>
      <c r="HP449" s="2" t="s">
        <v>3</v>
      </c>
      <c r="HQ449" s="2" t="s">
        <v>3</v>
      </c>
      <c r="HR449" s="2"/>
      <c r="HS449" s="2">
        <v>0</v>
      </c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>
        <v>0</v>
      </c>
      <c r="IL449" s="2"/>
      <c r="IM449" s="2"/>
      <c r="IN449" s="2"/>
      <c r="IO449" s="2"/>
      <c r="IP449" s="2"/>
      <c r="IQ449" s="2"/>
      <c r="IR449" s="2"/>
      <c r="IS449" s="2"/>
      <c r="IT449" s="2"/>
      <c r="IU449" s="2"/>
    </row>
    <row r="450" spans="1:255" x14ac:dyDescent="0.25">
      <c r="A450" s="3">
        <v>18</v>
      </c>
      <c r="B450" s="3">
        <v>1</v>
      </c>
      <c r="C450" s="3">
        <v>432</v>
      </c>
      <c r="E450" s="3" t="s">
        <v>373</v>
      </c>
      <c r="F450" s="3" t="s">
        <v>374</v>
      </c>
      <c r="G450" s="3" t="s">
        <v>375</v>
      </c>
      <c r="H450" s="3" t="s">
        <v>226</v>
      </c>
      <c r="I450" s="3">
        <f>I448*J450</f>
        <v>37</v>
      </c>
      <c r="J450" s="3">
        <v>1</v>
      </c>
      <c r="K450" s="3">
        <v>1</v>
      </c>
      <c r="O450" s="3">
        <f t="shared" si="412"/>
        <v>700888.57</v>
      </c>
      <c r="P450" s="3">
        <f t="shared" si="413"/>
        <v>700888.57</v>
      </c>
      <c r="Q450" s="3">
        <f>(ROUND((ROUND(((ET450)*AV450*I450),2)*BB450),2)+ROUND((ROUND(((AE450-(EU450))*AV450*I450),2)*BS450),2))</f>
        <v>0</v>
      </c>
      <c r="R450" s="3">
        <f>(ROUND((ROUND(((EU450)*AV450*I450),2)*BS450),2)+ROUND((ROUND(((AE450-(EU450))*AV450*I450),2)*BS450),2))</f>
        <v>0</v>
      </c>
      <c r="S450" s="3">
        <f t="shared" si="414"/>
        <v>0</v>
      </c>
      <c r="T450" s="3">
        <f t="shared" si="415"/>
        <v>0</v>
      </c>
      <c r="U450" s="3">
        <f t="shared" si="416"/>
        <v>0</v>
      </c>
      <c r="V450" s="3">
        <f t="shared" si="417"/>
        <v>0</v>
      </c>
      <c r="W450" s="3">
        <f t="shared" si="418"/>
        <v>0</v>
      </c>
      <c r="X450" s="3">
        <f>(ROUND((((S450+ROUND((ROUND(((EU450)*AV450*I450),2)*BS450),2))*AT450)/100),2)+ROUND(((ROUND((ROUND(((AE450-(EU450))*AV450*I450),2)*BS450),2)*AT450)/100),2))</f>
        <v>0</v>
      </c>
      <c r="Y450" s="3">
        <f>(ROUND((((S450+ROUND((ROUND(((EU450)*AV450*I450),2)*BS450),2))*AU450)/100),2)+ROUND(((ROUND((ROUND(((AE450-(EU450))*AV450*I450),2)*BS450),2)*AU450)/100),2))</f>
        <v>0</v>
      </c>
      <c r="AA450" s="3">
        <v>86549536</v>
      </c>
      <c r="AB450" s="3">
        <f t="shared" si="419"/>
        <v>2350.2399999999998</v>
      </c>
      <c r="AC450" s="3">
        <f>ROUND((ES450),6)</f>
        <v>2350.2399999999998</v>
      </c>
      <c r="AD450" s="3">
        <f>ROUND((((ET450)-(EU450))+AE450),6)</f>
        <v>0</v>
      </c>
      <c r="AE450" s="3">
        <f>ROUND((EU450),6)</f>
        <v>0</v>
      </c>
      <c r="AF450" s="3">
        <f>ROUND((EV450),6)</f>
        <v>0</v>
      </c>
      <c r="AG450" s="3">
        <f t="shared" si="420"/>
        <v>0</v>
      </c>
      <c r="AH450" s="3">
        <f>(EW450)</f>
        <v>0</v>
      </c>
      <c r="AI450" s="3">
        <f>(EX450)</f>
        <v>0</v>
      </c>
      <c r="AJ450" s="3">
        <f t="shared" si="421"/>
        <v>0</v>
      </c>
      <c r="AK450" s="3">
        <v>2350.2399999999998</v>
      </c>
      <c r="AL450" s="3">
        <v>2350.2399999999998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109</v>
      </c>
      <c r="AU450" s="3">
        <v>61</v>
      </c>
      <c r="AV450" s="3">
        <v>1</v>
      </c>
      <c r="AW450" s="3">
        <v>1</v>
      </c>
      <c r="AZ450" s="3">
        <v>1</v>
      </c>
      <c r="BA450" s="3">
        <v>1</v>
      </c>
      <c r="BB450" s="3">
        <v>1</v>
      </c>
      <c r="BC450" s="3">
        <v>8.06</v>
      </c>
      <c r="BD450" s="3" t="s">
        <v>3</v>
      </c>
      <c r="BE450" s="3" t="s">
        <v>3</v>
      </c>
      <c r="BF450" s="3" t="s">
        <v>3</v>
      </c>
      <c r="BG450" s="3" t="s">
        <v>3</v>
      </c>
      <c r="BH450" s="3">
        <v>3</v>
      </c>
      <c r="BI450" s="3">
        <v>1</v>
      </c>
      <c r="BJ450" s="3" t="s">
        <v>376</v>
      </c>
      <c r="BM450" s="3">
        <v>22</v>
      </c>
      <c r="BN450" s="3">
        <v>0</v>
      </c>
      <c r="BO450" s="3" t="s">
        <v>374</v>
      </c>
      <c r="BP450" s="3">
        <v>1</v>
      </c>
      <c r="BQ450" s="3">
        <v>30</v>
      </c>
      <c r="BR450" s="3">
        <v>0</v>
      </c>
      <c r="BS450" s="3">
        <v>1</v>
      </c>
      <c r="BT450" s="3">
        <v>1</v>
      </c>
      <c r="BU450" s="3">
        <v>1</v>
      </c>
      <c r="BV450" s="3">
        <v>1</v>
      </c>
      <c r="BW450" s="3">
        <v>1</v>
      </c>
      <c r="BX450" s="3">
        <v>1</v>
      </c>
      <c r="BY450" s="3" t="s">
        <v>3</v>
      </c>
      <c r="BZ450" s="3">
        <v>109</v>
      </c>
      <c r="CA450" s="3">
        <v>61</v>
      </c>
      <c r="CB450" s="3" t="s">
        <v>3</v>
      </c>
      <c r="CE450" s="3">
        <v>1566</v>
      </c>
      <c r="CF450" s="3">
        <v>0</v>
      </c>
      <c r="CG450" s="3">
        <v>0</v>
      </c>
      <c r="CM450" s="3">
        <v>0</v>
      </c>
      <c r="CN450" s="3" t="s">
        <v>858</v>
      </c>
      <c r="CO450" s="3">
        <v>0</v>
      </c>
      <c r="CP450" s="3">
        <f t="shared" si="422"/>
        <v>700888.57</v>
      </c>
      <c r="CQ450" s="3">
        <f t="shared" si="423"/>
        <v>18942.93</v>
      </c>
      <c r="CR450" s="3">
        <f>(ROUND((ROUND(((ET450)*AV450*1),2)*BB450),2)+ROUND((ROUND(((AE450-(EU450))*AV450*1),2)*BS450),2))</f>
        <v>0</v>
      </c>
      <c r="CS450" s="3">
        <f>(ROUND((ROUND(((EU450)*AV450*1),2)*BS450),2)+ROUND((ROUND(((AE450-(EU450))*AV450*1),2)*BS450),2))</f>
        <v>0</v>
      </c>
      <c r="CT450" s="3">
        <f t="shared" si="424"/>
        <v>0</v>
      </c>
      <c r="CU450" s="3">
        <f t="shared" si="425"/>
        <v>0</v>
      </c>
      <c r="CV450" s="3">
        <f t="shared" si="426"/>
        <v>0</v>
      </c>
      <c r="CW450" s="3">
        <f t="shared" si="427"/>
        <v>0</v>
      </c>
      <c r="CX450" s="3">
        <f t="shared" si="428"/>
        <v>0</v>
      </c>
      <c r="CY450" s="3">
        <f>(ROUND((((S450+ROUND((ROUND(((EU450)*AV450*1),2)*BS450),2))*AT450)/100),2)+ROUND(((ROUND((ROUND(((AE450-(EU450))*AV450*1),2)*BS450),2)*AT450)/100),2))</f>
        <v>0</v>
      </c>
      <c r="CZ450" s="3">
        <f>(ROUND((((S450+ROUND((ROUND(((EU450)*AV450*1),2)*BS450),2))*AU450)/100),2)+ROUND(((ROUND((ROUND(((AE450-(EU450))*AV450*1),2)*BS450),2)*AU450)/100),2))</f>
        <v>0</v>
      </c>
      <c r="DC450" s="3" t="s">
        <v>3</v>
      </c>
      <c r="DD450" s="3" t="s">
        <v>3</v>
      </c>
      <c r="DE450" s="3" t="s">
        <v>3</v>
      </c>
      <c r="DF450" s="3" t="s">
        <v>3</v>
      </c>
      <c r="DG450" s="3" t="s">
        <v>3</v>
      </c>
      <c r="DH450" s="3" t="s">
        <v>3</v>
      </c>
      <c r="DI450" s="3" t="s">
        <v>3</v>
      </c>
      <c r="DJ450" s="3" t="s">
        <v>3</v>
      </c>
      <c r="DK450" s="3" t="s">
        <v>3</v>
      </c>
      <c r="DL450" s="3" t="s">
        <v>3</v>
      </c>
      <c r="DM450" s="3" t="s">
        <v>3</v>
      </c>
      <c r="DN450" s="3">
        <v>0</v>
      </c>
      <c r="DO450" s="3">
        <v>0</v>
      </c>
      <c r="DP450" s="3">
        <v>1</v>
      </c>
      <c r="DQ450" s="3">
        <v>1</v>
      </c>
      <c r="DU450" s="3">
        <v>1013</v>
      </c>
      <c r="DV450" s="3" t="s">
        <v>226</v>
      </c>
      <c r="DW450" s="3" t="s">
        <v>226</v>
      </c>
      <c r="DX450" s="3">
        <v>1</v>
      </c>
      <c r="DZ450" s="3" t="s">
        <v>3</v>
      </c>
      <c r="EA450" s="3" t="s">
        <v>3</v>
      </c>
      <c r="EB450" s="3" t="s">
        <v>3</v>
      </c>
      <c r="EC450" s="3" t="s">
        <v>3</v>
      </c>
      <c r="EE450" s="3">
        <v>85635394</v>
      </c>
      <c r="EF450" s="3">
        <v>30</v>
      </c>
      <c r="EG450" s="3" t="s">
        <v>46</v>
      </c>
      <c r="EH450" s="3">
        <v>0</v>
      </c>
      <c r="EI450" s="3" t="s">
        <v>3</v>
      </c>
      <c r="EJ450" s="3">
        <v>1</v>
      </c>
      <c r="EK450" s="3">
        <v>22</v>
      </c>
      <c r="EL450" s="3" t="s">
        <v>202</v>
      </c>
      <c r="EM450" s="3" t="s">
        <v>203</v>
      </c>
      <c r="EO450" s="3" t="s">
        <v>146</v>
      </c>
      <c r="EQ450" s="3">
        <v>0</v>
      </c>
      <c r="ER450" s="3">
        <v>2350.2399999999998</v>
      </c>
      <c r="ES450" s="3">
        <v>2350.2399999999998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FQ450" s="3">
        <v>0</v>
      </c>
      <c r="FR450" s="3">
        <v>0</v>
      </c>
      <c r="FS450" s="3">
        <v>0</v>
      </c>
      <c r="FX450" s="3">
        <v>109</v>
      </c>
      <c r="FY450" s="3">
        <v>61</v>
      </c>
      <c r="GA450" s="3" t="s">
        <v>3</v>
      </c>
      <c r="GD450" s="3">
        <v>1</v>
      </c>
      <c r="GF450" s="3">
        <v>-545249641</v>
      </c>
      <c r="GG450" s="3">
        <v>2</v>
      </c>
      <c r="GH450" s="3">
        <v>1</v>
      </c>
      <c r="GI450" s="3">
        <v>2</v>
      </c>
      <c r="GJ450" s="3">
        <v>0</v>
      </c>
      <c r="GK450" s="3">
        <v>0</v>
      </c>
      <c r="GL450" s="3">
        <f t="shared" si="429"/>
        <v>0</v>
      </c>
      <c r="GM450" s="3">
        <f t="shared" si="430"/>
        <v>700888.57</v>
      </c>
      <c r="GN450" s="3">
        <f t="shared" si="431"/>
        <v>700888.57</v>
      </c>
      <c r="GO450" s="3">
        <f t="shared" si="432"/>
        <v>0</v>
      </c>
      <c r="GP450" s="3">
        <f t="shared" si="433"/>
        <v>0</v>
      </c>
      <c r="GR450" s="3">
        <v>0</v>
      </c>
      <c r="GS450" s="3">
        <v>3</v>
      </c>
      <c r="GT450" s="3">
        <v>0</v>
      </c>
      <c r="GU450" s="3" t="s">
        <v>3</v>
      </c>
      <c r="GV450" s="3">
        <f t="shared" si="434"/>
        <v>0</v>
      </c>
      <c r="GW450" s="3">
        <v>1</v>
      </c>
      <c r="GX450" s="3">
        <f t="shared" si="435"/>
        <v>0</v>
      </c>
      <c r="HA450" s="3">
        <v>0</v>
      </c>
      <c r="HB450" s="3">
        <v>0</v>
      </c>
      <c r="HC450" s="3">
        <f t="shared" si="436"/>
        <v>0</v>
      </c>
      <c r="HE450" s="3" t="s">
        <v>3</v>
      </c>
      <c r="HF450" s="3" t="s">
        <v>3</v>
      </c>
      <c r="HM450" s="3" t="s">
        <v>36</v>
      </c>
      <c r="HN450" s="3" t="s">
        <v>3</v>
      </c>
      <c r="HO450" s="3" t="s">
        <v>3</v>
      </c>
      <c r="HP450" s="3" t="s">
        <v>3</v>
      </c>
      <c r="HQ450" s="3" t="s">
        <v>3</v>
      </c>
      <c r="HS450" s="3">
        <v>0</v>
      </c>
      <c r="IK450" s="3">
        <v>0</v>
      </c>
    </row>
    <row r="451" spans="1:255" x14ac:dyDescent="0.25">
      <c r="A451" s="2">
        <v>17</v>
      </c>
      <c r="B451" s="2">
        <v>1</v>
      </c>
      <c r="C451" s="2">
        <f>ROW(SmtRes!A438)</f>
        <v>438</v>
      </c>
      <c r="D451" s="2">
        <f>ROW(EtalonRes!A412)</f>
        <v>412</v>
      </c>
      <c r="E451" s="2" t="s">
        <v>377</v>
      </c>
      <c r="F451" s="2" t="s">
        <v>378</v>
      </c>
      <c r="G451" s="2" t="s">
        <v>379</v>
      </c>
      <c r="H451" s="2" t="s">
        <v>363</v>
      </c>
      <c r="I451" s="2">
        <v>1</v>
      </c>
      <c r="J451" s="2">
        <v>0</v>
      </c>
      <c r="K451" s="2">
        <v>1</v>
      </c>
      <c r="L451" s="2"/>
      <c r="M451" s="2"/>
      <c r="N451" s="2"/>
      <c r="O451" s="2">
        <f t="shared" si="412"/>
        <v>57.77</v>
      </c>
      <c r="P451" s="2">
        <f t="shared" si="413"/>
        <v>27.51</v>
      </c>
      <c r="Q451" s="2">
        <f>(ROUND((ROUND(((((ET451*1.25)*1.2))*AV451*I451),2)*BB451),2)+ROUND((ROUND(((AE451-(((EU451*1.25)*1.2)))*AV451*I451),2)*BS451),2))</f>
        <v>4.1500000000000004</v>
      </c>
      <c r="R451" s="2">
        <f>(ROUND((ROUND(((((EU451*1.25)*1.2))*AV451*I451),2)*BS451),2)+ROUND((ROUND(((AE451-(((EU451*1.25)*1.2)))*AV451*I451),2)*BS451),2))</f>
        <v>0.61</v>
      </c>
      <c r="S451" s="2">
        <f t="shared" si="414"/>
        <v>26.11</v>
      </c>
      <c r="T451" s="2">
        <f t="shared" si="415"/>
        <v>0</v>
      </c>
      <c r="U451" s="2">
        <f t="shared" si="416"/>
        <v>2.0761685999999995</v>
      </c>
      <c r="V451" s="2">
        <f t="shared" si="417"/>
        <v>0</v>
      </c>
      <c r="W451" s="2">
        <f t="shared" si="418"/>
        <v>0</v>
      </c>
      <c r="X451" s="2">
        <f>(ROUND((((S451+ROUND((ROUND(((((EU451*1.25)*1.2))*AV451*I451),2)*BS451),2))*AT451)/100),2)+ROUND(((ROUND((ROUND(((AE451-(((EU451*1.25)*1.2)))*AV451*I451),2)*BS451),2)*AT451)/100),2))</f>
        <v>29.12</v>
      </c>
      <c r="Y451" s="2">
        <f>(ROUND((((S451+ROUND((ROUND(((((EU451*1.25)*1.2))*AV451*I451),2)*BS451),2))*AU451)/100),2)+ROUND(((ROUND((ROUND(((AE451-(((EU451*1.25)*1.2)))*AV451*I451),2)*BS451),2)*AU451)/100),2))</f>
        <v>16.3</v>
      </c>
      <c r="Z451" s="2"/>
      <c r="AA451" s="2">
        <v>86549534</v>
      </c>
      <c r="AB451" s="2">
        <f t="shared" si="419"/>
        <v>55.862400000000001</v>
      </c>
      <c r="AC451" s="2">
        <f>ROUND((((ES451*1)*1)),6)</f>
        <v>27.51</v>
      </c>
      <c r="AD451" s="2">
        <f>ROUND((((((ET451*1.25)*1.2))-(((EU451*1.25)*1.2)))+AE451),6)</f>
        <v>3.8849999999999998</v>
      </c>
      <c r="AE451" s="2">
        <f>ROUND((((EU451*1.25)*1.2)),6)</f>
        <v>0.56999999999999995</v>
      </c>
      <c r="AF451" s="2">
        <f>ROUND((((EV451*1.15)*1.2)),6)</f>
        <v>24.467400000000001</v>
      </c>
      <c r="AG451" s="2">
        <f t="shared" si="420"/>
        <v>0</v>
      </c>
      <c r="AH451" s="2">
        <f>(((EW451*1.15)*1.2))</f>
        <v>1.9457999999999995</v>
      </c>
      <c r="AI451" s="2">
        <f>(((EX451*1.25)*1.2))</f>
        <v>0</v>
      </c>
      <c r="AJ451" s="2">
        <f t="shared" si="421"/>
        <v>0</v>
      </c>
      <c r="AK451" s="2">
        <v>47.83</v>
      </c>
      <c r="AL451" s="2">
        <v>27.51</v>
      </c>
      <c r="AM451" s="2">
        <v>2.59</v>
      </c>
      <c r="AN451" s="2">
        <v>0.38</v>
      </c>
      <c r="AO451" s="2">
        <v>17.73</v>
      </c>
      <c r="AP451" s="2">
        <v>0</v>
      </c>
      <c r="AQ451" s="2">
        <v>1.41</v>
      </c>
      <c r="AR451" s="2">
        <v>0</v>
      </c>
      <c r="AS451" s="2">
        <v>0</v>
      </c>
      <c r="AT451" s="2">
        <v>109</v>
      </c>
      <c r="AU451" s="2">
        <v>61</v>
      </c>
      <c r="AV451" s="2">
        <v>1.0669999999999999</v>
      </c>
      <c r="AW451" s="2">
        <v>1</v>
      </c>
      <c r="AX451" s="2"/>
      <c r="AY451" s="2"/>
      <c r="AZ451" s="2">
        <v>1</v>
      </c>
      <c r="BA451" s="2">
        <v>1</v>
      </c>
      <c r="BB451" s="2">
        <v>1</v>
      </c>
      <c r="BC451" s="2">
        <v>1</v>
      </c>
      <c r="BD451" s="2" t="s">
        <v>3</v>
      </c>
      <c r="BE451" s="2" t="s">
        <v>3</v>
      </c>
      <c r="BF451" s="2" t="s">
        <v>3</v>
      </c>
      <c r="BG451" s="2" t="s">
        <v>3</v>
      </c>
      <c r="BH451" s="2">
        <v>0</v>
      </c>
      <c r="BI451" s="2">
        <v>1</v>
      </c>
      <c r="BJ451" s="2" t="s">
        <v>380</v>
      </c>
      <c r="BK451" s="2"/>
      <c r="BL451" s="2"/>
      <c r="BM451" s="2">
        <v>22</v>
      </c>
      <c r="BN451" s="2">
        <v>0</v>
      </c>
      <c r="BO451" s="2" t="s">
        <v>378</v>
      </c>
      <c r="BP451" s="2">
        <v>1</v>
      </c>
      <c r="BQ451" s="2">
        <v>30</v>
      </c>
      <c r="BR451" s="2">
        <v>0</v>
      </c>
      <c r="BS451" s="2">
        <v>1</v>
      </c>
      <c r="BT451" s="2">
        <v>1</v>
      </c>
      <c r="BU451" s="2">
        <v>1</v>
      </c>
      <c r="BV451" s="2">
        <v>1</v>
      </c>
      <c r="BW451" s="2">
        <v>1</v>
      </c>
      <c r="BX451" s="2">
        <v>1</v>
      </c>
      <c r="BY451" s="2" t="s">
        <v>3</v>
      </c>
      <c r="BZ451" s="2">
        <v>109</v>
      </c>
      <c r="CA451" s="2">
        <v>61</v>
      </c>
      <c r="CB451" s="2" t="s">
        <v>3</v>
      </c>
      <c r="CC451" s="2"/>
      <c r="CD451" s="2"/>
      <c r="CE451" s="2">
        <v>1566</v>
      </c>
      <c r="CF451" s="2">
        <v>0</v>
      </c>
      <c r="CG451" s="2">
        <v>0</v>
      </c>
      <c r="CH451" s="2"/>
      <c r="CI451" s="2"/>
      <c r="CJ451" s="2"/>
      <c r="CK451" s="2"/>
      <c r="CL451" s="2"/>
      <c r="CM451" s="2">
        <v>0</v>
      </c>
      <c r="CN451" s="2" t="s">
        <v>857</v>
      </c>
      <c r="CO451" s="2">
        <v>0</v>
      </c>
      <c r="CP451" s="2">
        <f t="shared" si="422"/>
        <v>57.77</v>
      </c>
      <c r="CQ451" s="2">
        <f t="shared" si="423"/>
        <v>27.51</v>
      </c>
      <c r="CR451" s="2">
        <f>(ROUND((ROUND(((((ET451*1.25)*1.2))*AV451*1),2)*BB451),2)+ROUND((ROUND(((AE451-(((EU451*1.25)*1.2)))*AV451*1),2)*BS451),2))</f>
        <v>4.1500000000000004</v>
      </c>
      <c r="CS451" s="2">
        <f>(ROUND((ROUND(((((EU451*1.25)*1.2))*AV451*1),2)*BS451),2)+ROUND((ROUND(((AE451-(((EU451*1.25)*1.2)))*AV451*1),2)*BS451),2))</f>
        <v>0.61</v>
      </c>
      <c r="CT451" s="2">
        <f t="shared" si="424"/>
        <v>26.11</v>
      </c>
      <c r="CU451" s="2">
        <f t="shared" si="425"/>
        <v>0</v>
      </c>
      <c r="CV451" s="2">
        <f t="shared" si="426"/>
        <v>2.0761685999999995</v>
      </c>
      <c r="CW451" s="2">
        <f t="shared" si="427"/>
        <v>0</v>
      </c>
      <c r="CX451" s="2">
        <f t="shared" si="428"/>
        <v>0</v>
      </c>
      <c r="CY451" s="2">
        <f>(ROUND((((S451+ROUND((ROUND(((((EU451*1.25)*1.2))*AV451*1),2)*BS451),2))*AT451)/100),2)+ROUND(((ROUND((ROUND(((AE451-(((EU451*1.25)*1.2)))*AV451*1),2)*BS451),2)*AT451)/100),2))</f>
        <v>29.12</v>
      </c>
      <c r="CZ451" s="2">
        <f>(ROUND((((S451+ROUND((ROUND(((((EU451*1.25)*1.2))*AV451*1),2)*BS451),2))*AU451)/100),2)+ROUND(((ROUND((ROUND(((AE451-(((EU451*1.25)*1.2)))*AV451*1),2)*BS451),2)*AU451)/100),2))</f>
        <v>16.3</v>
      </c>
      <c r="DA451" s="2"/>
      <c r="DB451" s="2">
        <v>113</v>
      </c>
      <c r="DC451" s="2" t="s">
        <v>3</v>
      </c>
      <c r="DD451" s="2" t="s">
        <v>36</v>
      </c>
      <c r="DE451" s="2" t="s">
        <v>138</v>
      </c>
      <c r="DF451" s="2" t="s">
        <v>138</v>
      </c>
      <c r="DG451" s="2" t="s">
        <v>139</v>
      </c>
      <c r="DH451" s="2" t="s">
        <v>3</v>
      </c>
      <c r="DI451" s="2" t="s">
        <v>139</v>
      </c>
      <c r="DJ451" s="2" t="s">
        <v>138</v>
      </c>
      <c r="DK451" s="2" t="s">
        <v>3</v>
      </c>
      <c r="DL451" s="2" t="s">
        <v>3</v>
      </c>
      <c r="DM451" s="2" t="s">
        <v>3</v>
      </c>
      <c r="DN451" s="2">
        <v>0</v>
      </c>
      <c r="DO451" s="2">
        <v>0</v>
      </c>
      <c r="DP451" s="2">
        <v>1</v>
      </c>
      <c r="DQ451" s="2">
        <v>1</v>
      </c>
      <c r="DR451" s="2"/>
      <c r="DS451" s="2"/>
      <c r="DT451" s="2"/>
      <c r="DU451" s="2">
        <v>1013</v>
      </c>
      <c r="DV451" s="2" t="s">
        <v>363</v>
      </c>
      <c r="DW451" s="2" t="s">
        <v>363</v>
      </c>
      <c r="DX451" s="2">
        <v>1</v>
      </c>
      <c r="DY451" s="2"/>
      <c r="DZ451" s="2" t="s">
        <v>3</v>
      </c>
      <c r="EA451" s="2" t="s">
        <v>3</v>
      </c>
      <c r="EB451" s="2" t="s">
        <v>3</v>
      </c>
      <c r="EC451" s="2" t="s">
        <v>3</v>
      </c>
      <c r="ED451" s="2"/>
      <c r="EE451" s="2">
        <v>85635394</v>
      </c>
      <c r="EF451" s="2">
        <v>30</v>
      </c>
      <c r="EG451" s="2" t="s">
        <v>46</v>
      </c>
      <c r="EH451" s="2">
        <v>0</v>
      </c>
      <c r="EI451" s="2" t="s">
        <v>3</v>
      </c>
      <c r="EJ451" s="2">
        <v>1</v>
      </c>
      <c r="EK451" s="2">
        <v>22</v>
      </c>
      <c r="EL451" s="2" t="s">
        <v>202</v>
      </c>
      <c r="EM451" s="2" t="s">
        <v>203</v>
      </c>
      <c r="EN451" s="2"/>
      <c r="EO451" s="2" t="s">
        <v>140</v>
      </c>
      <c r="EP451" s="2"/>
      <c r="EQ451" s="2">
        <v>131072</v>
      </c>
      <c r="ER451" s="2">
        <v>47.83</v>
      </c>
      <c r="ES451" s="2">
        <v>27.51</v>
      </c>
      <c r="ET451" s="2">
        <v>2.59</v>
      </c>
      <c r="EU451" s="2">
        <v>0.38</v>
      </c>
      <c r="EV451" s="2">
        <v>17.73</v>
      </c>
      <c r="EW451" s="2">
        <v>1.41</v>
      </c>
      <c r="EX451" s="2">
        <v>0</v>
      </c>
      <c r="EY451" s="2">
        <v>0</v>
      </c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>
        <v>0</v>
      </c>
      <c r="FR451" s="2">
        <v>0</v>
      </c>
      <c r="FS451" s="2">
        <v>0</v>
      </c>
      <c r="FT451" s="2"/>
      <c r="FU451" s="2"/>
      <c r="FV451" s="2"/>
      <c r="FW451" s="2"/>
      <c r="FX451" s="2">
        <v>109</v>
      </c>
      <c r="FY451" s="2">
        <v>61</v>
      </c>
      <c r="FZ451" s="2"/>
      <c r="GA451" s="2" t="s">
        <v>3</v>
      </c>
      <c r="GB451" s="2"/>
      <c r="GC451" s="2"/>
      <c r="GD451" s="2">
        <v>1</v>
      </c>
      <c r="GE451" s="2"/>
      <c r="GF451" s="2">
        <v>-1863209524</v>
      </c>
      <c r="GG451" s="2">
        <v>2</v>
      </c>
      <c r="GH451" s="2">
        <v>1</v>
      </c>
      <c r="GI451" s="2">
        <v>2</v>
      </c>
      <c r="GJ451" s="2">
        <v>0</v>
      </c>
      <c r="GK451" s="2">
        <v>0</v>
      </c>
      <c r="GL451" s="2">
        <f t="shared" si="429"/>
        <v>0</v>
      </c>
      <c r="GM451" s="2">
        <f t="shared" si="430"/>
        <v>103.19</v>
      </c>
      <c r="GN451" s="2">
        <f t="shared" si="431"/>
        <v>103.19</v>
      </c>
      <c r="GO451" s="2">
        <f t="shared" si="432"/>
        <v>0</v>
      </c>
      <c r="GP451" s="2">
        <f t="shared" si="433"/>
        <v>0</v>
      </c>
      <c r="GQ451" s="2"/>
      <c r="GR451" s="2">
        <v>0</v>
      </c>
      <c r="GS451" s="2">
        <v>3</v>
      </c>
      <c r="GT451" s="2">
        <v>0</v>
      </c>
      <c r="GU451" s="2" t="s">
        <v>3</v>
      </c>
      <c r="GV451" s="2">
        <f t="shared" si="434"/>
        <v>0</v>
      </c>
      <c r="GW451" s="2">
        <v>1</v>
      </c>
      <c r="GX451" s="2">
        <f t="shared" si="435"/>
        <v>0</v>
      </c>
      <c r="GY451" s="2"/>
      <c r="GZ451" s="2"/>
      <c r="HA451" s="2">
        <v>0</v>
      </c>
      <c r="HB451" s="2">
        <v>0</v>
      </c>
      <c r="HC451" s="2">
        <f t="shared" si="436"/>
        <v>0</v>
      </c>
      <c r="HD451" s="2"/>
      <c r="HE451" s="2" t="s">
        <v>3</v>
      </c>
      <c r="HF451" s="2" t="s">
        <v>3</v>
      </c>
      <c r="HG451" s="2"/>
      <c r="HH451" s="2"/>
      <c r="HI451" s="2"/>
      <c r="HJ451" s="2"/>
      <c r="HK451" s="2"/>
      <c r="HL451" s="2"/>
      <c r="HM451" s="2" t="s">
        <v>3</v>
      </c>
      <c r="HN451" s="2" t="s">
        <v>3</v>
      </c>
      <c r="HO451" s="2" t="s">
        <v>3</v>
      </c>
      <c r="HP451" s="2" t="s">
        <v>3</v>
      </c>
      <c r="HQ451" s="2" t="s">
        <v>3</v>
      </c>
      <c r="HR451" s="2"/>
      <c r="HS451" s="2">
        <v>0</v>
      </c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>
        <v>0</v>
      </c>
      <c r="IL451" s="2"/>
      <c r="IM451" s="2"/>
      <c r="IN451" s="2"/>
      <c r="IO451" s="2"/>
      <c r="IP451" s="2"/>
      <c r="IQ451" s="2"/>
      <c r="IR451" s="2"/>
      <c r="IS451" s="2"/>
      <c r="IT451" s="2"/>
      <c r="IU451" s="2"/>
    </row>
    <row r="452" spans="1:255" x14ac:dyDescent="0.25">
      <c r="A452" s="3">
        <v>17</v>
      </c>
      <c r="B452" s="3">
        <v>1</v>
      </c>
      <c r="C452" s="3">
        <f>ROW(SmtRes!A444)</f>
        <v>444</v>
      </c>
      <c r="D452" s="3">
        <f>ROW(EtalonRes!A418)</f>
        <v>418</v>
      </c>
      <c r="E452" s="3" t="s">
        <v>377</v>
      </c>
      <c r="F452" s="3" t="s">
        <v>378</v>
      </c>
      <c r="G452" s="3" t="s">
        <v>379</v>
      </c>
      <c r="H452" s="3" t="s">
        <v>363</v>
      </c>
      <c r="I452" s="3">
        <v>1</v>
      </c>
      <c r="J452" s="3">
        <v>0</v>
      </c>
      <c r="K452" s="3">
        <v>1</v>
      </c>
      <c r="O452" s="3">
        <f t="shared" si="412"/>
        <v>1689.45</v>
      </c>
      <c r="P452" s="3">
        <f t="shared" si="413"/>
        <v>148.55000000000001</v>
      </c>
      <c r="Q452" s="3">
        <f>(ROUND((ROUND(((((ET452*1.25)*1.2))*AV452*I452),2)*BB452),2)+ROUND((ROUND(((AE452-(((EU452*1.25)*1.2)))*AV452*I452),2)*BS452),2))</f>
        <v>69.599999999999994</v>
      </c>
      <c r="R452" s="3">
        <f>(ROUND((ROUND(((((EU452*1.25)*1.2))*AV452*I452),2)*BS452),2)+ROUND((ROUND(((AE452-(((EU452*1.25)*1.2)))*AV452*I452),2)*BS452),2))</f>
        <v>34.369999999999997</v>
      </c>
      <c r="S452" s="3">
        <f t="shared" si="414"/>
        <v>1471.3</v>
      </c>
      <c r="T452" s="3">
        <f t="shared" si="415"/>
        <v>0</v>
      </c>
      <c r="U452" s="3">
        <f t="shared" si="416"/>
        <v>2.0761685999999995</v>
      </c>
      <c r="V452" s="3">
        <f t="shared" si="417"/>
        <v>0</v>
      </c>
      <c r="W452" s="3">
        <f t="shared" si="418"/>
        <v>0</v>
      </c>
      <c r="X452" s="3">
        <f>(ROUND((((S452+ROUND((ROUND(((((EU452*1.25)*1.2))*AV452*I452),2)*BS452),2))*AT452)/100),2)+ROUND(((ROUND((ROUND(((AE452-(((EU452*1.25)*1.2)))*AV452*I452),2)*BS452),2)*AT452)/100),2))</f>
        <v>1641.18</v>
      </c>
      <c r="Y452" s="3">
        <f>(ROUND((((S452+ROUND((ROUND(((((EU452*1.25)*1.2))*AV452*I452),2)*BS452),2))*AU452)/100),2)+ROUND(((ROUND((ROUND(((AE452-(((EU452*1.25)*1.2)))*AV452*I452),2)*BS452),2)*AU452)/100),2))</f>
        <v>918.46</v>
      </c>
      <c r="AA452" s="3">
        <v>86549536</v>
      </c>
      <c r="AB452" s="3">
        <f t="shared" si="419"/>
        <v>55.862400000000001</v>
      </c>
      <c r="AC452" s="3">
        <f>ROUND((((ES452*1)*1)),6)</f>
        <v>27.51</v>
      </c>
      <c r="AD452" s="3">
        <f>ROUND((((((ET452*1.25)*1.2))-(((EU452*1.25)*1.2)))+AE452),6)</f>
        <v>3.8849999999999998</v>
      </c>
      <c r="AE452" s="3">
        <f>ROUND((((EU452*1.25)*1.2)),6)</f>
        <v>0.56999999999999995</v>
      </c>
      <c r="AF452" s="3">
        <f>ROUND((((EV452*1.15)*1.2)),6)</f>
        <v>24.467400000000001</v>
      </c>
      <c r="AG452" s="3">
        <f t="shared" si="420"/>
        <v>0</v>
      </c>
      <c r="AH452" s="3">
        <f>(((EW452*1.15)*1.2))</f>
        <v>1.9457999999999995</v>
      </c>
      <c r="AI452" s="3">
        <f>(((EX452*1.25)*1.2))</f>
        <v>0</v>
      </c>
      <c r="AJ452" s="3">
        <f t="shared" si="421"/>
        <v>0</v>
      </c>
      <c r="AK452" s="3">
        <v>47.83</v>
      </c>
      <c r="AL452" s="3">
        <v>27.51</v>
      </c>
      <c r="AM452" s="3">
        <v>2.59</v>
      </c>
      <c r="AN452" s="3">
        <v>0.38</v>
      </c>
      <c r="AO452" s="3">
        <v>17.73</v>
      </c>
      <c r="AP452" s="3">
        <v>0</v>
      </c>
      <c r="AQ452" s="3">
        <v>1.41</v>
      </c>
      <c r="AR452" s="3">
        <v>0</v>
      </c>
      <c r="AS452" s="3">
        <v>0</v>
      </c>
      <c r="AT452" s="3">
        <v>109</v>
      </c>
      <c r="AU452" s="3">
        <v>61</v>
      </c>
      <c r="AV452" s="3">
        <v>1.0669999999999999</v>
      </c>
      <c r="AW452" s="3">
        <v>1</v>
      </c>
      <c r="AZ452" s="3">
        <v>1</v>
      </c>
      <c r="BA452" s="3">
        <v>56.35</v>
      </c>
      <c r="BB452" s="3">
        <v>16.77</v>
      </c>
      <c r="BC452" s="3">
        <v>5.4</v>
      </c>
      <c r="BD452" s="3" t="s">
        <v>3</v>
      </c>
      <c r="BE452" s="3" t="s">
        <v>3</v>
      </c>
      <c r="BF452" s="3" t="s">
        <v>3</v>
      </c>
      <c r="BG452" s="3" t="s">
        <v>3</v>
      </c>
      <c r="BH452" s="3">
        <v>0</v>
      </c>
      <c r="BI452" s="3">
        <v>1</v>
      </c>
      <c r="BJ452" s="3" t="s">
        <v>380</v>
      </c>
      <c r="BM452" s="3">
        <v>22</v>
      </c>
      <c r="BN452" s="3">
        <v>0</v>
      </c>
      <c r="BO452" s="3" t="s">
        <v>378</v>
      </c>
      <c r="BP452" s="3">
        <v>1</v>
      </c>
      <c r="BQ452" s="3">
        <v>30</v>
      </c>
      <c r="BR452" s="3">
        <v>0</v>
      </c>
      <c r="BS452" s="3">
        <v>56.35</v>
      </c>
      <c r="BT452" s="3">
        <v>1</v>
      </c>
      <c r="BU452" s="3">
        <v>1</v>
      </c>
      <c r="BV452" s="3">
        <v>1</v>
      </c>
      <c r="BW452" s="3">
        <v>1</v>
      </c>
      <c r="BX452" s="3">
        <v>1</v>
      </c>
      <c r="BY452" s="3" t="s">
        <v>3</v>
      </c>
      <c r="BZ452" s="3">
        <v>109</v>
      </c>
      <c r="CA452" s="3">
        <v>61</v>
      </c>
      <c r="CB452" s="3" t="s">
        <v>3</v>
      </c>
      <c r="CE452" s="3">
        <v>1566</v>
      </c>
      <c r="CF452" s="3">
        <v>0</v>
      </c>
      <c r="CG452" s="3">
        <v>0</v>
      </c>
      <c r="CM452" s="3">
        <v>0</v>
      </c>
      <c r="CN452" s="3" t="s">
        <v>857</v>
      </c>
      <c r="CO452" s="3">
        <v>0</v>
      </c>
      <c r="CP452" s="3">
        <f t="shared" si="422"/>
        <v>1689.45</v>
      </c>
      <c r="CQ452" s="3">
        <f t="shared" si="423"/>
        <v>148.55000000000001</v>
      </c>
      <c r="CR452" s="3">
        <f>(ROUND((ROUND(((((ET452*1.25)*1.2))*AV452*1),2)*BB452),2)+ROUND((ROUND(((AE452-(((EU452*1.25)*1.2)))*AV452*1),2)*BS452),2))</f>
        <v>69.599999999999994</v>
      </c>
      <c r="CS452" s="3">
        <f>(ROUND((ROUND(((((EU452*1.25)*1.2))*AV452*1),2)*BS452),2)+ROUND((ROUND(((AE452-(((EU452*1.25)*1.2)))*AV452*1),2)*BS452),2))</f>
        <v>34.369999999999997</v>
      </c>
      <c r="CT452" s="3">
        <f t="shared" si="424"/>
        <v>1471.3</v>
      </c>
      <c r="CU452" s="3">
        <f t="shared" si="425"/>
        <v>0</v>
      </c>
      <c r="CV452" s="3">
        <f t="shared" si="426"/>
        <v>2.0761685999999995</v>
      </c>
      <c r="CW452" s="3">
        <f t="shared" si="427"/>
        <v>0</v>
      </c>
      <c r="CX452" s="3">
        <f t="shared" si="428"/>
        <v>0</v>
      </c>
      <c r="CY452" s="3">
        <f>(ROUND((((S452+ROUND((ROUND(((((EU452*1.25)*1.2))*AV452*1),2)*BS452),2))*AT452)/100),2)+ROUND(((ROUND((ROUND(((AE452-(((EU452*1.25)*1.2)))*AV452*1),2)*BS452),2)*AT452)/100),2))</f>
        <v>1641.18</v>
      </c>
      <c r="CZ452" s="3">
        <f>(ROUND((((S452+ROUND((ROUND(((((EU452*1.25)*1.2))*AV452*1),2)*BS452),2))*AU452)/100),2)+ROUND(((ROUND((ROUND(((AE452-(((EU452*1.25)*1.2)))*AV452*1),2)*BS452),2)*AU452)/100),2))</f>
        <v>918.46</v>
      </c>
      <c r="DB452" s="3">
        <v>115</v>
      </c>
      <c r="DC452" s="3" t="s">
        <v>3</v>
      </c>
      <c r="DD452" s="3" t="s">
        <v>36</v>
      </c>
      <c r="DE452" s="3" t="s">
        <v>138</v>
      </c>
      <c r="DF452" s="3" t="s">
        <v>138</v>
      </c>
      <c r="DG452" s="3" t="s">
        <v>139</v>
      </c>
      <c r="DH452" s="3" t="s">
        <v>3</v>
      </c>
      <c r="DI452" s="3" t="s">
        <v>139</v>
      </c>
      <c r="DJ452" s="3" t="s">
        <v>138</v>
      </c>
      <c r="DK452" s="3" t="s">
        <v>3</v>
      </c>
      <c r="DL452" s="3" t="s">
        <v>3</v>
      </c>
      <c r="DM452" s="3" t="s">
        <v>3</v>
      </c>
      <c r="DN452" s="3">
        <v>0</v>
      </c>
      <c r="DO452" s="3">
        <v>0</v>
      </c>
      <c r="DP452" s="3">
        <v>1</v>
      </c>
      <c r="DQ452" s="3">
        <v>1</v>
      </c>
      <c r="DU452" s="3">
        <v>1013</v>
      </c>
      <c r="DV452" s="3" t="s">
        <v>363</v>
      </c>
      <c r="DW452" s="3" t="s">
        <v>363</v>
      </c>
      <c r="DX452" s="3">
        <v>1</v>
      </c>
      <c r="DZ452" s="3" t="s">
        <v>3</v>
      </c>
      <c r="EA452" s="3" t="s">
        <v>3</v>
      </c>
      <c r="EB452" s="3" t="s">
        <v>3</v>
      </c>
      <c r="EC452" s="3" t="s">
        <v>3</v>
      </c>
      <c r="EE452" s="3">
        <v>85635394</v>
      </c>
      <c r="EF452" s="3">
        <v>30</v>
      </c>
      <c r="EG452" s="3" t="s">
        <v>46</v>
      </c>
      <c r="EH452" s="3">
        <v>0</v>
      </c>
      <c r="EI452" s="3" t="s">
        <v>3</v>
      </c>
      <c r="EJ452" s="3">
        <v>1</v>
      </c>
      <c r="EK452" s="3">
        <v>22</v>
      </c>
      <c r="EL452" s="3" t="s">
        <v>202</v>
      </c>
      <c r="EM452" s="3" t="s">
        <v>203</v>
      </c>
      <c r="EO452" s="3" t="s">
        <v>140</v>
      </c>
      <c r="EQ452" s="3">
        <v>131072</v>
      </c>
      <c r="ER452" s="3">
        <v>47.83</v>
      </c>
      <c r="ES452" s="3">
        <v>27.51</v>
      </c>
      <c r="ET452" s="3">
        <v>2.59</v>
      </c>
      <c r="EU452" s="3">
        <v>0.38</v>
      </c>
      <c r="EV452" s="3">
        <v>17.73</v>
      </c>
      <c r="EW452" s="3">
        <v>1.41</v>
      </c>
      <c r="EX452" s="3">
        <v>0</v>
      </c>
      <c r="EY452" s="3">
        <v>0</v>
      </c>
      <c r="FQ452" s="3">
        <v>0</v>
      </c>
      <c r="FR452" s="3">
        <v>0</v>
      </c>
      <c r="FS452" s="3">
        <v>0</v>
      </c>
      <c r="FX452" s="3">
        <v>109</v>
      </c>
      <c r="FY452" s="3">
        <v>61</v>
      </c>
      <c r="GA452" s="3" t="s">
        <v>3</v>
      </c>
      <c r="GD452" s="3">
        <v>1</v>
      </c>
      <c r="GF452" s="3">
        <v>-1863209524</v>
      </c>
      <c r="GG452" s="3">
        <v>2</v>
      </c>
      <c r="GH452" s="3">
        <v>1</v>
      </c>
      <c r="GI452" s="3">
        <v>2</v>
      </c>
      <c r="GJ452" s="3">
        <v>0</v>
      </c>
      <c r="GK452" s="3">
        <v>0</v>
      </c>
      <c r="GL452" s="3">
        <f t="shared" si="429"/>
        <v>0</v>
      </c>
      <c r="GM452" s="3">
        <f t="shared" si="430"/>
        <v>4249.09</v>
      </c>
      <c r="GN452" s="3">
        <f t="shared" si="431"/>
        <v>4249.09</v>
      </c>
      <c r="GO452" s="3">
        <f t="shared" si="432"/>
        <v>0</v>
      </c>
      <c r="GP452" s="3">
        <f t="shared" si="433"/>
        <v>0</v>
      </c>
      <c r="GR452" s="3">
        <v>0</v>
      </c>
      <c r="GS452" s="3">
        <v>3</v>
      </c>
      <c r="GT452" s="3">
        <v>0</v>
      </c>
      <c r="GU452" s="3" t="s">
        <v>3</v>
      </c>
      <c r="GV452" s="3">
        <f t="shared" si="434"/>
        <v>0</v>
      </c>
      <c r="GW452" s="3">
        <v>1</v>
      </c>
      <c r="GX452" s="3">
        <f t="shared" si="435"/>
        <v>0</v>
      </c>
      <c r="HA452" s="3">
        <v>0</v>
      </c>
      <c r="HB452" s="3">
        <v>0</v>
      </c>
      <c r="HC452" s="3">
        <f t="shared" si="436"/>
        <v>0</v>
      </c>
      <c r="HE452" s="3" t="s">
        <v>3</v>
      </c>
      <c r="HF452" s="3" t="s">
        <v>3</v>
      </c>
      <c r="HM452" s="3" t="s">
        <v>3</v>
      </c>
      <c r="HN452" s="3" t="s">
        <v>3</v>
      </c>
      <c r="HO452" s="3" t="s">
        <v>3</v>
      </c>
      <c r="HP452" s="3" t="s">
        <v>3</v>
      </c>
      <c r="HQ452" s="3" t="s">
        <v>3</v>
      </c>
      <c r="HS452" s="3">
        <v>0</v>
      </c>
      <c r="IK452" s="3">
        <v>0</v>
      </c>
    </row>
    <row r="453" spans="1:255" x14ac:dyDescent="0.25">
      <c r="A453" s="2">
        <v>18</v>
      </c>
      <c r="B453" s="2">
        <v>1</v>
      </c>
      <c r="C453" s="2">
        <v>437</v>
      </c>
      <c r="D453" s="2"/>
      <c r="E453" s="2" t="s">
        <v>381</v>
      </c>
      <c r="F453" s="2" t="s">
        <v>382</v>
      </c>
      <c r="G453" s="2" t="s">
        <v>383</v>
      </c>
      <c r="H453" s="2" t="s">
        <v>226</v>
      </c>
      <c r="I453" s="2">
        <f>I451*J453</f>
        <v>1</v>
      </c>
      <c r="J453" s="2">
        <v>1</v>
      </c>
      <c r="K453" s="2">
        <v>1</v>
      </c>
      <c r="L453" s="2"/>
      <c r="M453" s="2"/>
      <c r="N453" s="2"/>
      <c r="O453" s="2">
        <f t="shared" si="412"/>
        <v>7821.48</v>
      </c>
      <c r="P453" s="2">
        <f t="shared" si="413"/>
        <v>7821.48</v>
      </c>
      <c r="Q453" s="2">
        <f>(ROUND((ROUND(((ET453)*AV453*I453),2)*BB453),2)+ROUND((ROUND(((AE453-(EU453))*AV453*I453),2)*BS453),2))</f>
        <v>0</v>
      </c>
      <c r="R453" s="2">
        <f>(ROUND((ROUND(((EU453)*AV453*I453),2)*BS453),2)+ROUND((ROUND(((AE453-(EU453))*AV453*I453),2)*BS453),2))</f>
        <v>0</v>
      </c>
      <c r="S453" s="2">
        <f t="shared" si="414"/>
        <v>0</v>
      </c>
      <c r="T453" s="2">
        <f t="shared" si="415"/>
        <v>0</v>
      </c>
      <c r="U453" s="2">
        <f t="shared" si="416"/>
        <v>0</v>
      </c>
      <c r="V453" s="2">
        <f t="shared" si="417"/>
        <v>0</v>
      </c>
      <c r="W453" s="2">
        <f t="shared" si="418"/>
        <v>0</v>
      </c>
      <c r="X453" s="2">
        <f>(ROUND((((S453+ROUND((ROUND(((EU453)*AV453*I453),2)*BS453),2))*AT453)/100),2)+ROUND(((ROUND((ROUND(((AE453-(EU453))*AV453*I453),2)*BS453),2)*AT453)/100),2))</f>
        <v>0</v>
      </c>
      <c r="Y453" s="2">
        <f>(ROUND((((S453+ROUND((ROUND(((EU453)*AV453*I453),2)*BS453),2))*AU453)/100),2)+ROUND(((ROUND((ROUND(((AE453-(EU453))*AV453*I453),2)*BS453),2)*AU453)/100),2))</f>
        <v>0</v>
      </c>
      <c r="Z453" s="2"/>
      <c r="AA453" s="2">
        <v>86549534</v>
      </c>
      <c r="AB453" s="2">
        <f t="shared" si="419"/>
        <v>7821.48</v>
      </c>
      <c r="AC453" s="2">
        <f>ROUND((ES453),6)</f>
        <v>7821.48</v>
      </c>
      <c r="AD453" s="2">
        <f>ROUND((((ET453)-(EU453))+AE453),6)</f>
        <v>0</v>
      </c>
      <c r="AE453" s="2">
        <f>ROUND((EU453),6)</f>
        <v>0</v>
      </c>
      <c r="AF453" s="2">
        <f>ROUND((EV453),6)</f>
        <v>0</v>
      </c>
      <c r="AG453" s="2">
        <f t="shared" si="420"/>
        <v>0</v>
      </c>
      <c r="AH453" s="2">
        <f>(EW453)</f>
        <v>0</v>
      </c>
      <c r="AI453" s="2">
        <f>(EX453)</f>
        <v>0</v>
      </c>
      <c r="AJ453" s="2">
        <f t="shared" si="421"/>
        <v>0</v>
      </c>
      <c r="AK453" s="2">
        <v>7821.48</v>
      </c>
      <c r="AL453" s="2">
        <v>7821.48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109</v>
      </c>
      <c r="AU453" s="2">
        <v>61</v>
      </c>
      <c r="AV453" s="2">
        <v>1</v>
      </c>
      <c r="AW453" s="2">
        <v>1</v>
      </c>
      <c r="AX453" s="2"/>
      <c r="AY453" s="2"/>
      <c r="AZ453" s="2">
        <v>1</v>
      </c>
      <c r="BA453" s="2">
        <v>1</v>
      </c>
      <c r="BB453" s="2">
        <v>1</v>
      </c>
      <c r="BC453" s="2">
        <v>1</v>
      </c>
      <c r="BD453" s="2" t="s">
        <v>3</v>
      </c>
      <c r="BE453" s="2" t="s">
        <v>3</v>
      </c>
      <c r="BF453" s="2" t="s">
        <v>3</v>
      </c>
      <c r="BG453" s="2" t="s">
        <v>3</v>
      </c>
      <c r="BH453" s="2">
        <v>3</v>
      </c>
      <c r="BI453" s="2">
        <v>1</v>
      </c>
      <c r="BJ453" s="2" t="s">
        <v>384</v>
      </c>
      <c r="BK453" s="2"/>
      <c r="BL453" s="2"/>
      <c r="BM453" s="2">
        <v>22</v>
      </c>
      <c r="BN453" s="2">
        <v>0</v>
      </c>
      <c r="BO453" s="2" t="s">
        <v>3</v>
      </c>
      <c r="BP453" s="2">
        <v>0</v>
      </c>
      <c r="BQ453" s="2">
        <v>30</v>
      </c>
      <c r="BR453" s="2">
        <v>0</v>
      </c>
      <c r="BS453" s="2">
        <v>1</v>
      </c>
      <c r="BT453" s="2">
        <v>1</v>
      </c>
      <c r="BU453" s="2">
        <v>1</v>
      </c>
      <c r="BV453" s="2">
        <v>1</v>
      </c>
      <c r="BW453" s="2">
        <v>1</v>
      </c>
      <c r="BX453" s="2">
        <v>1</v>
      </c>
      <c r="BY453" s="2" t="s">
        <v>3</v>
      </c>
      <c r="BZ453" s="2">
        <v>109</v>
      </c>
      <c r="CA453" s="2">
        <v>61</v>
      </c>
      <c r="CB453" s="2" t="s">
        <v>3</v>
      </c>
      <c r="CC453" s="2"/>
      <c r="CD453" s="2"/>
      <c r="CE453" s="2">
        <v>1566</v>
      </c>
      <c r="CF453" s="2">
        <v>0</v>
      </c>
      <c r="CG453" s="2">
        <v>0</v>
      </c>
      <c r="CH453" s="2"/>
      <c r="CI453" s="2"/>
      <c r="CJ453" s="2"/>
      <c r="CK453" s="2"/>
      <c r="CL453" s="2"/>
      <c r="CM453" s="2">
        <v>0</v>
      </c>
      <c r="CN453" s="2" t="s">
        <v>858</v>
      </c>
      <c r="CO453" s="2">
        <v>0</v>
      </c>
      <c r="CP453" s="2">
        <f t="shared" si="422"/>
        <v>7821.48</v>
      </c>
      <c r="CQ453" s="2">
        <f t="shared" si="423"/>
        <v>7821.48</v>
      </c>
      <c r="CR453" s="2">
        <f>(ROUND((ROUND(((ET453)*AV453*1),2)*BB453),2)+ROUND((ROUND(((AE453-(EU453))*AV453*1),2)*BS453),2))</f>
        <v>0</v>
      </c>
      <c r="CS453" s="2">
        <f>(ROUND((ROUND(((EU453)*AV453*1),2)*BS453),2)+ROUND((ROUND(((AE453-(EU453))*AV453*1),2)*BS453),2))</f>
        <v>0</v>
      </c>
      <c r="CT453" s="2">
        <f t="shared" si="424"/>
        <v>0</v>
      </c>
      <c r="CU453" s="2">
        <f t="shared" si="425"/>
        <v>0</v>
      </c>
      <c r="CV453" s="2">
        <f t="shared" si="426"/>
        <v>0</v>
      </c>
      <c r="CW453" s="2">
        <f t="shared" si="427"/>
        <v>0</v>
      </c>
      <c r="CX453" s="2">
        <f t="shared" si="428"/>
        <v>0</v>
      </c>
      <c r="CY453" s="2">
        <f>(ROUND((((S453+ROUND((ROUND(((EU453)*AV453*1),2)*BS453),2))*AT453)/100),2)+ROUND(((ROUND((ROUND(((AE453-(EU453))*AV453*1),2)*BS453),2)*AT453)/100),2))</f>
        <v>0</v>
      </c>
      <c r="CZ453" s="2">
        <f>(ROUND((((S453+ROUND((ROUND(((EU453)*AV453*1),2)*BS453),2))*AU453)/100),2)+ROUND(((ROUND((ROUND(((AE453-(EU453))*AV453*1),2)*BS453),2)*AU453)/100),2))</f>
        <v>0</v>
      </c>
      <c r="DA453" s="2"/>
      <c r="DB453" s="2"/>
      <c r="DC453" s="2" t="s">
        <v>3</v>
      </c>
      <c r="DD453" s="2" t="s">
        <v>3</v>
      </c>
      <c r="DE453" s="2" t="s">
        <v>3</v>
      </c>
      <c r="DF453" s="2" t="s">
        <v>3</v>
      </c>
      <c r="DG453" s="2" t="s">
        <v>3</v>
      </c>
      <c r="DH453" s="2" t="s">
        <v>3</v>
      </c>
      <c r="DI453" s="2" t="s">
        <v>3</v>
      </c>
      <c r="DJ453" s="2" t="s">
        <v>3</v>
      </c>
      <c r="DK453" s="2" t="s">
        <v>3</v>
      </c>
      <c r="DL453" s="2" t="s">
        <v>3</v>
      </c>
      <c r="DM453" s="2" t="s">
        <v>3</v>
      </c>
      <c r="DN453" s="2">
        <v>0</v>
      </c>
      <c r="DO453" s="2">
        <v>0</v>
      </c>
      <c r="DP453" s="2">
        <v>1</v>
      </c>
      <c r="DQ453" s="2">
        <v>1</v>
      </c>
      <c r="DR453" s="2"/>
      <c r="DS453" s="2"/>
      <c r="DT453" s="2"/>
      <c r="DU453" s="2">
        <v>1013</v>
      </c>
      <c r="DV453" s="2" t="s">
        <v>226</v>
      </c>
      <c r="DW453" s="2" t="s">
        <v>226</v>
      </c>
      <c r="DX453" s="2">
        <v>1</v>
      </c>
      <c r="DY453" s="2"/>
      <c r="DZ453" s="2" t="s">
        <v>3</v>
      </c>
      <c r="EA453" s="2" t="s">
        <v>3</v>
      </c>
      <c r="EB453" s="2" t="s">
        <v>3</v>
      </c>
      <c r="EC453" s="2" t="s">
        <v>3</v>
      </c>
      <c r="ED453" s="2"/>
      <c r="EE453" s="2">
        <v>85635394</v>
      </c>
      <c r="EF453" s="2">
        <v>30</v>
      </c>
      <c r="EG453" s="2" t="s">
        <v>46</v>
      </c>
      <c r="EH453" s="2">
        <v>0</v>
      </c>
      <c r="EI453" s="2" t="s">
        <v>3</v>
      </c>
      <c r="EJ453" s="2">
        <v>1</v>
      </c>
      <c r="EK453" s="2">
        <v>22</v>
      </c>
      <c r="EL453" s="2" t="s">
        <v>202</v>
      </c>
      <c r="EM453" s="2" t="s">
        <v>203</v>
      </c>
      <c r="EN453" s="2"/>
      <c r="EO453" s="2" t="s">
        <v>146</v>
      </c>
      <c r="EP453" s="2"/>
      <c r="EQ453" s="2">
        <v>0</v>
      </c>
      <c r="ER453" s="2">
        <v>7821.48</v>
      </c>
      <c r="ES453" s="2">
        <v>7821.48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>
        <v>0</v>
      </c>
      <c r="FR453" s="2">
        <v>0</v>
      </c>
      <c r="FS453" s="2">
        <v>0</v>
      </c>
      <c r="FT453" s="2"/>
      <c r="FU453" s="2"/>
      <c r="FV453" s="2"/>
      <c r="FW453" s="2"/>
      <c r="FX453" s="2">
        <v>109</v>
      </c>
      <c r="FY453" s="2">
        <v>61</v>
      </c>
      <c r="FZ453" s="2"/>
      <c r="GA453" s="2" t="s">
        <v>3</v>
      </c>
      <c r="GB453" s="2"/>
      <c r="GC453" s="2"/>
      <c r="GD453" s="2">
        <v>1</v>
      </c>
      <c r="GE453" s="2"/>
      <c r="GF453" s="2">
        <v>-2145031736</v>
      </c>
      <c r="GG453" s="2">
        <v>2</v>
      </c>
      <c r="GH453" s="2">
        <v>1</v>
      </c>
      <c r="GI453" s="2">
        <v>-2</v>
      </c>
      <c r="GJ453" s="2">
        <v>0</v>
      </c>
      <c r="GK453" s="2">
        <v>0</v>
      </c>
      <c r="GL453" s="2">
        <f t="shared" si="429"/>
        <v>0</v>
      </c>
      <c r="GM453" s="2">
        <f t="shared" si="430"/>
        <v>7821.48</v>
      </c>
      <c r="GN453" s="2">
        <f t="shared" si="431"/>
        <v>7821.48</v>
      </c>
      <c r="GO453" s="2">
        <f t="shared" si="432"/>
        <v>0</v>
      </c>
      <c r="GP453" s="2">
        <f t="shared" si="433"/>
        <v>0</v>
      </c>
      <c r="GQ453" s="2"/>
      <c r="GR453" s="2">
        <v>0</v>
      </c>
      <c r="GS453" s="2">
        <v>3</v>
      </c>
      <c r="GT453" s="2">
        <v>0</v>
      </c>
      <c r="GU453" s="2" t="s">
        <v>3</v>
      </c>
      <c r="GV453" s="2">
        <f t="shared" si="434"/>
        <v>0</v>
      </c>
      <c r="GW453" s="2">
        <v>1</v>
      </c>
      <c r="GX453" s="2">
        <f t="shared" si="435"/>
        <v>0</v>
      </c>
      <c r="GY453" s="2"/>
      <c r="GZ453" s="2"/>
      <c r="HA453" s="2">
        <v>0</v>
      </c>
      <c r="HB453" s="2">
        <v>0</v>
      </c>
      <c r="HC453" s="2">
        <f t="shared" si="436"/>
        <v>0</v>
      </c>
      <c r="HD453" s="2"/>
      <c r="HE453" s="2" t="s">
        <v>3</v>
      </c>
      <c r="HF453" s="2" t="s">
        <v>3</v>
      </c>
      <c r="HG453" s="2"/>
      <c r="HH453" s="2"/>
      <c r="HI453" s="2"/>
      <c r="HJ453" s="2"/>
      <c r="HK453" s="2"/>
      <c r="HL453" s="2"/>
      <c r="HM453" s="2" t="s">
        <v>36</v>
      </c>
      <c r="HN453" s="2" t="s">
        <v>3</v>
      </c>
      <c r="HO453" s="2" t="s">
        <v>3</v>
      </c>
      <c r="HP453" s="2" t="s">
        <v>3</v>
      </c>
      <c r="HQ453" s="2" t="s">
        <v>3</v>
      </c>
      <c r="HR453" s="2"/>
      <c r="HS453" s="2">
        <v>0</v>
      </c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>
        <v>0</v>
      </c>
      <c r="IL453" s="2"/>
      <c r="IM453" s="2"/>
      <c r="IN453" s="2"/>
      <c r="IO453" s="2"/>
      <c r="IP453" s="2"/>
      <c r="IQ453" s="2"/>
      <c r="IR453" s="2"/>
      <c r="IS453" s="2"/>
      <c r="IT453" s="2"/>
      <c r="IU453" s="2"/>
    </row>
    <row r="454" spans="1:255" x14ac:dyDescent="0.25">
      <c r="A454" s="3">
        <v>18</v>
      </c>
      <c r="B454" s="3">
        <v>1</v>
      </c>
      <c r="C454" s="3">
        <v>443</v>
      </c>
      <c r="E454" s="3" t="s">
        <v>381</v>
      </c>
      <c r="F454" s="3" t="s">
        <v>382</v>
      </c>
      <c r="G454" s="3" t="s">
        <v>383</v>
      </c>
      <c r="H454" s="3" t="s">
        <v>226</v>
      </c>
      <c r="I454" s="3">
        <f>I452*J454</f>
        <v>1</v>
      </c>
      <c r="J454" s="3">
        <v>1</v>
      </c>
      <c r="K454" s="3">
        <v>1</v>
      </c>
      <c r="O454" s="3">
        <f t="shared" si="412"/>
        <v>77432.649999999994</v>
      </c>
      <c r="P454" s="3">
        <f t="shared" si="413"/>
        <v>77432.649999999994</v>
      </c>
      <c r="Q454" s="3">
        <f>(ROUND((ROUND(((ET454)*AV454*I454),2)*BB454),2)+ROUND((ROUND(((AE454-(EU454))*AV454*I454),2)*BS454),2))</f>
        <v>0</v>
      </c>
      <c r="R454" s="3">
        <f>(ROUND((ROUND(((EU454)*AV454*I454),2)*BS454),2)+ROUND((ROUND(((AE454-(EU454))*AV454*I454),2)*BS454),2))</f>
        <v>0</v>
      </c>
      <c r="S454" s="3">
        <f t="shared" si="414"/>
        <v>0</v>
      </c>
      <c r="T454" s="3">
        <f t="shared" si="415"/>
        <v>0</v>
      </c>
      <c r="U454" s="3">
        <f t="shared" si="416"/>
        <v>0</v>
      </c>
      <c r="V454" s="3">
        <f t="shared" si="417"/>
        <v>0</v>
      </c>
      <c r="W454" s="3">
        <f t="shared" si="418"/>
        <v>0</v>
      </c>
      <c r="X454" s="3">
        <f>(ROUND((((S454+ROUND((ROUND(((EU454)*AV454*I454),2)*BS454),2))*AT454)/100),2)+ROUND(((ROUND((ROUND(((AE454-(EU454))*AV454*I454),2)*BS454),2)*AT454)/100),2))</f>
        <v>0</v>
      </c>
      <c r="Y454" s="3">
        <f>(ROUND((((S454+ROUND((ROUND(((EU454)*AV454*I454),2)*BS454),2))*AU454)/100),2)+ROUND(((ROUND((ROUND(((AE454-(EU454))*AV454*I454),2)*BS454),2)*AU454)/100),2))</f>
        <v>0</v>
      </c>
      <c r="AA454" s="3">
        <v>86549536</v>
      </c>
      <c r="AB454" s="3">
        <f t="shared" si="419"/>
        <v>7821.48</v>
      </c>
      <c r="AC454" s="3">
        <f>ROUND((ES454),6)</f>
        <v>7821.48</v>
      </c>
      <c r="AD454" s="3">
        <f>ROUND((((ET454)-(EU454))+AE454),6)</f>
        <v>0</v>
      </c>
      <c r="AE454" s="3">
        <f>ROUND((EU454),6)</f>
        <v>0</v>
      </c>
      <c r="AF454" s="3">
        <f>ROUND((EV454),6)</f>
        <v>0</v>
      </c>
      <c r="AG454" s="3">
        <f t="shared" si="420"/>
        <v>0</v>
      </c>
      <c r="AH454" s="3">
        <f>(EW454)</f>
        <v>0</v>
      </c>
      <c r="AI454" s="3">
        <f>(EX454)</f>
        <v>0</v>
      </c>
      <c r="AJ454" s="3">
        <f t="shared" si="421"/>
        <v>0</v>
      </c>
      <c r="AK454" s="3">
        <v>7821.48</v>
      </c>
      <c r="AL454" s="3">
        <v>7821.48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109</v>
      </c>
      <c r="AU454" s="3">
        <v>61</v>
      </c>
      <c r="AV454" s="3">
        <v>1</v>
      </c>
      <c r="AW454" s="3">
        <v>1</v>
      </c>
      <c r="AZ454" s="3">
        <v>1</v>
      </c>
      <c r="BA454" s="3">
        <v>1</v>
      </c>
      <c r="BB454" s="3">
        <v>1</v>
      </c>
      <c r="BC454" s="3">
        <v>9.9</v>
      </c>
      <c r="BD454" s="3" t="s">
        <v>3</v>
      </c>
      <c r="BE454" s="3" t="s">
        <v>3</v>
      </c>
      <c r="BF454" s="3" t="s">
        <v>3</v>
      </c>
      <c r="BG454" s="3" t="s">
        <v>3</v>
      </c>
      <c r="BH454" s="3">
        <v>3</v>
      </c>
      <c r="BI454" s="3">
        <v>1</v>
      </c>
      <c r="BJ454" s="3" t="s">
        <v>384</v>
      </c>
      <c r="BM454" s="3">
        <v>22</v>
      </c>
      <c r="BN454" s="3">
        <v>0</v>
      </c>
      <c r="BO454" s="3" t="s">
        <v>382</v>
      </c>
      <c r="BP454" s="3">
        <v>1</v>
      </c>
      <c r="BQ454" s="3">
        <v>30</v>
      </c>
      <c r="BR454" s="3">
        <v>0</v>
      </c>
      <c r="BS454" s="3">
        <v>1</v>
      </c>
      <c r="BT454" s="3">
        <v>1</v>
      </c>
      <c r="BU454" s="3">
        <v>1</v>
      </c>
      <c r="BV454" s="3">
        <v>1</v>
      </c>
      <c r="BW454" s="3">
        <v>1</v>
      </c>
      <c r="BX454" s="3">
        <v>1</v>
      </c>
      <c r="BY454" s="3" t="s">
        <v>3</v>
      </c>
      <c r="BZ454" s="3">
        <v>109</v>
      </c>
      <c r="CA454" s="3">
        <v>61</v>
      </c>
      <c r="CB454" s="3" t="s">
        <v>3</v>
      </c>
      <c r="CE454" s="3">
        <v>1566</v>
      </c>
      <c r="CF454" s="3">
        <v>0</v>
      </c>
      <c r="CG454" s="3">
        <v>0</v>
      </c>
      <c r="CM454" s="3">
        <v>0</v>
      </c>
      <c r="CN454" s="3" t="s">
        <v>858</v>
      </c>
      <c r="CO454" s="3">
        <v>0</v>
      </c>
      <c r="CP454" s="3">
        <f t="shared" si="422"/>
        <v>77432.649999999994</v>
      </c>
      <c r="CQ454" s="3">
        <f t="shared" si="423"/>
        <v>77432.649999999994</v>
      </c>
      <c r="CR454" s="3">
        <f>(ROUND((ROUND(((ET454)*AV454*1),2)*BB454),2)+ROUND((ROUND(((AE454-(EU454))*AV454*1),2)*BS454),2))</f>
        <v>0</v>
      </c>
      <c r="CS454" s="3">
        <f>(ROUND((ROUND(((EU454)*AV454*1),2)*BS454),2)+ROUND((ROUND(((AE454-(EU454))*AV454*1),2)*BS454),2))</f>
        <v>0</v>
      </c>
      <c r="CT454" s="3">
        <f t="shared" si="424"/>
        <v>0</v>
      </c>
      <c r="CU454" s="3">
        <f t="shared" si="425"/>
        <v>0</v>
      </c>
      <c r="CV454" s="3">
        <f t="shared" si="426"/>
        <v>0</v>
      </c>
      <c r="CW454" s="3">
        <f t="shared" si="427"/>
        <v>0</v>
      </c>
      <c r="CX454" s="3">
        <f t="shared" si="428"/>
        <v>0</v>
      </c>
      <c r="CY454" s="3">
        <f>(ROUND((((S454+ROUND((ROUND(((EU454)*AV454*1),2)*BS454),2))*AT454)/100),2)+ROUND(((ROUND((ROUND(((AE454-(EU454))*AV454*1),2)*BS454),2)*AT454)/100),2))</f>
        <v>0</v>
      </c>
      <c r="CZ454" s="3">
        <f>(ROUND((((S454+ROUND((ROUND(((EU454)*AV454*1),2)*BS454),2))*AU454)/100),2)+ROUND(((ROUND((ROUND(((AE454-(EU454))*AV454*1),2)*BS454),2)*AU454)/100),2))</f>
        <v>0</v>
      </c>
      <c r="DC454" s="3" t="s">
        <v>3</v>
      </c>
      <c r="DD454" s="3" t="s">
        <v>3</v>
      </c>
      <c r="DE454" s="3" t="s">
        <v>3</v>
      </c>
      <c r="DF454" s="3" t="s">
        <v>3</v>
      </c>
      <c r="DG454" s="3" t="s">
        <v>3</v>
      </c>
      <c r="DH454" s="3" t="s">
        <v>3</v>
      </c>
      <c r="DI454" s="3" t="s">
        <v>3</v>
      </c>
      <c r="DJ454" s="3" t="s">
        <v>3</v>
      </c>
      <c r="DK454" s="3" t="s">
        <v>3</v>
      </c>
      <c r="DL454" s="3" t="s">
        <v>3</v>
      </c>
      <c r="DM454" s="3" t="s">
        <v>3</v>
      </c>
      <c r="DN454" s="3">
        <v>0</v>
      </c>
      <c r="DO454" s="3">
        <v>0</v>
      </c>
      <c r="DP454" s="3">
        <v>1</v>
      </c>
      <c r="DQ454" s="3">
        <v>1</v>
      </c>
      <c r="DU454" s="3">
        <v>1013</v>
      </c>
      <c r="DV454" s="3" t="s">
        <v>226</v>
      </c>
      <c r="DW454" s="3" t="s">
        <v>226</v>
      </c>
      <c r="DX454" s="3">
        <v>1</v>
      </c>
      <c r="DZ454" s="3" t="s">
        <v>3</v>
      </c>
      <c r="EA454" s="3" t="s">
        <v>3</v>
      </c>
      <c r="EB454" s="3" t="s">
        <v>3</v>
      </c>
      <c r="EC454" s="3" t="s">
        <v>3</v>
      </c>
      <c r="EE454" s="3">
        <v>85635394</v>
      </c>
      <c r="EF454" s="3">
        <v>30</v>
      </c>
      <c r="EG454" s="3" t="s">
        <v>46</v>
      </c>
      <c r="EH454" s="3">
        <v>0</v>
      </c>
      <c r="EI454" s="3" t="s">
        <v>3</v>
      </c>
      <c r="EJ454" s="3">
        <v>1</v>
      </c>
      <c r="EK454" s="3">
        <v>22</v>
      </c>
      <c r="EL454" s="3" t="s">
        <v>202</v>
      </c>
      <c r="EM454" s="3" t="s">
        <v>203</v>
      </c>
      <c r="EO454" s="3" t="s">
        <v>146</v>
      </c>
      <c r="EQ454" s="3">
        <v>0</v>
      </c>
      <c r="ER454" s="3">
        <v>7821.48</v>
      </c>
      <c r="ES454" s="3">
        <v>7821.48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FQ454" s="3">
        <v>0</v>
      </c>
      <c r="FR454" s="3">
        <v>0</v>
      </c>
      <c r="FS454" s="3">
        <v>0</v>
      </c>
      <c r="FX454" s="3">
        <v>109</v>
      </c>
      <c r="FY454" s="3">
        <v>61</v>
      </c>
      <c r="GA454" s="3" t="s">
        <v>3</v>
      </c>
      <c r="GD454" s="3">
        <v>1</v>
      </c>
      <c r="GF454" s="3">
        <v>-2145031736</v>
      </c>
      <c r="GG454" s="3">
        <v>2</v>
      </c>
      <c r="GH454" s="3">
        <v>1</v>
      </c>
      <c r="GI454" s="3">
        <v>2</v>
      </c>
      <c r="GJ454" s="3">
        <v>0</v>
      </c>
      <c r="GK454" s="3">
        <v>0</v>
      </c>
      <c r="GL454" s="3">
        <f t="shared" si="429"/>
        <v>0</v>
      </c>
      <c r="GM454" s="3">
        <f t="shared" si="430"/>
        <v>77432.649999999994</v>
      </c>
      <c r="GN454" s="3">
        <f t="shared" si="431"/>
        <v>77432.649999999994</v>
      </c>
      <c r="GO454" s="3">
        <f t="shared" si="432"/>
        <v>0</v>
      </c>
      <c r="GP454" s="3">
        <f t="shared" si="433"/>
        <v>0</v>
      </c>
      <c r="GR454" s="3">
        <v>0</v>
      </c>
      <c r="GS454" s="3">
        <v>3</v>
      </c>
      <c r="GT454" s="3">
        <v>0</v>
      </c>
      <c r="GU454" s="3" t="s">
        <v>3</v>
      </c>
      <c r="GV454" s="3">
        <f t="shared" si="434"/>
        <v>0</v>
      </c>
      <c r="GW454" s="3">
        <v>1</v>
      </c>
      <c r="GX454" s="3">
        <f t="shared" si="435"/>
        <v>0</v>
      </c>
      <c r="HA454" s="3">
        <v>0</v>
      </c>
      <c r="HB454" s="3">
        <v>0</v>
      </c>
      <c r="HC454" s="3">
        <f t="shared" si="436"/>
        <v>0</v>
      </c>
      <c r="HE454" s="3" t="s">
        <v>3</v>
      </c>
      <c r="HF454" s="3" t="s">
        <v>3</v>
      </c>
      <c r="HM454" s="3" t="s">
        <v>36</v>
      </c>
      <c r="HN454" s="3" t="s">
        <v>3</v>
      </c>
      <c r="HO454" s="3" t="s">
        <v>3</v>
      </c>
      <c r="HP454" s="3" t="s">
        <v>3</v>
      </c>
      <c r="HQ454" s="3" t="s">
        <v>3</v>
      </c>
      <c r="HS454" s="3">
        <v>0</v>
      </c>
      <c r="IK454" s="3">
        <v>0</v>
      </c>
    </row>
    <row r="455" spans="1:255" x14ac:dyDescent="0.25">
      <c r="A455" s="2">
        <v>17</v>
      </c>
      <c r="B455" s="2">
        <v>1</v>
      </c>
      <c r="C455" s="2">
        <f>ROW(SmtRes!A448)</f>
        <v>448</v>
      </c>
      <c r="D455" s="2">
        <f>ROW(EtalonRes!A422)</f>
        <v>422</v>
      </c>
      <c r="E455" s="2" t="s">
        <v>385</v>
      </c>
      <c r="F455" s="2" t="s">
        <v>370</v>
      </c>
      <c r="G455" s="2" t="s">
        <v>371</v>
      </c>
      <c r="H455" s="2" t="s">
        <v>363</v>
      </c>
      <c r="I455" s="2">
        <v>1</v>
      </c>
      <c r="J455" s="2">
        <v>0</v>
      </c>
      <c r="K455" s="2">
        <v>1</v>
      </c>
      <c r="L455" s="2"/>
      <c r="M455" s="2"/>
      <c r="N455" s="2"/>
      <c r="O455" s="2">
        <f t="shared" si="412"/>
        <v>33.54</v>
      </c>
      <c r="P455" s="2">
        <f t="shared" si="413"/>
        <v>16.47</v>
      </c>
      <c r="Q455" s="2">
        <f>(ROUND((ROUND(((((ET455*1.25)*1.2))*AV455*I455),2)*BB455),2)+ROUND((ROUND(((AE455-(((EU455*1.25)*1.2)))*AV455*I455),2)*BS455),2))</f>
        <v>3.99</v>
      </c>
      <c r="R455" s="2">
        <f>(ROUND((ROUND(((((EU455*1.25)*1.2))*AV455*I455),2)*BS455),2)+ROUND((ROUND(((AE455-(((EU455*1.25)*1.2)))*AV455*I455),2)*BS455),2))</f>
        <v>0.61</v>
      </c>
      <c r="S455" s="2">
        <f t="shared" si="414"/>
        <v>13.08</v>
      </c>
      <c r="T455" s="2">
        <f t="shared" si="415"/>
        <v>0</v>
      </c>
      <c r="U455" s="2">
        <f t="shared" si="416"/>
        <v>1.0748957999999997</v>
      </c>
      <c r="V455" s="2">
        <f t="shared" si="417"/>
        <v>0</v>
      </c>
      <c r="W455" s="2">
        <f t="shared" si="418"/>
        <v>0</v>
      </c>
      <c r="X455" s="2">
        <f>(ROUND((((S455+ROUND((ROUND(((((EU455*1.25)*1.2))*AV455*I455),2)*BS455),2))*AT455)/100),2)+ROUND(((ROUND((ROUND(((AE455-(((EU455*1.25)*1.2)))*AV455*I455),2)*BS455),2)*AT455)/100),2))</f>
        <v>14.92</v>
      </c>
      <c r="Y455" s="2">
        <f>(ROUND((((S455+ROUND((ROUND(((((EU455*1.25)*1.2))*AV455*I455),2)*BS455),2))*AU455)/100),2)+ROUND(((ROUND((ROUND(((AE455-(((EU455*1.25)*1.2)))*AV455*I455),2)*BS455),2)*AU455)/100),2))</f>
        <v>8.35</v>
      </c>
      <c r="Z455" s="2"/>
      <c r="AA455" s="2">
        <v>86549534</v>
      </c>
      <c r="AB455" s="2">
        <f t="shared" si="419"/>
        <v>32.459400000000002</v>
      </c>
      <c r="AC455" s="2">
        <f>ROUND((((ES455*1)*1)),6)</f>
        <v>16.47</v>
      </c>
      <c r="AD455" s="2">
        <f>ROUND((((((ET455*1.25)*1.2))-(((EU455*1.25)*1.2)))+AE455),6)</f>
        <v>3.7349999999999999</v>
      </c>
      <c r="AE455" s="2">
        <f>ROUND((((EU455*1.25)*1.2)),6)</f>
        <v>0.56999999999999995</v>
      </c>
      <c r="AF455" s="2">
        <f>ROUND((((EV455*1.15)*1.2)),6)</f>
        <v>12.2544</v>
      </c>
      <c r="AG455" s="2">
        <f t="shared" si="420"/>
        <v>0</v>
      </c>
      <c r="AH455" s="2">
        <f>(((EW455*1.15)*1.2))</f>
        <v>1.0073999999999999</v>
      </c>
      <c r="AI455" s="2">
        <f>(((EX455*1.25)*1.2))</f>
        <v>0</v>
      </c>
      <c r="AJ455" s="2">
        <f t="shared" si="421"/>
        <v>0</v>
      </c>
      <c r="AK455" s="2">
        <v>27.84</v>
      </c>
      <c r="AL455" s="2">
        <v>16.47</v>
      </c>
      <c r="AM455" s="2">
        <v>2.4900000000000002</v>
      </c>
      <c r="AN455" s="2">
        <v>0.38</v>
      </c>
      <c r="AO455" s="2">
        <v>8.8800000000000008</v>
      </c>
      <c r="AP455" s="2">
        <v>0</v>
      </c>
      <c r="AQ455" s="2">
        <v>0.73</v>
      </c>
      <c r="AR455" s="2">
        <v>0</v>
      </c>
      <c r="AS455" s="2">
        <v>0</v>
      </c>
      <c r="AT455" s="2">
        <v>109</v>
      </c>
      <c r="AU455" s="2">
        <v>61</v>
      </c>
      <c r="AV455" s="2">
        <v>1.0669999999999999</v>
      </c>
      <c r="AW455" s="2">
        <v>1</v>
      </c>
      <c r="AX455" s="2"/>
      <c r="AY455" s="2"/>
      <c r="AZ455" s="2">
        <v>1</v>
      </c>
      <c r="BA455" s="2">
        <v>1</v>
      </c>
      <c r="BB455" s="2">
        <v>1</v>
      </c>
      <c r="BC455" s="2">
        <v>1</v>
      </c>
      <c r="BD455" s="2" t="s">
        <v>3</v>
      </c>
      <c r="BE455" s="2" t="s">
        <v>3</v>
      </c>
      <c r="BF455" s="2" t="s">
        <v>3</v>
      </c>
      <c r="BG455" s="2" t="s">
        <v>3</v>
      </c>
      <c r="BH455" s="2">
        <v>0</v>
      </c>
      <c r="BI455" s="2">
        <v>1</v>
      </c>
      <c r="BJ455" s="2" t="s">
        <v>372</v>
      </c>
      <c r="BK455" s="2"/>
      <c r="BL455" s="2"/>
      <c r="BM455" s="2">
        <v>22</v>
      </c>
      <c r="BN455" s="2">
        <v>0</v>
      </c>
      <c r="BO455" s="2" t="s">
        <v>370</v>
      </c>
      <c r="BP455" s="2">
        <v>1</v>
      </c>
      <c r="BQ455" s="2">
        <v>30</v>
      </c>
      <c r="BR455" s="2">
        <v>0</v>
      </c>
      <c r="BS455" s="2">
        <v>1</v>
      </c>
      <c r="BT455" s="2">
        <v>1</v>
      </c>
      <c r="BU455" s="2">
        <v>1</v>
      </c>
      <c r="BV455" s="2">
        <v>1</v>
      </c>
      <c r="BW455" s="2">
        <v>1</v>
      </c>
      <c r="BX455" s="2">
        <v>1</v>
      </c>
      <c r="BY455" s="2" t="s">
        <v>3</v>
      </c>
      <c r="BZ455" s="2">
        <v>109</v>
      </c>
      <c r="CA455" s="2">
        <v>61</v>
      </c>
      <c r="CB455" s="2" t="s">
        <v>3</v>
      </c>
      <c r="CC455" s="2"/>
      <c r="CD455" s="2"/>
      <c r="CE455" s="2">
        <v>1566</v>
      </c>
      <c r="CF455" s="2">
        <v>0</v>
      </c>
      <c r="CG455" s="2">
        <v>0</v>
      </c>
      <c r="CH455" s="2"/>
      <c r="CI455" s="2"/>
      <c r="CJ455" s="2"/>
      <c r="CK455" s="2"/>
      <c r="CL455" s="2"/>
      <c r="CM455" s="2">
        <v>0</v>
      </c>
      <c r="CN455" s="2" t="s">
        <v>857</v>
      </c>
      <c r="CO455" s="2">
        <v>0</v>
      </c>
      <c r="CP455" s="2">
        <f t="shared" si="422"/>
        <v>33.54</v>
      </c>
      <c r="CQ455" s="2">
        <f t="shared" si="423"/>
        <v>16.47</v>
      </c>
      <c r="CR455" s="2">
        <f>(ROUND((ROUND(((((ET455*1.25)*1.2))*AV455*1),2)*BB455),2)+ROUND((ROUND(((AE455-(((EU455*1.25)*1.2)))*AV455*1),2)*BS455),2))</f>
        <v>3.99</v>
      </c>
      <c r="CS455" s="2">
        <f>(ROUND((ROUND(((((EU455*1.25)*1.2))*AV455*1),2)*BS455),2)+ROUND((ROUND(((AE455-(((EU455*1.25)*1.2)))*AV455*1),2)*BS455),2))</f>
        <v>0.61</v>
      </c>
      <c r="CT455" s="2">
        <f t="shared" si="424"/>
        <v>13.08</v>
      </c>
      <c r="CU455" s="2">
        <f t="shared" si="425"/>
        <v>0</v>
      </c>
      <c r="CV455" s="2">
        <f t="shared" si="426"/>
        <v>1.0748957999999997</v>
      </c>
      <c r="CW455" s="2">
        <f t="shared" si="427"/>
        <v>0</v>
      </c>
      <c r="CX455" s="2">
        <f t="shared" si="428"/>
        <v>0</v>
      </c>
      <c r="CY455" s="2">
        <f>(ROUND((((S455+ROUND((ROUND(((((EU455*1.25)*1.2))*AV455*1),2)*BS455),2))*AT455)/100),2)+ROUND(((ROUND((ROUND(((AE455-(((EU455*1.25)*1.2)))*AV455*1),2)*BS455),2)*AT455)/100),2))</f>
        <v>14.92</v>
      </c>
      <c r="CZ455" s="2">
        <f>(ROUND((((S455+ROUND((ROUND(((((EU455*1.25)*1.2))*AV455*1),2)*BS455),2))*AU455)/100),2)+ROUND(((ROUND((ROUND(((AE455-(((EU455*1.25)*1.2)))*AV455*1),2)*BS455),2)*AU455)/100),2))</f>
        <v>8.35</v>
      </c>
      <c r="DA455" s="2"/>
      <c r="DB455" s="2">
        <v>117</v>
      </c>
      <c r="DC455" s="2" t="s">
        <v>3</v>
      </c>
      <c r="DD455" s="2" t="s">
        <v>36</v>
      </c>
      <c r="DE455" s="2" t="s">
        <v>138</v>
      </c>
      <c r="DF455" s="2" t="s">
        <v>138</v>
      </c>
      <c r="DG455" s="2" t="s">
        <v>139</v>
      </c>
      <c r="DH455" s="2" t="s">
        <v>3</v>
      </c>
      <c r="DI455" s="2" t="s">
        <v>139</v>
      </c>
      <c r="DJ455" s="2" t="s">
        <v>138</v>
      </c>
      <c r="DK455" s="2" t="s">
        <v>3</v>
      </c>
      <c r="DL455" s="2" t="s">
        <v>3</v>
      </c>
      <c r="DM455" s="2" t="s">
        <v>3</v>
      </c>
      <c r="DN455" s="2">
        <v>0</v>
      </c>
      <c r="DO455" s="2">
        <v>0</v>
      </c>
      <c r="DP455" s="2">
        <v>1</v>
      </c>
      <c r="DQ455" s="2">
        <v>1</v>
      </c>
      <c r="DR455" s="2"/>
      <c r="DS455" s="2"/>
      <c r="DT455" s="2"/>
      <c r="DU455" s="2">
        <v>1013</v>
      </c>
      <c r="DV455" s="2" t="s">
        <v>363</v>
      </c>
      <c r="DW455" s="2" t="s">
        <v>363</v>
      </c>
      <c r="DX455" s="2">
        <v>1</v>
      </c>
      <c r="DY455" s="2"/>
      <c r="DZ455" s="2" t="s">
        <v>3</v>
      </c>
      <c r="EA455" s="2" t="s">
        <v>3</v>
      </c>
      <c r="EB455" s="2" t="s">
        <v>3</v>
      </c>
      <c r="EC455" s="2" t="s">
        <v>3</v>
      </c>
      <c r="ED455" s="2"/>
      <c r="EE455" s="2">
        <v>85635394</v>
      </c>
      <c r="EF455" s="2">
        <v>30</v>
      </c>
      <c r="EG455" s="2" t="s">
        <v>46</v>
      </c>
      <c r="EH455" s="2">
        <v>0</v>
      </c>
      <c r="EI455" s="2" t="s">
        <v>3</v>
      </c>
      <c r="EJ455" s="2">
        <v>1</v>
      </c>
      <c r="EK455" s="2">
        <v>22</v>
      </c>
      <c r="EL455" s="2" t="s">
        <v>202</v>
      </c>
      <c r="EM455" s="2" t="s">
        <v>203</v>
      </c>
      <c r="EN455" s="2"/>
      <c r="EO455" s="2" t="s">
        <v>140</v>
      </c>
      <c r="EP455" s="2"/>
      <c r="EQ455" s="2">
        <v>131072</v>
      </c>
      <c r="ER455" s="2">
        <v>27.84</v>
      </c>
      <c r="ES455" s="2">
        <v>16.47</v>
      </c>
      <c r="ET455" s="2">
        <v>2.4900000000000002</v>
      </c>
      <c r="EU455" s="2">
        <v>0.38</v>
      </c>
      <c r="EV455" s="2">
        <v>8.8800000000000008</v>
      </c>
      <c r="EW455" s="2">
        <v>0.73</v>
      </c>
      <c r="EX455" s="2">
        <v>0</v>
      </c>
      <c r="EY455" s="2">
        <v>0</v>
      </c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>
        <v>0</v>
      </c>
      <c r="FR455" s="2">
        <v>0</v>
      </c>
      <c r="FS455" s="2">
        <v>0</v>
      </c>
      <c r="FT455" s="2"/>
      <c r="FU455" s="2"/>
      <c r="FV455" s="2"/>
      <c r="FW455" s="2"/>
      <c r="FX455" s="2">
        <v>109</v>
      </c>
      <c r="FY455" s="2">
        <v>61</v>
      </c>
      <c r="FZ455" s="2"/>
      <c r="GA455" s="2" t="s">
        <v>3</v>
      </c>
      <c r="GB455" s="2"/>
      <c r="GC455" s="2"/>
      <c r="GD455" s="2">
        <v>1</v>
      </c>
      <c r="GE455" s="2"/>
      <c r="GF455" s="2">
        <v>-823750213</v>
      </c>
      <c r="GG455" s="2">
        <v>2</v>
      </c>
      <c r="GH455" s="2">
        <v>1</v>
      </c>
      <c r="GI455" s="2">
        <v>2</v>
      </c>
      <c r="GJ455" s="2">
        <v>0</v>
      </c>
      <c r="GK455" s="2">
        <v>0</v>
      </c>
      <c r="GL455" s="2">
        <f t="shared" si="429"/>
        <v>0</v>
      </c>
      <c r="GM455" s="2">
        <f t="shared" si="430"/>
        <v>56.81</v>
      </c>
      <c r="GN455" s="2">
        <f t="shared" si="431"/>
        <v>56.81</v>
      </c>
      <c r="GO455" s="2">
        <f t="shared" si="432"/>
        <v>0</v>
      </c>
      <c r="GP455" s="2">
        <f t="shared" si="433"/>
        <v>0</v>
      </c>
      <c r="GQ455" s="2"/>
      <c r="GR455" s="2">
        <v>0</v>
      </c>
      <c r="GS455" s="2">
        <v>3</v>
      </c>
      <c r="GT455" s="2">
        <v>0</v>
      </c>
      <c r="GU455" s="2" t="s">
        <v>3</v>
      </c>
      <c r="GV455" s="2">
        <f t="shared" si="434"/>
        <v>0</v>
      </c>
      <c r="GW455" s="2">
        <v>1</v>
      </c>
      <c r="GX455" s="2">
        <f t="shared" si="435"/>
        <v>0</v>
      </c>
      <c r="GY455" s="2"/>
      <c r="GZ455" s="2"/>
      <c r="HA455" s="2">
        <v>0</v>
      </c>
      <c r="HB455" s="2">
        <v>0</v>
      </c>
      <c r="HC455" s="2">
        <f t="shared" si="436"/>
        <v>0</v>
      </c>
      <c r="HD455" s="2"/>
      <c r="HE455" s="2" t="s">
        <v>3</v>
      </c>
      <c r="HF455" s="2" t="s">
        <v>3</v>
      </c>
      <c r="HG455" s="2"/>
      <c r="HH455" s="2"/>
      <c r="HI455" s="2"/>
      <c r="HJ455" s="2"/>
      <c r="HK455" s="2"/>
      <c r="HL455" s="2"/>
      <c r="HM455" s="2" t="s">
        <v>3</v>
      </c>
      <c r="HN455" s="2" t="s">
        <v>3</v>
      </c>
      <c r="HO455" s="2" t="s">
        <v>3</v>
      </c>
      <c r="HP455" s="2" t="s">
        <v>3</v>
      </c>
      <c r="HQ455" s="2" t="s">
        <v>3</v>
      </c>
      <c r="HR455" s="2"/>
      <c r="HS455" s="2">
        <v>0</v>
      </c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>
        <v>0</v>
      </c>
      <c r="IL455" s="2"/>
      <c r="IM455" s="2"/>
      <c r="IN455" s="2"/>
      <c r="IO455" s="2"/>
      <c r="IP455" s="2"/>
      <c r="IQ455" s="2"/>
      <c r="IR455" s="2"/>
      <c r="IS455" s="2"/>
      <c r="IT455" s="2"/>
      <c r="IU455" s="2"/>
    </row>
    <row r="456" spans="1:255" x14ac:dyDescent="0.25">
      <c r="A456" s="3">
        <v>17</v>
      </c>
      <c r="B456" s="3">
        <v>1</v>
      </c>
      <c r="C456" s="3">
        <f>ROW(SmtRes!A452)</f>
        <v>452</v>
      </c>
      <c r="D456" s="3">
        <f>ROW(EtalonRes!A426)</f>
        <v>426</v>
      </c>
      <c r="E456" s="3" t="s">
        <v>385</v>
      </c>
      <c r="F456" s="3" t="s">
        <v>370</v>
      </c>
      <c r="G456" s="3" t="s">
        <v>371</v>
      </c>
      <c r="H456" s="3" t="s">
        <v>363</v>
      </c>
      <c r="I456" s="3">
        <v>1</v>
      </c>
      <c r="J456" s="3">
        <v>0</v>
      </c>
      <c r="K456" s="3">
        <v>1</v>
      </c>
      <c r="O456" s="3">
        <f t="shared" si="412"/>
        <v>894.02</v>
      </c>
      <c r="P456" s="3">
        <f t="shared" si="413"/>
        <v>88.77</v>
      </c>
      <c r="Q456" s="3">
        <f>(ROUND((ROUND(((((ET456*1.25)*1.2))*AV456*I456),2)*BB456),2)+ROUND((ROUND(((AE456-(((EU456*1.25)*1.2)))*AV456*I456),2)*BS456),2))</f>
        <v>68.19</v>
      </c>
      <c r="R456" s="3">
        <f>(ROUND((ROUND(((((EU456*1.25)*1.2))*AV456*I456),2)*BS456),2)+ROUND((ROUND(((AE456-(((EU456*1.25)*1.2)))*AV456*I456),2)*BS456),2))</f>
        <v>34.369999999999997</v>
      </c>
      <c r="S456" s="3">
        <f t="shared" si="414"/>
        <v>737.06</v>
      </c>
      <c r="T456" s="3">
        <f t="shared" si="415"/>
        <v>0</v>
      </c>
      <c r="U456" s="3">
        <f t="shared" si="416"/>
        <v>1.0748957999999997</v>
      </c>
      <c r="V456" s="3">
        <f t="shared" si="417"/>
        <v>0</v>
      </c>
      <c r="W456" s="3">
        <f t="shared" si="418"/>
        <v>0</v>
      </c>
      <c r="X456" s="3">
        <f>(ROUND((((S456+ROUND((ROUND(((((EU456*1.25)*1.2))*AV456*I456),2)*BS456),2))*AT456)/100),2)+ROUND(((ROUND((ROUND(((AE456-(((EU456*1.25)*1.2)))*AV456*I456),2)*BS456),2)*AT456)/100),2))</f>
        <v>840.86</v>
      </c>
      <c r="Y456" s="3">
        <f>(ROUND((((S456+ROUND((ROUND(((((EU456*1.25)*1.2))*AV456*I456),2)*BS456),2))*AU456)/100),2)+ROUND(((ROUND((ROUND(((AE456-(((EU456*1.25)*1.2)))*AV456*I456),2)*BS456),2)*AU456)/100),2))</f>
        <v>470.57</v>
      </c>
      <c r="AA456" s="3">
        <v>86549536</v>
      </c>
      <c r="AB456" s="3">
        <f t="shared" si="419"/>
        <v>32.459400000000002</v>
      </c>
      <c r="AC456" s="3">
        <f>ROUND((((ES456*1)*1)),6)</f>
        <v>16.47</v>
      </c>
      <c r="AD456" s="3">
        <f>ROUND((((((ET456*1.25)*1.2))-(((EU456*1.25)*1.2)))+AE456),6)</f>
        <v>3.7349999999999999</v>
      </c>
      <c r="AE456" s="3">
        <f>ROUND((((EU456*1.25)*1.2)),6)</f>
        <v>0.56999999999999995</v>
      </c>
      <c r="AF456" s="3">
        <f>ROUND((((EV456*1.15)*1.2)),6)</f>
        <v>12.2544</v>
      </c>
      <c r="AG456" s="3">
        <f t="shared" si="420"/>
        <v>0</v>
      </c>
      <c r="AH456" s="3">
        <f>(((EW456*1.15)*1.2))</f>
        <v>1.0073999999999999</v>
      </c>
      <c r="AI456" s="3">
        <f>(((EX456*1.25)*1.2))</f>
        <v>0</v>
      </c>
      <c r="AJ456" s="3">
        <f t="shared" si="421"/>
        <v>0</v>
      </c>
      <c r="AK456" s="3">
        <v>27.84</v>
      </c>
      <c r="AL456" s="3">
        <v>16.47</v>
      </c>
      <c r="AM456" s="3">
        <v>2.4900000000000002</v>
      </c>
      <c r="AN456" s="3">
        <v>0.38</v>
      </c>
      <c r="AO456" s="3">
        <v>8.8800000000000008</v>
      </c>
      <c r="AP456" s="3">
        <v>0</v>
      </c>
      <c r="AQ456" s="3">
        <v>0.73</v>
      </c>
      <c r="AR456" s="3">
        <v>0</v>
      </c>
      <c r="AS456" s="3">
        <v>0</v>
      </c>
      <c r="AT456" s="3">
        <v>109</v>
      </c>
      <c r="AU456" s="3">
        <v>61</v>
      </c>
      <c r="AV456" s="3">
        <v>1.0669999999999999</v>
      </c>
      <c r="AW456" s="3">
        <v>1</v>
      </c>
      <c r="AZ456" s="3">
        <v>1</v>
      </c>
      <c r="BA456" s="3">
        <v>56.35</v>
      </c>
      <c r="BB456" s="3">
        <v>17.09</v>
      </c>
      <c r="BC456" s="3">
        <v>5.39</v>
      </c>
      <c r="BD456" s="3" t="s">
        <v>3</v>
      </c>
      <c r="BE456" s="3" t="s">
        <v>3</v>
      </c>
      <c r="BF456" s="3" t="s">
        <v>3</v>
      </c>
      <c r="BG456" s="3" t="s">
        <v>3</v>
      </c>
      <c r="BH456" s="3">
        <v>0</v>
      </c>
      <c r="BI456" s="3">
        <v>1</v>
      </c>
      <c r="BJ456" s="3" t="s">
        <v>372</v>
      </c>
      <c r="BM456" s="3">
        <v>22</v>
      </c>
      <c r="BN456" s="3">
        <v>0</v>
      </c>
      <c r="BO456" s="3" t="s">
        <v>370</v>
      </c>
      <c r="BP456" s="3">
        <v>1</v>
      </c>
      <c r="BQ456" s="3">
        <v>30</v>
      </c>
      <c r="BR456" s="3">
        <v>0</v>
      </c>
      <c r="BS456" s="3">
        <v>56.35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 t="s">
        <v>3</v>
      </c>
      <c r="BZ456" s="3">
        <v>109</v>
      </c>
      <c r="CA456" s="3">
        <v>61</v>
      </c>
      <c r="CB456" s="3" t="s">
        <v>3</v>
      </c>
      <c r="CE456" s="3">
        <v>1566</v>
      </c>
      <c r="CF456" s="3">
        <v>0</v>
      </c>
      <c r="CG456" s="3">
        <v>0</v>
      </c>
      <c r="CM456" s="3">
        <v>0</v>
      </c>
      <c r="CN456" s="3" t="s">
        <v>857</v>
      </c>
      <c r="CO456" s="3">
        <v>0</v>
      </c>
      <c r="CP456" s="3">
        <f t="shared" si="422"/>
        <v>894.02</v>
      </c>
      <c r="CQ456" s="3">
        <f t="shared" si="423"/>
        <v>88.77</v>
      </c>
      <c r="CR456" s="3">
        <f>(ROUND((ROUND(((((ET456*1.25)*1.2))*AV456*1),2)*BB456),2)+ROUND((ROUND(((AE456-(((EU456*1.25)*1.2)))*AV456*1),2)*BS456),2))</f>
        <v>68.19</v>
      </c>
      <c r="CS456" s="3">
        <f>(ROUND((ROUND(((((EU456*1.25)*1.2))*AV456*1),2)*BS456),2)+ROUND((ROUND(((AE456-(((EU456*1.25)*1.2)))*AV456*1),2)*BS456),2))</f>
        <v>34.369999999999997</v>
      </c>
      <c r="CT456" s="3">
        <f t="shared" si="424"/>
        <v>737.06</v>
      </c>
      <c r="CU456" s="3">
        <f t="shared" si="425"/>
        <v>0</v>
      </c>
      <c r="CV456" s="3">
        <f t="shared" si="426"/>
        <v>1.0748957999999997</v>
      </c>
      <c r="CW456" s="3">
        <f t="shared" si="427"/>
        <v>0</v>
      </c>
      <c r="CX456" s="3">
        <f t="shared" si="428"/>
        <v>0</v>
      </c>
      <c r="CY456" s="3">
        <f>(ROUND((((S456+ROUND((ROUND(((((EU456*1.25)*1.2))*AV456*1),2)*BS456),2))*AT456)/100),2)+ROUND(((ROUND((ROUND(((AE456-(((EU456*1.25)*1.2)))*AV456*1),2)*BS456),2)*AT456)/100),2))</f>
        <v>840.86</v>
      </c>
      <c r="CZ456" s="3">
        <f>(ROUND((((S456+ROUND((ROUND(((((EU456*1.25)*1.2))*AV456*1),2)*BS456),2))*AU456)/100),2)+ROUND(((ROUND((ROUND(((AE456-(((EU456*1.25)*1.2)))*AV456*1),2)*BS456),2)*AU456)/100),2))</f>
        <v>470.57</v>
      </c>
      <c r="DB456" s="3">
        <v>119</v>
      </c>
      <c r="DC456" s="3" t="s">
        <v>3</v>
      </c>
      <c r="DD456" s="3" t="s">
        <v>36</v>
      </c>
      <c r="DE456" s="3" t="s">
        <v>138</v>
      </c>
      <c r="DF456" s="3" t="s">
        <v>138</v>
      </c>
      <c r="DG456" s="3" t="s">
        <v>139</v>
      </c>
      <c r="DH456" s="3" t="s">
        <v>3</v>
      </c>
      <c r="DI456" s="3" t="s">
        <v>139</v>
      </c>
      <c r="DJ456" s="3" t="s">
        <v>138</v>
      </c>
      <c r="DK456" s="3" t="s">
        <v>3</v>
      </c>
      <c r="DL456" s="3" t="s">
        <v>3</v>
      </c>
      <c r="DM456" s="3" t="s">
        <v>3</v>
      </c>
      <c r="DN456" s="3">
        <v>0</v>
      </c>
      <c r="DO456" s="3">
        <v>0</v>
      </c>
      <c r="DP456" s="3">
        <v>1</v>
      </c>
      <c r="DQ456" s="3">
        <v>1</v>
      </c>
      <c r="DU456" s="3">
        <v>1013</v>
      </c>
      <c r="DV456" s="3" t="s">
        <v>363</v>
      </c>
      <c r="DW456" s="3" t="s">
        <v>363</v>
      </c>
      <c r="DX456" s="3">
        <v>1</v>
      </c>
      <c r="DZ456" s="3" t="s">
        <v>3</v>
      </c>
      <c r="EA456" s="3" t="s">
        <v>3</v>
      </c>
      <c r="EB456" s="3" t="s">
        <v>3</v>
      </c>
      <c r="EC456" s="3" t="s">
        <v>3</v>
      </c>
      <c r="EE456" s="3">
        <v>85635394</v>
      </c>
      <c r="EF456" s="3">
        <v>30</v>
      </c>
      <c r="EG456" s="3" t="s">
        <v>46</v>
      </c>
      <c r="EH456" s="3">
        <v>0</v>
      </c>
      <c r="EI456" s="3" t="s">
        <v>3</v>
      </c>
      <c r="EJ456" s="3">
        <v>1</v>
      </c>
      <c r="EK456" s="3">
        <v>22</v>
      </c>
      <c r="EL456" s="3" t="s">
        <v>202</v>
      </c>
      <c r="EM456" s="3" t="s">
        <v>203</v>
      </c>
      <c r="EO456" s="3" t="s">
        <v>140</v>
      </c>
      <c r="EQ456" s="3">
        <v>131072</v>
      </c>
      <c r="ER456" s="3">
        <v>27.84</v>
      </c>
      <c r="ES456" s="3">
        <v>16.47</v>
      </c>
      <c r="ET456" s="3">
        <v>2.4900000000000002</v>
      </c>
      <c r="EU456" s="3">
        <v>0.38</v>
      </c>
      <c r="EV456" s="3">
        <v>8.8800000000000008</v>
      </c>
      <c r="EW456" s="3">
        <v>0.73</v>
      </c>
      <c r="EX456" s="3">
        <v>0</v>
      </c>
      <c r="EY456" s="3">
        <v>0</v>
      </c>
      <c r="FQ456" s="3">
        <v>0</v>
      </c>
      <c r="FR456" s="3">
        <v>0</v>
      </c>
      <c r="FS456" s="3">
        <v>0</v>
      </c>
      <c r="FX456" s="3">
        <v>109</v>
      </c>
      <c r="FY456" s="3">
        <v>61</v>
      </c>
      <c r="GA456" s="3" t="s">
        <v>3</v>
      </c>
      <c r="GD456" s="3">
        <v>1</v>
      </c>
      <c r="GF456" s="3">
        <v>-823750213</v>
      </c>
      <c r="GG456" s="3">
        <v>2</v>
      </c>
      <c r="GH456" s="3">
        <v>1</v>
      </c>
      <c r="GI456" s="3">
        <v>2</v>
      </c>
      <c r="GJ456" s="3">
        <v>0</v>
      </c>
      <c r="GK456" s="3">
        <v>0</v>
      </c>
      <c r="GL456" s="3">
        <f t="shared" si="429"/>
        <v>0</v>
      </c>
      <c r="GM456" s="3">
        <f t="shared" si="430"/>
        <v>2205.4499999999998</v>
      </c>
      <c r="GN456" s="3">
        <f t="shared" si="431"/>
        <v>2205.4499999999998</v>
      </c>
      <c r="GO456" s="3">
        <f t="shared" si="432"/>
        <v>0</v>
      </c>
      <c r="GP456" s="3">
        <f t="shared" si="433"/>
        <v>0</v>
      </c>
      <c r="GR456" s="3">
        <v>0</v>
      </c>
      <c r="GS456" s="3">
        <v>3</v>
      </c>
      <c r="GT456" s="3">
        <v>0</v>
      </c>
      <c r="GU456" s="3" t="s">
        <v>3</v>
      </c>
      <c r="GV456" s="3">
        <f t="shared" si="434"/>
        <v>0</v>
      </c>
      <c r="GW456" s="3">
        <v>1</v>
      </c>
      <c r="GX456" s="3">
        <f t="shared" si="435"/>
        <v>0</v>
      </c>
      <c r="HA456" s="3">
        <v>0</v>
      </c>
      <c r="HB456" s="3">
        <v>0</v>
      </c>
      <c r="HC456" s="3">
        <f t="shared" si="436"/>
        <v>0</v>
      </c>
      <c r="HE456" s="3" t="s">
        <v>3</v>
      </c>
      <c r="HF456" s="3" t="s">
        <v>3</v>
      </c>
      <c r="HM456" s="3" t="s">
        <v>3</v>
      </c>
      <c r="HN456" s="3" t="s">
        <v>3</v>
      </c>
      <c r="HO456" s="3" t="s">
        <v>3</v>
      </c>
      <c r="HP456" s="3" t="s">
        <v>3</v>
      </c>
      <c r="HQ456" s="3" t="s">
        <v>3</v>
      </c>
      <c r="HS456" s="3">
        <v>0</v>
      </c>
      <c r="IK456" s="3">
        <v>0</v>
      </c>
    </row>
    <row r="457" spans="1:255" x14ac:dyDescent="0.25">
      <c r="A457" s="2">
        <v>18</v>
      </c>
      <c r="B457" s="2">
        <v>1</v>
      </c>
      <c r="C457" s="2">
        <v>448</v>
      </c>
      <c r="D457" s="2"/>
      <c r="E457" s="2" t="s">
        <v>386</v>
      </c>
      <c r="F457" s="2" t="s">
        <v>387</v>
      </c>
      <c r="G457" s="2" t="s">
        <v>388</v>
      </c>
      <c r="H457" s="2" t="s">
        <v>226</v>
      </c>
      <c r="I457" s="2">
        <f>I455*J457</f>
        <v>1</v>
      </c>
      <c r="J457" s="2">
        <v>1</v>
      </c>
      <c r="K457" s="2">
        <v>1</v>
      </c>
      <c r="L457" s="2"/>
      <c r="M457" s="2"/>
      <c r="N457" s="2"/>
      <c r="O457" s="2">
        <f t="shared" si="412"/>
        <v>2236.44</v>
      </c>
      <c r="P457" s="2">
        <f t="shared" si="413"/>
        <v>2236.44</v>
      </c>
      <c r="Q457" s="2">
        <f t="shared" ref="Q457:Q462" si="437">(ROUND((ROUND(((ET457)*AV457*I457),2)*BB457),2)+ROUND((ROUND(((AE457-(EU457))*AV457*I457),2)*BS457),2))</f>
        <v>0</v>
      </c>
      <c r="R457" s="2">
        <f t="shared" ref="R457:R462" si="438">(ROUND((ROUND(((EU457)*AV457*I457),2)*BS457),2)+ROUND((ROUND(((AE457-(EU457))*AV457*I457),2)*BS457),2))</f>
        <v>0</v>
      </c>
      <c r="S457" s="2">
        <f t="shared" si="414"/>
        <v>0</v>
      </c>
      <c r="T457" s="2">
        <f t="shared" si="415"/>
        <v>0</v>
      </c>
      <c r="U457" s="2">
        <f t="shared" si="416"/>
        <v>0</v>
      </c>
      <c r="V457" s="2">
        <f t="shared" si="417"/>
        <v>0</v>
      </c>
      <c r="W457" s="2">
        <f t="shared" si="418"/>
        <v>0</v>
      </c>
      <c r="X457" s="2">
        <f t="shared" ref="X457:X462" si="439">(ROUND((((S457+ROUND((ROUND(((EU457)*AV457*I457),2)*BS457),2))*AT457)/100),2)+ROUND(((ROUND((ROUND(((AE457-(EU457))*AV457*I457),2)*BS457),2)*AT457)/100),2))</f>
        <v>0</v>
      </c>
      <c r="Y457" s="2">
        <f t="shared" ref="Y457:Y462" si="440">(ROUND((((S457+ROUND((ROUND(((EU457)*AV457*I457),2)*BS457),2))*AU457)/100),2)+ROUND(((ROUND((ROUND(((AE457-(EU457))*AV457*I457),2)*BS457),2)*AU457)/100),2))</f>
        <v>0</v>
      </c>
      <c r="Z457" s="2"/>
      <c r="AA457" s="2">
        <v>86549534</v>
      </c>
      <c r="AB457" s="2">
        <f t="shared" si="419"/>
        <v>2236.44</v>
      </c>
      <c r="AC457" s="2">
        <f t="shared" ref="AC457:AC462" si="441">ROUND((ES457),6)</f>
        <v>2236.44</v>
      </c>
      <c r="AD457" s="2">
        <f t="shared" ref="AD457:AD462" si="442">ROUND((((ET457)-(EU457))+AE457),6)</f>
        <v>0</v>
      </c>
      <c r="AE457" s="2">
        <f t="shared" ref="AE457:AF462" si="443">ROUND((EU457),6)</f>
        <v>0</v>
      </c>
      <c r="AF457" s="2">
        <f t="shared" si="443"/>
        <v>0</v>
      </c>
      <c r="AG457" s="2">
        <f t="shared" si="420"/>
        <v>0</v>
      </c>
      <c r="AH457" s="2">
        <f t="shared" ref="AH457:AI462" si="444">(EW457)</f>
        <v>0</v>
      </c>
      <c r="AI457" s="2">
        <f t="shared" si="444"/>
        <v>0</v>
      </c>
      <c r="AJ457" s="2">
        <f t="shared" si="421"/>
        <v>0</v>
      </c>
      <c r="AK457" s="2">
        <v>2236.44</v>
      </c>
      <c r="AL457" s="2">
        <v>2236.44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109</v>
      </c>
      <c r="AU457" s="2">
        <v>61</v>
      </c>
      <c r="AV457" s="2">
        <v>1</v>
      </c>
      <c r="AW457" s="2">
        <v>1</v>
      </c>
      <c r="AX457" s="2"/>
      <c r="AY457" s="2"/>
      <c r="AZ457" s="2">
        <v>1</v>
      </c>
      <c r="BA457" s="2">
        <v>1</v>
      </c>
      <c r="BB457" s="2">
        <v>1</v>
      </c>
      <c r="BC457" s="2">
        <v>1</v>
      </c>
      <c r="BD457" s="2" t="s">
        <v>3</v>
      </c>
      <c r="BE457" s="2" t="s">
        <v>3</v>
      </c>
      <c r="BF457" s="2" t="s">
        <v>3</v>
      </c>
      <c r="BG457" s="2" t="s">
        <v>3</v>
      </c>
      <c r="BH457" s="2">
        <v>3</v>
      </c>
      <c r="BI457" s="2">
        <v>1</v>
      </c>
      <c r="BJ457" s="2" t="s">
        <v>389</v>
      </c>
      <c r="BK457" s="2"/>
      <c r="BL457" s="2"/>
      <c r="BM457" s="2">
        <v>22</v>
      </c>
      <c r="BN457" s="2">
        <v>0</v>
      </c>
      <c r="BO457" s="2" t="s">
        <v>3</v>
      </c>
      <c r="BP457" s="2">
        <v>0</v>
      </c>
      <c r="BQ457" s="2">
        <v>30</v>
      </c>
      <c r="BR457" s="2">
        <v>0</v>
      </c>
      <c r="BS457" s="2">
        <v>1</v>
      </c>
      <c r="BT457" s="2">
        <v>1</v>
      </c>
      <c r="BU457" s="2">
        <v>1</v>
      </c>
      <c r="BV457" s="2">
        <v>1</v>
      </c>
      <c r="BW457" s="2">
        <v>1</v>
      </c>
      <c r="BX457" s="2">
        <v>1</v>
      </c>
      <c r="BY457" s="2" t="s">
        <v>3</v>
      </c>
      <c r="BZ457" s="2">
        <v>109</v>
      </c>
      <c r="CA457" s="2">
        <v>61</v>
      </c>
      <c r="CB457" s="2" t="s">
        <v>3</v>
      </c>
      <c r="CC457" s="2"/>
      <c r="CD457" s="2"/>
      <c r="CE457" s="2">
        <v>1566</v>
      </c>
      <c r="CF457" s="2">
        <v>0</v>
      </c>
      <c r="CG457" s="2">
        <v>0</v>
      </c>
      <c r="CH457" s="2"/>
      <c r="CI457" s="2"/>
      <c r="CJ457" s="2"/>
      <c r="CK457" s="2"/>
      <c r="CL457" s="2"/>
      <c r="CM457" s="2">
        <v>0</v>
      </c>
      <c r="CN457" s="2" t="s">
        <v>858</v>
      </c>
      <c r="CO457" s="2">
        <v>0</v>
      </c>
      <c r="CP457" s="2">
        <f t="shared" si="422"/>
        <v>2236.44</v>
      </c>
      <c r="CQ457" s="2">
        <f t="shared" si="423"/>
        <v>2236.44</v>
      </c>
      <c r="CR457" s="2">
        <f t="shared" ref="CR457:CR462" si="445">(ROUND((ROUND(((ET457)*AV457*1),2)*BB457),2)+ROUND((ROUND(((AE457-(EU457))*AV457*1),2)*BS457),2))</f>
        <v>0</v>
      </c>
      <c r="CS457" s="2">
        <f t="shared" ref="CS457:CS462" si="446">(ROUND((ROUND(((EU457)*AV457*1),2)*BS457),2)+ROUND((ROUND(((AE457-(EU457))*AV457*1),2)*BS457),2))</f>
        <v>0</v>
      </c>
      <c r="CT457" s="2">
        <f t="shared" si="424"/>
        <v>0</v>
      </c>
      <c r="CU457" s="2">
        <f t="shared" si="425"/>
        <v>0</v>
      </c>
      <c r="CV457" s="2">
        <f t="shared" si="426"/>
        <v>0</v>
      </c>
      <c r="CW457" s="2">
        <f t="shared" si="427"/>
        <v>0</v>
      </c>
      <c r="CX457" s="2">
        <f t="shared" si="428"/>
        <v>0</v>
      </c>
      <c r="CY457" s="2">
        <f t="shared" ref="CY457:CY462" si="447">(ROUND((((S457+ROUND((ROUND(((EU457)*AV457*1),2)*BS457),2))*AT457)/100),2)+ROUND(((ROUND((ROUND(((AE457-(EU457))*AV457*1),2)*BS457),2)*AT457)/100),2))</f>
        <v>0</v>
      </c>
      <c r="CZ457" s="2">
        <f t="shared" ref="CZ457:CZ462" si="448">(ROUND((((S457+ROUND((ROUND(((EU457)*AV457*1),2)*BS457),2))*AU457)/100),2)+ROUND(((ROUND((ROUND(((AE457-(EU457))*AV457*1),2)*BS457),2)*AU457)/100),2))</f>
        <v>0</v>
      </c>
      <c r="DA457" s="2"/>
      <c r="DB457" s="2"/>
      <c r="DC457" s="2" t="s">
        <v>3</v>
      </c>
      <c r="DD457" s="2" t="s">
        <v>3</v>
      </c>
      <c r="DE457" s="2" t="s">
        <v>3</v>
      </c>
      <c r="DF457" s="2" t="s">
        <v>3</v>
      </c>
      <c r="DG457" s="2" t="s">
        <v>3</v>
      </c>
      <c r="DH457" s="2" t="s">
        <v>3</v>
      </c>
      <c r="DI457" s="2" t="s">
        <v>3</v>
      </c>
      <c r="DJ457" s="2" t="s">
        <v>3</v>
      </c>
      <c r="DK457" s="2" t="s">
        <v>3</v>
      </c>
      <c r="DL457" s="2" t="s">
        <v>3</v>
      </c>
      <c r="DM457" s="2" t="s">
        <v>3</v>
      </c>
      <c r="DN457" s="2">
        <v>0</v>
      </c>
      <c r="DO457" s="2">
        <v>0</v>
      </c>
      <c r="DP457" s="2">
        <v>1</v>
      </c>
      <c r="DQ457" s="2">
        <v>1</v>
      </c>
      <c r="DR457" s="2"/>
      <c r="DS457" s="2"/>
      <c r="DT457" s="2"/>
      <c r="DU457" s="2">
        <v>1013</v>
      </c>
      <c r="DV457" s="2" t="s">
        <v>226</v>
      </c>
      <c r="DW457" s="2" t="s">
        <v>226</v>
      </c>
      <c r="DX457" s="2">
        <v>1</v>
      </c>
      <c r="DY457" s="2"/>
      <c r="DZ457" s="2" t="s">
        <v>3</v>
      </c>
      <c r="EA457" s="2" t="s">
        <v>3</v>
      </c>
      <c r="EB457" s="2" t="s">
        <v>3</v>
      </c>
      <c r="EC457" s="2" t="s">
        <v>3</v>
      </c>
      <c r="ED457" s="2"/>
      <c r="EE457" s="2">
        <v>85635394</v>
      </c>
      <c r="EF457" s="2">
        <v>30</v>
      </c>
      <c r="EG457" s="2" t="s">
        <v>46</v>
      </c>
      <c r="EH457" s="2">
        <v>0</v>
      </c>
      <c r="EI457" s="2" t="s">
        <v>3</v>
      </c>
      <c r="EJ457" s="2">
        <v>1</v>
      </c>
      <c r="EK457" s="2">
        <v>22</v>
      </c>
      <c r="EL457" s="2" t="s">
        <v>202</v>
      </c>
      <c r="EM457" s="2" t="s">
        <v>203</v>
      </c>
      <c r="EN457" s="2"/>
      <c r="EO457" s="2" t="s">
        <v>146</v>
      </c>
      <c r="EP457" s="2"/>
      <c r="EQ457" s="2">
        <v>0</v>
      </c>
      <c r="ER457" s="2">
        <v>2236.44</v>
      </c>
      <c r="ES457" s="2">
        <v>2236.44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>
        <v>0</v>
      </c>
      <c r="FR457" s="2">
        <v>0</v>
      </c>
      <c r="FS457" s="2">
        <v>0</v>
      </c>
      <c r="FT457" s="2"/>
      <c r="FU457" s="2"/>
      <c r="FV457" s="2"/>
      <c r="FW457" s="2"/>
      <c r="FX457" s="2">
        <v>109</v>
      </c>
      <c r="FY457" s="2">
        <v>61</v>
      </c>
      <c r="FZ457" s="2"/>
      <c r="GA457" s="2" t="s">
        <v>3</v>
      </c>
      <c r="GB457" s="2"/>
      <c r="GC457" s="2"/>
      <c r="GD457" s="2">
        <v>1</v>
      </c>
      <c r="GE457" s="2"/>
      <c r="GF457" s="2">
        <v>431052679</v>
      </c>
      <c r="GG457" s="2">
        <v>2</v>
      </c>
      <c r="GH457" s="2">
        <v>1</v>
      </c>
      <c r="GI457" s="2">
        <v>-2</v>
      </c>
      <c r="GJ457" s="2">
        <v>0</v>
      </c>
      <c r="GK457" s="2">
        <v>0</v>
      </c>
      <c r="GL457" s="2">
        <f t="shared" si="429"/>
        <v>0</v>
      </c>
      <c r="GM457" s="2">
        <f t="shared" si="430"/>
        <v>2236.44</v>
      </c>
      <c r="GN457" s="2">
        <f t="shared" si="431"/>
        <v>2236.44</v>
      </c>
      <c r="GO457" s="2">
        <f t="shared" si="432"/>
        <v>0</v>
      </c>
      <c r="GP457" s="2">
        <f t="shared" si="433"/>
        <v>0</v>
      </c>
      <c r="GQ457" s="2"/>
      <c r="GR457" s="2">
        <v>0</v>
      </c>
      <c r="GS457" s="2">
        <v>3</v>
      </c>
      <c r="GT457" s="2">
        <v>0</v>
      </c>
      <c r="GU457" s="2" t="s">
        <v>3</v>
      </c>
      <c r="GV457" s="2">
        <f t="shared" si="434"/>
        <v>0</v>
      </c>
      <c r="GW457" s="2">
        <v>1</v>
      </c>
      <c r="GX457" s="2">
        <f t="shared" si="435"/>
        <v>0</v>
      </c>
      <c r="GY457" s="2"/>
      <c r="GZ457" s="2"/>
      <c r="HA457" s="2">
        <v>0</v>
      </c>
      <c r="HB457" s="2">
        <v>0</v>
      </c>
      <c r="HC457" s="2">
        <f t="shared" si="436"/>
        <v>0</v>
      </c>
      <c r="HD457" s="2"/>
      <c r="HE457" s="2" t="s">
        <v>3</v>
      </c>
      <c r="HF457" s="2" t="s">
        <v>3</v>
      </c>
      <c r="HG457" s="2"/>
      <c r="HH457" s="2"/>
      <c r="HI457" s="2"/>
      <c r="HJ457" s="2"/>
      <c r="HK457" s="2"/>
      <c r="HL457" s="2"/>
      <c r="HM457" s="2" t="s">
        <v>36</v>
      </c>
      <c r="HN457" s="2" t="s">
        <v>3</v>
      </c>
      <c r="HO457" s="2" t="s">
        <v>3</v>
      </c>
      <c r="HP457" s="2" t="s">
        <v>3</v>
      </c>
      <c r="HQ457" s="2" t="s">
        <v>3</v>
      </c>
      <c r="HR457" s="2"/>
      <c r="HS457" s="2">
        <v>0</v>
      </c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>
        <v>0</v>
      </c>
      <c r="IL457" s="2"/>
      <c r="IM457" s="2"/>
      <c r="IN457" s="2"/>
      <c r="IO457" s="2"/>
      <c r="IP457" s="2"/>
      <c r="IQ457" s="2"/>
      <c r="IR457" s="2"/>
      <c r="IS457" s="2"/>
      <c r="IT457" s="2"/>
      <c r="IU457" s="2"/>
    </row>
    <row r="458" spans="1:255" x14ac:dyDescent="0.25">
      <c r="A458" s="3">
        <v>18</v>
      </c>
      <c r="B458" s="3">
        <v>1</v>
      </c>
      <c r="C458" s="3">
        <v>452</v>
      </c>
      <c r="E458" s="3" t="s">
        <v>386</v>
      </c>
      <c r="F458" s="3" t="s">
        <v>387</v>
      </c>
      <c r="G458" s="3" t="s">
        <v>388</v>
      </c>
      <c r="H458" s="3" t="s">
        <v>226</v>
      </c>
      <c r="I458" s="3">
        <f>I456*J458</f>
        <v>1</v>
      </c>
      <c r="J458" s="3">
        <v>1</v>
      </c>
      <c r="K458" s="3">
        <v>1</v>
      </c>
      <c r="O458" s="3">
        <f t="shared" si="412"/>
        <v>17623.150000000001</v>
      </c>
      <c r="P458" s="3">
        <f t="shared" si="413"/>
        <v>17623.150000000001</v>
      </c>
      <c r="Q458" s="3">
        <f t="shared" si="437"/>
        <v>0</v>
      </c>
      <c r="R458" s="3">
        <f t="shared" si="438"/>
        <v>0</v>
      </c>
      <c r="S458" s="3">
        <f t="shared" si="414"/>
        <v>0</v>
      </c>
      <c r="T458" s="3">
        <f t="shared" si="415"/>
        <v>0</v>
      </c>
      <c r="U458" s="3">
        <f t="shared" si="416"/>
        <v>0</v>
      </c>
      <c r="V458" s="3">
        <f t="shared" si="417"/>
        <v>0</v>
      </c>
      <c r="W458" s="3">
        <f t="shared" si="418"/>
        <v>0</v>
      </c>
      <c r="X458" s="3">
        <f t="shared" si="439"/>
        <v>0</v>
      </c>
      <c r="Y458" s="3">
        <f t="shared" si="440"/>
        <v>0</v>
      </c>
      <c r="AA458" s="3">
        <v>86549536</v>
      </c>
      <c r="AB458" s="3">
        <f t="shared" si="419"/>
        <v>2236.44</v>
      </c>
      <c r="AC458" s="3">
        <f t="shared" si="441"/>
        <v>2236.44</v>
      </c>
      <c r="AD458" s="3">
        <f t="shared" si="442"/>
        <v>0</v>
      </c>
      <c r="AE458" s="3">
        <f t="shared" si="443"/>
        <v>0</v>
      </c>
      <c r="AF458" s="3">
        <f t="shared" si="443"/>
        <v>0</v>
      </c>
      <c r="AG458" s="3">
        <f t="shared" si="420"/>
        <v>0</v>
      </c>
      <c r="AH458" s="3">
        <f t="shared" si="444"/>
        <v>0</v>
      </c>
      <c r="AI458" s="3">
        <f t="shared" si="444"/>
        <v>0</v>
      </c>
      <c r="AJ458" s="3">
        <f t="shared" si="421"/>
        <v>0</v>
      </c>
      <c r="AK458" s="3">
        <v>2236.44</v>
      </c>
      <c r="AL458" s="3">
        <v>2236.44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109</v>
      </c>
      <c r="AU458" s="3">
        <v>61</v>
      </c>
      <c r="AV458" s="3">
        <v>1</v>
      </c>
      <c r="AW458" s="3">
        <v>1</v>
      </c>
      <c r="AZ458" s="3">
        <v>1</v>
      </c>
      <c r="BA458" s="3">
        <v>1</v>
      </c>
      <c r="BB458" s="3">
        <v>1</v>
      </c>
      <c r="BC458" s="3">
        <v>7.88</v>
      </c>
      <c r="BD458" s="3" t="s">
        <v>3</v>
      </c>
      <c r="BE458" s="3" t="s">
        <v>3</v>
      </c>
      <c r="BF458" s="3" t="s">
        <v>3</v>
      </c>
      <c r="BG458" s="3" t="s">
        <v>3</v>
      </c>
      <c r="BH458" s="3">
        <v>3</v>
      </c>
      <c r="BI458" s="3">
        <v>1</v>
      </c>
      <c r="BJ458" s="3" t="s">
        <v>389</v>
      </c>
      <c r="BM458" s="3">
        <v>22</v>
      </c>
      <c r="BN458" s="3">
        <v>0</v>
      </c>
      <c r="BO458" s="3" t="s">
        <v>387</v>
      </c>
      <c r="BP458" s="3">
        <v>1</v>
      </c>
      <c r="BQ458" s="3">
        <v>30</v>
      </c>
      <c r="BR458" s="3">
        <v>0</v>
      </c>
      <c r="BS458" s="3">
        <v>1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 t="s">
        <v>3</v>
      </c>
      <c r="BZ458" s="3">
        <v>109</v>
      </c>
      <c r="CA458" s="3">
        <v>61</v>
      </c>
      <c r="CB458" s="3" t="s">
        <v>3</v>
      </c>
      <c r="CE458" s="3">
        <v>1566</v>
      </c>
      <c r="CF458" s="3">
        <v>0</v>
      </c>
      <c r="CG458" s="3">
        <v>0</v>
      </c>
      <c r="CM458" s="3">
        <v>0</v>
      </c>
      <c r="CN458" s="3" t="s">
        <v>858</v>
      </c>
      <c r="CO458" s="3">
        <v>0</v>
      </c>
      <c r="CP458" s="3">
        <f t="shared" si="422"/>
        <v>17623.150000000001</v>
      </c>
      <c r="CQ458" s="3">
        <f t="shared" si="423"/>
        <v>17623.150000000001</v>
      </c>
      <c r="CR458" s="3">
        <f t="shared" si="445"/>
        <v>0</v>
      </c>
      <c r="CS458" s="3">
        <f t="shared" si="446"/>
        <v>0</v>
      </c>
      <c r="CT458" s="3">
        <f t="shared" si="424"/>
        <v>0</v>
      </c>
      <c r="CU458" s="3">
        <f t="shared" si="425"/>
        <v>0</v>
      </c>
      <c r="CV458" s="3">
        <f t="shared" si="426"/>
        <v>0</v>
      </c>
      <c r="CW458" s="3">
        <f t="shared" si="427"/>
        <v>0</v>
      </c>
      <c r="CX458" s="3">
        <f t="shared" si="428"/>
        <v>0</v>
      </c>
      <c r="CY458" s="3">
        <f t="shared" si="447"/>
        <v>0</v>
      </c>
      <c r="CZ458" s="3">
        <f t="shared" si="448"/>
        <v>0</v>
      </c>
      <c r="DC458" s="3" t="s">
        <v>3</v>
      </c>
      <c r="DD458" s="3" t="s">
        <v>3</v>
      </c>
      <c r="DE458" s="3" t="s">
        <v>3</v>
      </c>
      <c r="DF458" s="3" t="s">
        <v>3</v>
      </c>
      <c r="DG458" s="3" t="s">
        <v>3</v>
      </c>
      <c r="DH458" s="3" t="s">
        <v>3</v>
      </c>
      <c r="DI458" s="3" t="s">
        <v>3</v>
      </c>
      <c r="DJ458" s="3" t="s">
        <v>3</v>
      </c>
      <c r="DK458" s="3" t="s">
        <v>3</v>
      </c>
      <c r="DL458" s="3" t="s">
        <v>3</v>
      </c>
      <c r="DM458" s="3" t="s">
        <v>3</v>
      </c>
      <c r="DN458" s="3">
        <v>0</v>
      </c>
      <c r="DO458" s="3">
        <v>0</v>
      </c>
      <c r="DP458" s="3">
        <v>1</v>
      </c>
      <c r="DQ458" s="3">
        <v>1</v>
      </c>
      <c r="DU458" s="3">
        <v>1013</v>
      </c>
      <c r="DV458" s="3" t="s">
        <v>226</v>
      </c>
      <c r="DW458" s="3" t="s">
        <v>226</v>
      </c>
      <c r="DX458" s="3">
        <v>1</v>
      </c>
      <c r="DZ458" s="3" t="s">
        <v>3</v>
      </c>
      <c r="EA458" s="3" t="s">
        <v>3</v>
      </c>
      <c r="EB458" s="3" t="s">
        <v>3</v>
      </c>
      <c r="EC458" s="3" t="s">
        <v>3</v>
      </c>
      <c r="EE458" s="3">
        <v>85635394</v>
      </c>
      <c r="EF458" s="3">
        <v>30</v>
      </c>
      <c r="EG458" s="3" t="s">
        <v>46</v>
      </c>
      <c r="EH458" s="3">
        <v>0</v>
      </c>
      <c r="EI458" s="3" t="s">
        <v>3</v>
      </c>
      <c r="EJ458" s="3">
        <v>1</v>
      </c>
      <c r="EK458" s="3">
        <v>22</v>
      </c>
      <c r="EL458" s="3" t="s">
        <v>202</v>
      </c>
      <c r="EM458" s="3" t="s">
        <v>203</v>
      </c>
      <c r="EO458" s="3" t="s">
        <v>146</v>
      </c>
      <c r="EQ458" s="3">
        <v>0</v>
      </c>
      <c r="ER458" s="3">
        <v>2236.44</v>
      </c>
      <c r="ES458" s="3">
        <v>2236.44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FQ458" s="3">
        <v>0</v>
      </c>
      <c r="FR458" s="3">
        <v>0</v>
      </c>
      <c r="FS458" s="3">
        <v>0</v>
      </c>
      <c r="FX458" s="3">
        <v>109</v>
      </c>
      <c r="FY458" s="3">
        <v>61</v>
      </c>
      <c r="GA458" s="3" t="s">
        <v>3</v>
      </c>
      <c r="GD458" s="3">
        <v>1</v>
      </c>
      <c r="GF458" s="3">
        <v>431052679</v>
      </c>
      <c r="GG458" s="3">
        <v>2</v>
      </c>
      <c r="GH458" s="3">
        <v>1</v>
      </c>
      <c r="GI458" s="3">
        <v>2</v>
      </c>
      <c r="GJ458" s="3">
        <v>0</v>
      </c>
      <c r="GK458" s="3">
        <v>0</v>
      </c>
      <c r="GL458" s="3">
        <f t="shared" si="429"/>
        <v>0</v>
      </c>
      <c r="GM458" s="3">
        <f t="shared" si="430"/>
        <v>17623.150000000001</v>
      </c>
      <c r="GN458" s="3">
        <f t="shared" si="431"/>
        <v>17623.150000000001</v>
      </c>
      <c r="GO458" s="3">
        <f t="shared" si="432"/>
        <v>0</v>
      </c>
      <c r="GP458" s="3">
        <f t="shared" si="433"/>
        <v>0</v>
      </c>
      <c r="GR458" s="3">
        <v>0</v>
      </c>
      <c r="GS458" s="3">
        <v>3</v>
      </c>
      <c r="GT458" s="3">
        <v>0</v>
      </c>
      <c r="GU458" s="3" t="s">
        <v>3</v>
      </c>
      <c r="GV458" s="3">
        <f t="shared" si="434"/>
        <v>0</v>
      </c>
      <c r="GW458" s="3">
        <v>1</v>
      </c>
      <c r="GX458" s="3">
        <f t="shared" si="435"/>
        <v>0</v>
      </c>
      <c r="HA458" s="3">
        <v>0</v>
      </c>
      <c r="HB458" s="3">
        <v>0</v>
      </c>
      <c r="HC458" s="3">
        <f t="shared" si="436"/>
        <v>0</v>
      </c>
      <c r="HE458" s="3" t="s">
        <v>3</v>
      </c>
      <c r="HF458" s="3" t="s">
        <v>3</v>
      </c>
      <c r="HM458" s="3" t="s">
        <v>36</v>
      </c>
      <c r="HN458" s="3" t="s">
        <v>3</v>
      </c>
      <c r="HO458" s="3" t="s">
        <v>3</v>
      </c>
      <c r="HP458" s="3" t="s">
        <v>3</v>
      </c>
      <c r="HQ458" s="3" t="s">
        <v>3</v>
      </c>
      <c r="HS458" s="3">
        <v>0</v>
      </c>
      <c r="IK458" s="3">
        <v>0</v>
      </c>
    </row>
    <row r="459" spans="1:255" x14ac:dyDescent="0.25">
      <c r="A459" s="2">
        <v>17</v>
      </c>
      <c r="B459" s="2">
        <v>1</v>
      </c>
      <c r="C459" s="2"/>
      <c r="D459" s="2"/>
      <c r="E459" s="2" t="s">
        <v>390</v>
      </c>
      <c r="F459" s="2" t="s">
        <v>391</v>
      </c>
      <c r="G459" s="2" t="s">
        <v>392</v>
      </c>
      <c r="H459" s="2" t="s">
        <v>163</v>
      </c>
      <c r="I459" s="2">
        <v>38</v>
      </c>
      <c r="J459" s="2">
        <v>0</v>
      </c>
      <c r="K459" s="2">
        <v>38</v>
      </c>
      <c r="L459" s="2"/>
      <c r="M459" s="2"/>
      <c r="N459" s="2"/>
      <c r="O459" s="2">
        <f t="shared" si="412"/>
        <v>127.3</v>
      </c>
      <c r="P459" s="2">
        <f t="shared" si="413"/>
        <v>127.3</v>
      </c>
      <c r="Q459" s="2">
        <f t="shared" si="437"/>
        <v>0</v>
      </c>
      <c r="R459" s="2">
        <f t="shared" si="438"/>
        <v>0</v>
      </c>
      <c r="S459" s="2">
        <f t="shared" si="414"/>
        <v>0</v>
      </c>
      <c r="T459" s="2">
        <f t="shared" si="415"/>
        <v>0</v>
      </c>
      <c r="U459" s="2">
        <f t="shared" si="416"/>
        <v>0</v>
      </c>
      <c r="V459" s="2">
        <f t="shared" si="417"/>
        <v>0</v>
      </c>
      <c r="W459" s="2">
        <f t="shared" si="418"/>
        <v>0</v>
      </c>
      <c r="X459" s="2">
        <f t="shared" si="439"/>
        <v>0</v>
      </c>
      <c r="Y459" s="2">
        <f t="shared" si="440"/>
        <v>0</v>
      </c>
      <c r="Z459" s="2"/>
      <c r="AA459" s="2">
        <v>86549534</v>
      </c>
      <c r="AB459" s="2">
        <f t="shared" si="419"/>
        <v>3.35</v>
      </c>
      <c r="AC459" s="2">
        <f t="shared" si="441"/>
        <v>3.35</v>
      </c>
      <c r="AD459" s="2">
        <f t="shared" si="442"/>
        <v>0</v>
      </c>
      <c r="AE459" s="2">
        <f t="shared" si="443"/>
        <v>0</v>
      </c>
      <c r="AF459" s="2">
        <f t="shared" si="443"/>
        <v>0</v>
      </c>
      <c r="AG459" s="2">
        <f t="shared" si="420"/>
        <v>0</v>
      </c>
      <c r="AH459" s="2">
        <f t="shared" si="444"/>
        <v>0</v>
      </c>
      <c r="AI459" s="2">
        <f t="shared" si="444"/>
        <v>0</v>
      </c>
      <c r="AJ459" s="2">
        <f t="shared" si="421"/>
        <v>0</v>
      </c>
      <c r="AK459" s="2">
        <v>3.35</v>
      </c>
      <c r="AL459" s="2">
        <v>3.35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1</v>
      </c>
      <c r="AW459" s="2">
        <v>1</v>
      </c>
      <c r="AX459" s="2"/>
      <c r="AY459" s="2"/>
      <c r="AZ459" s="2">
        <v>1</v>
      </c>
      <c r="BA459" s="2">
        <v>1</v>
      </c>
      <c r="BB459" s="2">
        <v>1</v>
      </c>
      <c r="BC459" s="2">
        <v>1</v>
      </c>
      <c r="BD459" s="2" t="s">
        <v>3</v>
      </c>
      <c r="BE459" s="2" t="s">
        <v>3</v>
      </c>
      <c r="BF459" s="2" t="s">
        <v>3</v>
      </c>
      <c r="BG459" s="2" t="s">
        <v>3</v>
      </c>
      <c r="BH459" s="2">
        <v>3</v>
      </c>
      <c r="BI459" s="2">
        <v>1</v>
      </c>
      <c r="BJ459" s="2" t="s">
        <v>393</v>
      </c>
      <c r="BK459" s="2"/>
      <c r="BL459" s="2"/>
      <c r="BM459" s="2">
        <v>1617</v>
      </c>
      <c r="BN459" s="2">
        <v>0</v>
      </c>
      <c r="BO459" s="2" t="s">
        <v>3</v>
      </c>
      <c r="BP459" s="2">
        <v>0</v>
      </c>
      <c r="BQ459" s="2">
        <v>200</v>
      </c>
      <c r="BR459" s="2">
        <v>0</v>
      </c>
      <c r="BS459" s="2">
        <v>1</v>
      </c>
      <c r="BT459" s="2">
        <v>1</v>
      </c>
      <c r="BU459" s="2">
        <v>1</v>
      </c>
      <c r="BV459" s="2">
        <v>1</v>
      </c>
      <c r="BW459" s="2">
        <v>1</v>
      </c>
      <c r="BX459" s="2">
        <v>1</v>
      </c>
      <c r="BY459" s="2" t="s">
        <v>3</v>
      </c>
      <c r="BZ459" s="2">
        <v>0</v>
      </c>
      <c r="CA459" s="2">
        <v>0</v>
      </c>
      <c r="CB459" s="2" t="s">
        <v>3</v>
      </c>
      <c r="CC459" s="2"/>
      <c r="CD459" s="2"/>
      <c r="CE459" s="2">
        <v>1566</v>
      </c>
      <c r="CF459" s="2">
        <v>0</v>
      </c>
      <c r="CG459" s="2">
        <v>0</v>
      </c>
      <c r="CH459" s="2"/>
      <c r="CI459" s="2"/>
      <c r="CJ459" s="2"/>
      <c r="CK459" s="2"/>
      <c r="CL459" s="2"/>
      <c r="CM459" s="2">
        <v>0</v>
      </c>
      <c r="CN459" s="2" t="s">
        <v>3</v>
      </c>
      <c r="CO459" s="2">
        <v>0</v>
      </c>
      <c r="CP459" s="2">
        <f t="shared" si="422"/>
        <v>127.3</v>
      </c>
      <c r="CQ459" s="2">
        <f t="shared" si="423"/>
        <v>3.35</v>
      </c>
      <c r="CR459" s="2">
        <f t="shared" si="445"/>
        <v>0</v>
      </c>
      <c r="CS459" s="2">
        <f t="shared" si="446"/>
        <v>0</v>
      </c>
      <c r="CT459" s="2">
        <f t="shared" si="424"/>
        <v>0</v>
      </c>
      <c r="CU459" s="2">
        <f t="shared" si="425"/>
        <v>0</v>
      </c>
      <c r="CV459" s="2">
        <f t="shared" si="426"/>
        <v>0</v>
      </c>
      <c r="CW459" s="2">
        <f t="shared" si="427"/>
        <v>0</v>
      </c>
      <c r="CX459" s="2">
        <f t="shared" si="428"/>
        <v>0</v>
      </c>
      <c r="CY459" s="2">
        <f t="shared" si="447"/>
        <v>0</v>
      </c>
      <c r="CZ459" s="2">
        <f t="shared" si="448"/>
        <v>0</v>
      </c>
      <c r="DA459" s="2"/>
      <c r="DB459" s="2"/>
      <c r="DC459" s="2" t="s">
        <v>3</v>
      </c>
      <c r="DD459" s="2" t="s">
        <v>3</v>
      </c>
      <c r="DE459" s="2" t="s">
        <v>3</v>
      </c>
      <c r="DF459" s="2" t="s">
        <v>3</v>
      </c>
      <c r="DG459" s="2" t="s">
        <v>3</v>
      </c>
      <c r="DH459" s="2" t="s">
        <v>3</v>
      </c>
      <c r="DI459" s="2" t="s">
        <v>3</v>
      </c>
      <c r="DJ459" s="2" t="s">
        <v>3</v>
      </c>
      <c r="DK459" s="2" t="s">
        <v>3</v>
      </c>
      <c r="DL459" s="2" t="s">
        <v>3</v>
      </c>
      <c r="DM459" s="2" t="s">
        <v>3</v>
      </c>
      <c r="DN459" s="2">
        <v>0</v>
      </c>
      <c r="DO459" s="2">
        <v>0</v>
      </c>
      <c r="DP459" s="2">
        <v>1</v>
      </c>
      <c r="DQ459" s="2">
        <v>1</v>
      </c>
      <c r="DR459" s="2"/>
      <c r="DS459" s="2"/>
      <c r="DT459" s="2"/>
      <c r="DU459" s="2">
        <v>1010</v>
      </c>
      <c r="DV459" s="2" t="s">
        <v>163</v>
      </c>
      <c r="DW459" s="2" t="s">
        <v>163</v>
      </c>
      <c r="DX459" s="2">
        <v>1</v>
      </c>
      <c r="DY459" s="2"/>
      <c r="DZ459" s="2" t="s">
        <v>3</v>
      </c>
      <c r="EA459" s="2" t="s">
        <v>3</v>
      </c>
      <c r="EB459" s="2" t="s">
        <v>3</v>
      </c>
      <c r="EC459" s="2" t="s">
        <v>3</v>
      </c>
      <c r="ED459" s="2"/>
      <c r="EE459" s="2">
        <v>85635469</v>
      </c>
      <c r="EF459" s="2">
        <v>200</v>
      </c>
      <c r="EG459" s="2" t="s">
        <v>394</v>
      </c>
      <c r="EH459" s="2">
        <v>0</v>
      </c>
      <c r="EI459" s="2" t="s">
        <v>3</v>
      </c>
      <c r="EJ459" s="2">
        <v>1</v>
      </c>
      <c r="EK459" s="2">
        <v>1617</v>
      </c>
      <c r="EL459" s="2" t="s">
        <v>395</v>
      </c>
      <c r="EM459" s="2" t="s">
        <v>396</v>
      </c>
      <c r="EN459" s="2"/>
      <c r="EO459" s="2" t="s">
        <v>3</v>
      </c>
      <c r="EP459" s="2"/>
      <c r="EQ459" s="2">
        <v>131072</v>
      </c>
      <c r="ER459" s="2">
        <v>3.35</v>
      </c>
      <c r="ES459" s="2">
        <v>3.35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>
        <v>0</v>
      </c>
      <c r="FR459" s="2">
        <v>0</v>
      </c>
      <c r="FS459" s="2">
        <v>0</v>
      </c>
      <c r="FT459" s="2"/>
      <c r="FU459" s="2"/>
      <c r="FV459" s="2"/>
      <c r="FW459" s="2"/>
      <c r="FX459" s="2">
        <v>0</v>
      </c>
      <c r="FY459" s="2">
        <v>0</v>
      </c>
      <c r="FZ459" s="2"/>
      <c r="GA459" s="2" t="s">
        <v>3</v>
      </c>
      <c r="GB459" s="2"/>
      <c r="GC459" s="2"/>
      <c r="GD459" s="2">
        <v>1</v>
      </c>
      <c r="GE459" s="2"/>
      <c r="GF459" s="2">
        <v>88590251</v>
      </c>
      <c r="GG459" s="2">
        <v>2</v>
      </c>
      <c r="GH459" s="2">
        <v>1</v>
      </c>
      <c r="GI459" s="2">
        <v>-2</v>
      </c>
      <c r="GJ459" s="2">
        <v>0</v>
      </c>
      <c r="GK459" s="2">
        <v>0</v>
      </c>
      <c r="GL459" s="2">
        <f t="shared" si="429"/>
        <v>0</v>
      </c>
      <c r="GM459" s="2">
        <f t="shared" si="430"/>
        <v>127.3</v>
      </c>
      <c r="GN459" s="2">
        <f t="shared" si="431"/>
        <v>127.3</v>
      </c>
      <c r="GO459" s="2">
        <f t="shared" si="432"/>
        <v>0</v>
      </c>
      <c r="GP459" s="2">
        <f t="shared" si="433"/>
        <v>0</v>
      </c>
      <c r="GQ459" s="2"/>
      <c r="GR459" s="2">
        <v>0</v>
      </c>
      <c r="GS459" s="2">
        <v>3</v>
      </c>
      <c r="GT459" s="2">
        <v>0</v>
      </c>
      <c r="GU459" s="2" t="s">
        <v>3</v>
      </c>
      <c r="GV459" s="2">
        <f t="shared" si="434"/>
        <v>0</v>
      </c>
      <c r="GW459" s="2">
        <v>1</v>
      </c>
      <c r="GX459" s="2">
        <f t="shared" si="435"/>
        <v>0</v>
      </c>
      <c r="GY459" s="2"/>
      <c r="GZ459" s="2"/>
      <c r="HA459" s="2">
        <v>0</v>
      </c>
      <c r="HB459" s="2">
        <v>0</v>
      </c>
      <c r="HC459" s="2">
        <f t="shared" si="436"/>
        <v>0</v>
      </c>
      <c r="HD459" s="2"/>
      <c r="HE459" s="2" t="s">
        <v>3</v>
      </c>
      <c r="HF459" s="2" t="s">
        <v>3</v>
      </c>
      <c r="HG459" s="2"/>
      <c r="HH459" s="2"/>
      <c r="HI459" s="2"/>
      <c r="HJ459" s="2"/>
      <c r="HK459" s="2"/>
      <c r="HL459" s="2"/>
      <c r="HM459" s="2" t="s">
        <v>3</v>
      </c>
      <c r="HN459" s="2" t="s">
        <v>3</v>
      </c>
      <c r="HO459" s="2" t="s">
        <v>3</v>
      </c>
      <c r="HP459" s="2" t="s">
        <v>3</v>
      </c>
      <c r="HQ459" s="2" t="s">
        <v>3</v>
      </c>
      <c r="HR459" s="2"/>
      <c r="HS459" s="2">
        <v>0</v>
      </c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>
        <v>0</v>
      </c>
      <c r="IL459" s="2"/>
      <c r="IM459" s="2"/>
      <c r="IN459" s="2"/>
      <c r="IO459" s="2"/>
      <c r="IP459" s="2"/>
      <c r="IQ459" s="2"/>
      <c r="IR459" s="2"/>
      <c r="IS459" s="2"/>
      <c r="IT459" s="2"/>
      <c r="IU459" s="2"/>
    </row>
    <row r="460" spans="1:255" x14ac:dyDescent="0.25">
      <c r="A460" s="3">
        <v>17</v>
      </c>
      <c r="B460" s="3">
        <v>1</v>
      </c>
      <c r="E460" s="3" t="s">
        <v>390</v>
      </c>
      <c r="F460" s="3" t="s">
        <v>391</v>
      </c>
      <c r="G460" s="3" t="s">
        <v>392</v>
      </c>
      <c r="H460" s="3" t="s">
        <v>163</v>
      </c>
      <c r="I460" s="3">
        <v>38</v>
      </c>
      <c r="J460" s="3">
        <v>0</v>
      </c>
      <c r="K460" s="3">
        <v>38</v>
      </c>
      <c r="O460" s="3">
        <f t="shared" si="412"/>
        <v>613.59</v>
      </c>
      <c r="P460" s="3">
        <f t="shared" si="413"/>
        <v>613.59</v>
      </c>
      <c r="Q460" s="3">
        <f t="shared" si="437"/>
        <v>0</v>
      </c>
      <c r="R460" s="3">
        <f t="shared" si="438"/>
        <v>0</v>
      </c>
      <c r="S460" s="3">
        <f t="shared" si="414"/>
        <v>0</v>
      </c>
      <c r="T460" s="3">
        <f t="shared" si="415"/>
        <v>0</v>
      </c>
      <c r="U460" s="3">
        <f t="shared" si="416"/>
        <v>0</v>
      </c>
      <c r="V460" s="3">
        <f t="shared" si="417"/>
        <v>0</v>
      </c>
      <c r="W460" s="3">
        <f t="shared" si="418"/>
        <v>0</v>
      </c>
      <c r="X460" s="3">
        <f t="shared" si="439"/>
        <v>0</v>
      </c>
      <c r="Y460" s="3">
        <f t="shared" si="440"/>
        <v>0</v>
      </c>
      <c r="AA460" s="3">
        <v>86549536</v>
      </c>
      <c r="AB460" s="3">
        <f t="shared" si="419"/>
        <v>3.35</v>
      </c>
      <c r="AC460" s="3">
        <f t="shared" si="441"/>
        <v>3.35</v>
      </c>
      <c r="AD460" s="3">
        <f t="shared" si="442"/>
        <v>0</v>
      </c>
      <c r="AE460" s="3">
        <f t="shared" si="443"/>
        <v>0</v>
      </c>
      <c r="AF460" s="3">
        <f t="shared" si="443"/>
        <v>0</v>
      </c>
      <c r="AG460" s="3">
        <f t="shared" si="420"/>
        <v>0</v>
      </c>
      <c r="AH460" s="3">
        <f t="shared" si="444"/>
        <v>0</v>
      </c>
      <c r="AI460" s="3">
        <f t="shared" si="444"/>
        <v>0</v>
      </c>
      <c r="AJ460" s="3">
        <f t="shared" si="421"/>
        <v>0</v>
      </c>
      <c r="AK460" s="3">
        <v>3.35</v>
      </c>
      <c r="AL460" s="3">
        <v>3.35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1</v>
      </c>
      <c r="AW460" s="3">
        <v>1</v>
      </c>
      <c r="AZ460" s="3">
        <v>1</v>
      </c>
      <c r="BA460" s="3">
        <v>1</v>
      </c>
      <c r="BB460" s="3">
        <v>1</v>
      </c>
      <c r="BC460" s="3">
        <v>4.82</v>
      </c>
      <c r="BD460" s="3" t="s">
        <v>3</v>
      </c>
      <c r="BE460" s="3" t="s">
        <v>3</v>
      </c>
      <c r="BF460" s="3" t="s">
        <v>3</v>
      </c>
      <c r="BG460" s="3" t="s">
        <v>3</v>
      </c>
      <c r="BH460" s="3">
        <v>3</v>
      </c>
      <c r="BI460" s="3">
        <v>1</v>
      </c>
      <c r="BJ460" s="3" t="s">
        <v>393</v>
      </c>
      <c r="BM460" s="3">
        <v>1617</v>
      </c>
      <c r="BN460" s="3">
        <v>0</v>
      </c>
      <c r="BO460" s="3" t="s">
        <v>391</v>
      </c>
      <c r="BP460" s="3">
        <v>1</v>
      </c>
      <c r="BQ460" s="3">
        <v>200</v>
      </c>
      <c r="BR460" s="3">
        <v>0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 t="s">
        <v>3</v>
      </c>
      <c r="BZ460" s="3">
        <v>0</v>
      </c>
      <c r="CA460" s="3">
        <v>0</v>
      </c>
      <c r="CB460" s="3" t="s">
        <v>3</v>
      </c>
      <c r="CE460" s="3">
        <v>1566</v>
      </c>
      <c r="CF460" s="3">
        <v>0</v>
      </c>
      <c r="CG460" s="3">
        <v>0</v>
      </c>
      <c r="CM460" s="3">
        <v>0</v>
      </c>
      <c r="CN460" s="3" t="s">
        <v>3</v>
      </c>
      <c r="CO460" s="3">
        <v>0</v>
      </c>
      <c r="CP460" s="3">
        <f t="shared" si="422"/>
        <v>613.59</v>
      </c>
      <c r="CQ460" s="3">
        <f t="shared" si="423"/>
        <v>16.149999999999999</v>
      </c>
      <c r="CR460" s="3">
        <f t="shared" si="445"/>
        <v>0</v>
      </c>
      <c r="CS460" s="3">
        <f t="shared" si="446"/>
        <v>0</v>
      </c>
      <c r="CT460" s="3">
        <f t="shared" si="424"/>
        <v>0</v>
      </c>
      <c r="CU460" s="3">
        <f t="shared" si="425"/>
        <v>0</v>
      </c>
      <c r="CV460" s="3">
        <f t="shared" si="426"/>
        <v>0</v>
      </c>
      <c r="CW460" s="3">
        <f t="shared" si="427"/>
        <v>0</v>
      </c>
      <c r="CX460" s="3">
        <f t="shared" si="428"/>
        <v>0</v>
      </c>
      <c r="CY460" s="3">
        <f t="shared" si="447"/>
        <v>0</v>
      </c>
      <c r="CZ460" s="3">
        <f t="shared" si="448"/>
        <v>0</v>
      </c>
      <c r="DC460" s="3" t="s">
        <v>3</v>
      </c>
      <c r="DD460" s="3" t="s">
        <v>3</v>
      </c>
      <c r="DE460" s="3" t="s">
        <v>3</v>
      </c>
      <c r="DF460" s="3" t="s">
        <v>3</v>
      </c>
      <c r="DG460" s="3" t="s">
        <v>3</v>
      </c>
      <c r="DH460" s="3" t="s">
        <v>3</v>
      </c>
      <c r="DI460" s="3" t="s">
        <v>3</v>
      </c>
      <c r="DJ460" s="3" t="s">
        <v>3</v>
      </c>
      <c r="DK460" s="3" t="s">
        <v>3</v>
      </c>
      <c r="DL460" s="3" t="s">
        <v>3</v>
      </c>
      <c r="DM460" s="3" t="s">
        <v>3</v>
      </c>
      <c r="DN460" s="3">
        <v>0</v>
      </c>
      <c r="DO460" s="3">
        <v>0</v>
      </c>
      <c r="DP460" s="3">
        <v>1</v>
      </c>
      <c r="DQ460" s="3">
        <v>1</v>
      </c>
      <c r="DU460" s="3">
        <v>1010</v>
      </c>
      <c r="DV460" s="3" t="s">
        <v>163</v>
      </c>
      <c r="DW460" s="3" t="s">
        <v>163</v>
      </c>
      <c r="DX460" s="3">
        <v>1</v>
      </c>
      <c r="DZ460" s="3" t="s">
        <v>3</v>
      </c>
      <c r="EA460" s="3" t="s">
        <v>3</v>
      </c>
      <c r="EB460" s="3" t="s">
        <v>3</v>
      </c>
      <c r="EC460" s="3" t="s">
        <v>3</v>
      </c>
      <c r="EE460" s="3">
        <v>85635469</v>
      </c>
      <c r="EF460" s="3">
        <v>200</v>
      </c>
      <c r="EG460" s="3" t="s">
        <v>394</v>
      </c>
      <c r="EH460" s="3">
        <v>0</v>
      </c>
      <c r="EI460" s="3" t="s">
        <v>3</v>
      </c>
      <c r="EJ460" s="3">
        <v>1</v>
      </c>
      <c r="EK460" s="3">
        <v>1617</v>
      </c>
      <c r="EL460" s="3" t="s">
        <v>395</v>
      </c>
      <c r="EM460" s="3" t="s">
        <v>396</v>
      </c>
      <c r="EO460" s="3" t="s">
        <v>3</v>
      </c>
      <c r="EQ460" s="3">
        <v>131072</v>
      </c>
      <c r="ER460" s="3">
        <v>3.35</v>
      </c>
      <c r="ES460" s="3">
        <v>3.35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FQ460" s="3">
        <v>0</v>
      </c>
      <c r="FR460" s="3">
        <v>0</v>
      </c>
      <c r="FS460" s="3">
        <v>0</v>
      </c>
      <c r="FX460" s="3">
        <v>0</v>
      </c>
      <c r="FY460" s="3">
        <v>0</v>
      </c>
      <c r="GA460" s="3" t="s">
        <v>3</v>
      </c>
      <c r="GD460" s="3">
        <v>1</v>
      </c>
      <c r="GF460" s="3">
        <v>88590251</v>
      </c>
      <c r="GG460" s="3">
        <v>2</v>
      </c>
      <c r="GH460" s="3">
        <v>1</v>
      </c>
      <c r="GI460" s="3">
        <v>2</v>
      </c>
      <c r="GJ460" s="3">
        <v>0</v>
      </c>
      <c r="GK460" s="3">
        <v>0</v>
      </c>
      <c r="GL460" s="3">
        <f t="shared" si="429"/>
        <v>0</v>
      </c>
      <c r="GM460" s="3">
        <f t="shared" si="430"/>
        <v>613.59</v>
      </c>
      <c r="GN460" s="3">
        <f t="shared" si="431"/>
        <v>613.59</v>
      </c>
      <c r="GO460" s="3">
        <f t="shared" si="432"/>
        <v>0</v>
      </c>
      <c r="GP460" s="3">
        <f t="shared" si="433"/>
        <v>0</v>
      </c>
      <c r="GR460" s="3">
        <v>0</v>
      </c>
      <c r="GS460" s="3">
        <v>3</v>
      </c>
      <c r="GT460" s="3">
        <v>0</v>
      </c>
      <c r="GU460" s="3" t="s">
        <v>3</v>
      </c>
      <c r="GV460" s="3">
        <f t="shared" si="434"/>
        <v>0</v>
      </c>
      <c r="GW460" s="3">
        <v>1</v>
      </c>
      <c r="GX460" s="3">
        <f t="shared" si="435"/>
        <v>0</v>
      </c>
      <c r="HA460" s="3">
        <v>0</v>
      </c>
      <c r="HB460" s="3">
        <v>0</v>
      </c>
      <c r="HC460" s="3">
        <f t="shared" si="436"/>
        <v>0</v>
      </c>
      <c r="HE460" s="3" t="s">
        <v>3</v>
      </c>
      <c r="HF460" s="3" t="s">
        <v>3</v>
      </c>
      <c r="HM460" s="3" t="s">
        <v>3</v>
      </c>
      <c r="HN460" s="3" t="s">
        <v>3</v>
      </c>
      <c r="HO460" s="3" t="s">
        <v>3</v>
      </c>
      <c r="HP460" s="3" t="s">
        <v>3</v>
      </c>
      <c r="HQ460" s="3" t="s">
        <v>3</v>
      </c>
      <c r="HS460" s="3">
        <v>0</v>
      </c>
      <c r="IK460" s="3">
        <v>0</v>
      </c>
    </row>
    <row r="461" spans="1:255" x14ac:dyDescent="0.25">
      <c r="A461" s="2">
        <v>17</v>
      </c>
      <c r="B461" s="2">
        <v>1</v>
      </c>
      <c r="C461" s="2"/>
      <c r="D461" s="2"/>
      <c r="E461" s="2" t="s">
        <v>397</v>
      </c>
      <c r="F461" s="2" t="s">
        <v>398</v>
      </c>
      <c r="G461" s="2" t="s">
        <v>399</v>
      </c>
      <c r="H461" s="2" t="s">
        <v>163</v>
      </c>
      <c r="I461" s="2">
        <v>38</v>
      </c>
      <c r="J461" s="2">
        <v>0</v>
      </c>
      <c r="K461" s="2">
        <v>38</v>
      </c>
      <c r="L461" s="2"/>
      <c r="M461" s="2"/>
      <c r="N461" s="2"/>
      <c r="O461" s="2">
        <f t="shared" si="412"/>
        <v>4722.6400000000003</v>
      </c>
      <c r="P461" s="2">
        <f t="shared" si="413"/>
        <v>4722.6400000000003</v>
      </c>
      <c r="Q461" s="2">
        <f t="shared" si="437"/>
        <v>0</v>
      </c>
      <c r="R461" s="2">
        <f t="shared" si="438"/>
        <v>0</v>
      </c>
      <c r="S461" s="2">
        <f t="shared" si="414"/>
        <v>0</v>
      </c>
      <c r="T461" s="2">
        <f t="shared" si="415"/>
        <v>0</v>
      </c>
      <c r="U461" s="2">
        <f t="shared" si="416"/>
        <v>0</v>
      </c>
      <c r="V461" s="2">
        <f t="shared" si="417"/>
        <v>0</v>
      </c>
      <c r="W461" s="2">
        <f t="shared" si="418"/>
        <v>0</v>
      </c>
      <c r="X461" s="2">
        <f t="shared" si="439"/>
        <v>0</v>
      </c>
      <c r="Y461" s="2">
        <f t="shared" si="440"/>
        <v>0</v>
      </c>
      <c r="Z461" s="2"/>
      <c r="AA461" s="2">
        <v>86549534</v>
      </c>
      <c r="AB461" s="2">
        <f t="shared" si="419"/>
        <v>124.28</v>
      </c>
      <c r="AC461" s="2">
        <f t="shared" si="441"/>
        <v>124.28</v>
      </c>
      <c r="AD461" s="2">
        <f t="shared" si="442"/>
        <v>0</v>
      </c>
      <c r="AE461" s="2">
        <f t="shared" si="443"/>
        <v>0</v>
      </c>
      <c r="AF461" s="2">
        <f t="shared" si="443"/>
        <v>0</v>
      </c>
      <c r="AG461" s="2">
        <f t="shared" si="420"/>
        <v>0</v>
      </c>
      <c r="AH461" s="2">
        <f t="shared" si="444"/>
        <v>0</v>
      </c>
      <c r="AI461" s="2">
        <f t="shared" si="444"/>
        <v>0</v>
      </c>
      <c r="AJ461" s="2">
        <f t="shared" si="421"/>
        <v>0</v>
      </c>
      <c r="AK461" s="2">
        <v>124.28</v>
      </c>
      <c r="AL461" s="2">
        <v>124.28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1</v>
      </c>
      <c r="AW461" s="2">
        <v>1</v>
      </c>
      <c r="AX461" s="2"/>
      <c r="AY461" s="2"/>
      <c r="AZ461" s="2">
        <v>1</v>
      </c>
      <c r="BA461" s="2">
        <v>1</v>
      </c>
      <c r="BB461" s="2">
        <v>1</v>
      </c>
      <c r="BC461" s="2">
        <v>1</v>
      </c>
      <c r="BD461" s="2" t="s">
        <v>3</v>
      </c>
      <c r="BE461" s="2" t="s">
        <v>3</v>
      </c>
      <c r="BF461" s="2" t="s">
        <v>3</v>
      </c>
      <c r="BG461" s="2" t="s">
        <v>3</v>
      </c>
      <c r="BH461" s="2">
        <v>3</v>
      </c>
      <c r="BI461" s="2">
        <v>1</v>
      </c>
      <c r="BJ461" s="2" t="s">
        <v>400</v>
      </c>
      <c r="BK461" s="2"/>
      <c r="BL461" s="2"/>
      <c r="BM461" s="2">
        <v>1617</v>
      </c>
      <c r="BN461" s="2">
        <v>0</v>
      </c>
      <c r="BO461" s="2" t="s">
        <v>3</v>
      </c>
      <c r="BP461" s="2">
        <v>0</v>
      </c>
      <c r="BQ461" s="2">
        <v>200</v>
      </c>
      <c r="BR461" s="2">
        <v>0</v>
      </c>
      <c r="BS461" s="2">
        <v>1</v>
      </c>
      <c r="BT461" s="2">
        <v>1</v>
      </c>
      <c r="BU461" s="2">
        <v>1</v>
      </c>
      <c r="BV461" s="2">
        <v>1</v>
      </c>
      <c r="BW461" s="2">
        <v>1</v>
      </c>
      <c r="BX461" s="2">
        <v>1</v>
      </c>
      <c r="BY461" s="2" t="s">
        <v>3</v>
      </c>
      <c r="BZ461" s="2">
        <v>0</v>
      </c>
      <c r="CA461" s="2">
        <v>0</v>
      </c>
      <c r="CB461" s="2" t="s">
        <v>3</v>
      </c>
      <c r="CC461" s="2"/>
      <c r="CD461" s="2"/>
      <c r="CE461" s="2">
        <v>1566</v>
      </c>
      <c r="CF461" s="2">
        <v>0</v>
      </c>
      <c r="CG461" s="2">
        <v>0</v>
      </c>
      <c r="CH461" s="2"/>
      <c r="CI461" s="2"/>
      <c r="CJ461" s="2"/>
      <c r="CK461" s="2"/>
      <c r="CL461" s="2"/>
      <c r="CM461" s="2">
        <v>0</v>
      </c>
      <c r="CN461" s="2" t="s">
        <v>3</v>
      </c>
      <c r="CO461" s="2">
        <v>0</v>
      </c>
      <c r="CP461" s="2">
        <f t="shared" si="422"/>
        <v>4722.6400000000003</v>
      </c>
      <c r="CQ461" s="2">
        <f t="shared" si="423"/>
        <v>124.28</v>
      </c>
      <c r="CR461" s="2">
        <f t="shared" si="445"/>
        <v>0</v>
      </c>
      <c r="CS461" s="2">
        <f t="shared" si="446"/>
        <v>0</v>
      </c>
      <c r="CT461" s="2">
        <f t="shared" si="424"/>
        <v>0</v>
      </c>
      <c r="CU461" s="2">
        <f t="shared" si="425"/>
        <v>0</v>
      </c>
      <c r="CV461" s="2">
        <f t="shared" si="426"/>
        <v>0</v>
      </c>
      <c r="CW461" s="2">
        <f t="shared" si="427"/>
        <v>0</v>
      </c>
      <c r="CX461" s="2">
        <f t="shared" si="428"/>
        <v>0</v>
      </c>
      <c r="CY461" s="2">
        <f t="shared" si="447"/>
        <v>0</v>
      </c>
      <c r="CZ461" s="2">
        <f t="shared" si="448"/>
        <v>0</v>
      </c>
      <c r="DA461" s="2"/>
      <c r="DB461" s="2"/>
      <c r="DC461" s="2" t="s">
        <v>3</v>
      </c>
      <c r="DD461" s="2" t="s">
        <v>3</v>
      </c>
      <c r="DE461" s="2" t="s">
        <v>3</v>
      </c>
      <c r="DF461" s="2" t="s">
        <v>3</v>
      </c>
      <c r="DG461" s="2" t="s">
        <v>3</v>
      </c>
      <c r="DH461" s="2" t="s">
        <v>3</v>
      </c>
      <c r="DI461" s="2" t="s">
        <v>3</v>
      </c>
      <c r="DJ461" s="2" t="s">
        <v>3</v>
      </c>
      <c r="DK461" s="2" t="s">
        <v>3</v>
      </c>
      <c r="DL461" s="2" t="s">
        <v>3</v>
      </c>
      <c r="DM461" s="2" t="s">
        <v>3</v>
      </c>
      <c r="DN461" s="2">
        <v>0</v>
      </c>
      <c r="DO461" s="2">
        <v>0</v>
      </c>
      <c r="DP461" s="2">
        <v>1</v>
      </c>
      <c r="DQ461" s="2">
        <v>1</v>
      </c>
      <c r="DR461" s="2"/>
      <c r="DS461" s="2"/>
      <c r="DT461" s="2"/>
      <c r="DU461" s="2">
        <v>1010</v>
      </c>
      <c r="DV461" s="2" t="s">
        <v>163</v>
      </c>
      <c r="DW461" s="2" t="s">
        <v>163</v>
      </c>
      <c r="DX461" s="2">
        <v>1</v>
      </c>
      <c r="DY461" s="2"/>
      <c r="DZ461" s="2" t="s">
        <v>3</v>
      </c>
      <c r="EA461" s="2" t="s">
        <v>3</v>
      </c>
      <c r="EB461" s="2" t="s">
        <v>3</v>
      </c>
      <c r="EC461" s="2" t="s">
        <v>3</v>
      </c>
      <c r="ED461" s="2"/>
      <c r="EE461" s="2">
        <v>85635469</v>
      </c>
      <c r="EF461" s="2">
        <v>200</v>
      </c>
      <c r="EG461" s="2" t="s">
        <v>394</v>
      </c>
      <c r="EH461" s="2">
        <v>0</v>
      </c>
      <c r="EI461" s="2" t="s">
        <v>3</v>
      </c>
      <c r="EJ461" s="2">
        <v>1</v>
      </c>
      <c r="EK461" s="2">
        <v>1617</v>
      </c>
      <c r="EL461" s="2" t="s">
        <v>395</v>
      </c>
      <c r="EM461" s="2" t="s">
        <v>396</v>
      </c>
      <c r="EN461" s="2"/>
      <c r="EO461" s="2" t="s">
        <v>3</v>
      </c>
      <c r="EP461" s="2"/>
      <c r="EQ461" s="2">
        <v>131072</v>
      </c>
      <c r="ER461" s="2">
        <v>124.28</v>
      </c>
      <c r="ES461" s="2">
        <v>124.28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>
        <v>0</v>
      </c>
      <c r="FR461" s="2">
        <v>0</v>
      </c>
      <c r="FS461" s="2">
        <v>0</v>
      </c>
      <c r="FT461" s="2"/>
      <c r="FU461" s="2"/>
      <c r="FV461" s="2"/>
      <c r="FW461" s="2"/>
      <c r="FX461" s="2">
        <v>0</v>
      </c>
      <c r="FY461" s="2">
        <v>0</v>
      </c>
      <c r="FZ461" s="2"/>
      <c r="GA461" s="2" t="s">
        <v>3</v>
      </c>
      <c r="GB461" s="2"/>
      <c r="GC461" s="2"/>
      <c r="GD461" s="2">
        <v>1</v>
      </c>
      <c r="GE461" s="2"/>
      <c r="GF461" s="2">
        <v>1829212036</v>
      </c>
      <c r="GG461" s="2">
        <v>2</v>
      </c>
      <c r="GH461" s="2">
        <v>1</v>
      </c>
      <c r="GI461" s="2">
        <v>-2</v>
      </c>
      <c r="GJ461" s="2">
        <v>0</v>
      </c>
      <c r="GK461" s="2">
        <v>0</v>
      </c>
      <c r="GL461" s="2">
        <f t="shared" si="429"/>
        <v>0</v>
      </c>
      <c r="GM461" s="2">
        <f t="shared" si="430"/>
        <v>4722.6400000000003</v>
      </c>
      <c r="GN461" s="2">
        <f t="shared" si="431"/>
        <v>4722.6400000000003</v>
      </c>
      <c r="GO461" s="2">
        <f t="shared" si="432"/>
        <v>0</v>
      </c>
      <c r="GP461" s="2">
        <f t="shared" si="433"/>
        <v>0</v>
      </c>
      <c r="GQ461" s="2"/>
      <c r="GR461" s="2">
        <v>0</v>
      </c>
      <c r="GS461" s="2">
        <v>3</v>
      </c>
      <c r="GT461" s="2">
        <v>0</v>
      </c>
      <c r="GU461" s="2" t="s">
        <v>3</v>
      </c>
      <c r="GV461" s="2">
        <f t="shared" si="434"/>
        <v>0</v>
      </c>
      <c r="GW461" s="2">
        <v>1</v>
      </c>
      <c r="GX461" s="2">
        <f t="shared" si="435"/>
        <v>0</v>
      </c>
      <c r="GY461" s="2"/>
      <c r="GZ461" s="2"/>
      <c r="HA461" s="2">
        <v>0</v>
      </c>
      <c r="HB461" s="2">
        <v>0</v>
      </c>
      <c r="HC461" s="2">
        <f t="shared" si="436"/>
        <v>0</v>
      </c>
      <c r="HD461" s="2"/>
      <c r="HE461" s="2" t="s">
        <v>3</v>
      </c>
      <c r="HF461" s="2" t="s">
        <v>3</v>
      </c>
      <c r="HG461" s="2"/>
      <c r="HH461" s="2"/>
      <c r="HI461" s="2"/>
      <c r="HJ461" s="2"/>
      <c r="HK461" s="2"/>
      <c r="HL461" s="2"/>
      <c r="HM461" s="2" t="s">
        <v>3</v>
      </c>
      <c r="HN461" s="2" t="s">
        <v>3</v>
      </c>
      <c r="HO461" s="2" t="s">
        <v>3</v>
      </c>
      <c r="HP461" s="2" t="s">
        <v>3</v>
      </c>
      <c r="HQ461" s="2" t="s">
        <v>3</v>
      </c>
      <c r="HR461" s="2"/>
      <c r="HS461" s="2">
        <v>0</v>
      </c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>
        <v>0</v>
      </c>
      <c r="IL461" s="2"/>
      <c r="IM461" s="2"/>
      <c r="IN461" s="2"/>
      <c r="IO461" s="2"/>
      <c r="IP461" s="2"/>
      <c r="IQ461" s="2"/>
      <c r="IR461" s="2"/>
      <c r="IS461" s="2"/>
      <c r="IT461" s="2"/>
      <c r="IU461" s="2"/>
    </row>
    <row r="462" spans="1:255" x14ac:dyDescent="0.25">
      <c r="A462" s="3">
        <v>17</v>
      </c>
      <c r="B462" s="3">
        <v>1</v>
      </c>
      <c r="E462" s="3" t="s">
        <v>397</v>
      </c>
      <c r="F462" s="3" t="s">
        <v>398</v>
      </c>
      <c r="G462" s="3" t="s">
        <v>399</v>
      </c>
      <c r="H462" s="3" t="s">
        <v>163</v>
      </c>
      <c r="I462" s="3">
        <v>38</v>
      </c>
      <c r="J462" s="3">
        <v>0</v>
      </c>
      <c r="K462" s="3">
        <v>38</v>
      </c>
      <c r="O462" s="3">
        <f t="shared" si="412"/>
        <v>4911.55</v>
      </c>
      <c r="P462" s="3">
        <f t="shared" si="413"/>
        <v>4911.55</v>
      </c>
      <c r="Q462" s="3">
        <f t="shared" si="437"/>
        <v>0</v>
      </c>
      <c r="R462" s="3">
        <f t="shared" si="438"/>
        <v>0</v>
      </c>
      <c r="S462" s="3">
        <f t="shared" si="414"/>
        <v>0</v>
      </c>
      <c r="T462" s="3">
        <f t="shared" si="415"/>
        <v>0</v>
      </c>
      <c r="U462" s="3">
        <f t="shared" si="416"/>
        <v>0</v>
      </c>
      <c r="V462" s="3">
        <f t="shared" si="417"/>
        <v>0</v>
      </c>
      <c r="W462" s="3">
        <f t="shared" si="418"/>
        <v>0</v>
      </c>
      <c r="X462" s="3">
        <f t="shared" si="439"/>
        <v>0</v>
      </c>
      <c r="Y462" s="3">
        <f t="shared" si="440"/>
        <v>0</v>
      </c>
      <c r="AA462" s="3">
        <v>86549536</v>
      </c>
      <c r="AB462" s="3">
        <f t="shared" si="419"/>
        <v>124.28</v>
      </c>
      <c r="AC462" s="3">
        <f t="shared" si="441"/>
        <v>124.28</v>
      </c>
      <c r="AD462" s="3">
        <f t="shared" si="442"/>
        <v>0</v>
      </c>
      <c r="AE462" s="3">
        <f t="shared" si="443"/>
        <v>0</v>
      </c>
      <c r="AF462" s="3">
        <f t="shared" si="443"/>
        <v>0</v>
      </c>
      <c r="AG462" s="3">
        <f t="shared" si="420"/>
        <v>0</v>
      </c>
      <c r="AH462" s="3">
        <f t="shared" si="444"/>
        <v>0</v>
      </c>
      <c r="AI462" s="3">
        <f t="shared" si="444"/>
        <v>0</v>
      </c>
      <c r="AJ462" s="3">
        <f t="shared" si="421"/>
        <v>0</v>
      </c>
      <c r="AK462" s="3">
        <v>124.28</v>
      </c>
      <c r="AL462" s="3">
        <v>124.28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1</v>
      </c>
      <c r="AW462" s="3">
        <v>1</v>
      </c>
      <c r="AZ462" s="3">
        <v>1</v>
      </c>
      <c r="BA462" s="3">
        <v>1</v>
      </c>
      <c r="BB462" s="3">
        <v>1</v>
      </c>
      <c r="BC462" s="3">
        <v>1.04</v>
      </c>
      <c r="BD462" s="3" t="s">
        <v>3</v>
      </c>
      <c r="BE462" s="3" t="s">
        <v>3</v>
      </c>
      <c r="BF462" s="3" t="s">
        <v>3</v>
      </c>
      <c r="BG462" s="3" t="s">
        <v>3</v>
      </c>
      <c r="BH462" s="3">
        <v>3</v>
      </c>
      <c r="BI462" s="3">
        <v>1</v>
      </c>
      <c r="BJ462" s="3" t="s">
        <v>400</v>
      </c>
      <c r="BM462" s="3">
        <v>1617</v>
      </c>
      <c r="BN462" s="3">
        <v>0</v>
      </c>
      <c r="BO462" s="3" t="s">
        <v>398</v>
      </c>
      <c r="BP462" s="3">
        <v>1</v>
      </c>
      <c r="BQ462" s="3">
        <v>200</v>
      </c>
      <c r="BR462" s="3">
        <v>0</v>
      </c>
      <c r="BS462" s="3">
        <v>1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 t="s">
        <v>3</v>
      </c>
      <c r="BZ462" s="3">
        <v>0</v>
      </c>
      <c r="CA462" s="3">
        <v>0</v>
      </c>
      <c r="CB462" s="3" t="s">
        <v>3</v>
      </c>
      <c r="CE462" s="3">
        <v>1566</v>
      </c>
      <c r="CF462" s="3">
        <v>0</v>
      </c>
      <c r="CG462" s="3">
        <v>0</v>
      </c>
      <c r="CM462" s="3">
        <v>0</v>
      </c>
      <c r="CN462" s="3" t="s">
        <v>3</v>
      </c>
      <c r="CO462" s="3">
        <v>0</v>
      </c>
      <c r="CP462" s="3">
        <f t="shared" si="422"/>
        <v>4911.55</v>
      </c>
      <c r="CQ462" s="3">
        <f t="shared" si="423"/>
        <v>129.25</v>
      </c>
      <c r="CR462" s="3">
        <f t="shared" si="445"/>
        <v>0</v>
      </c>
      <c r="CS462" s="3">
        <f t="shared" si="446"/>
        <v>0</v>
      </c>
      <c r="CT462" s="3">
        <f t="shared" si="424"/>
        <v>0</v>
      </c>
      <c r="CU462" s="3">
        <f t="shared" si="425"/>
        <v>0</v>
      </c>
      <c r="CV462" s="3">
        <f t="shared" si="426"/>
        <v>0</v>
      </c>
      <c r="CW462" s="3">
        <f t="shared" si="427"/>
        <v>0</v>
      </c>
      <c r="CX462" s="3">
        <f t="shared" si="428"/>
        <v>0</v>
      </c>
      <c r="CY462" s="3">
        <f t="shared" si="447"/>
        <v>0</v>
      </c>
      <c r="CZ462" s="3">
        <f t="shared" si="448"/>
        <v>0</v>
      </c>
      <c r="DC462" s="3" t="s">
        <v>3</v>
      </c>
      <c r="DD462" s="3" t="s">
        <v>3</v>
      </c>
      <c r="DE462" s="3" t="s">
        <v>3</v>
      </c>
      <c r="DF462" s="3" t="s">
        <v>3</v>
      </c>
      <c r="DG462" s="3" t="s">
        <v>3</v>
      </c>
      <c r="DH462" s="3" t="s">
        <v>3</v>
      </c>
      <c r="DI462" s="3" t="s">
        <v>3</v>
      </c>
      <c r="DJ462" s="3" t="s">
        <v>3</v>
      </c>
      <c r="DK462" s="3" t="s">
        <v>3</v>
      </c>
      <c r="DL462" s="3" t="s">
        <v>3</v>
      </c>
      <c r="DM462" s="3" t="s">
        <v>3</v>
      </c>
      <c r="DN462" s="3">
        <v>0</v>
      </c>
      <c r="DO462" s="3">
        <v>0</v>
      </c>
      <c r="DP462" s="3">
        <v>1</v>
      </c>
      <c r="DQ462" s="3">
        <v>1</v>
      </c>
      <c r="DU462" s="3">
        <v>1010</v>
      </c>
      <c r="DV462" s="3" t="s">
        <v>163</v>
      </c>
      <c r="DW462" s="3" t="s">
        <v>163</v>
      </c>
      <c r="DX462" s="3">
        <v>1</v>
      </c>
      <c r="DZ462" s="3" t="s">
        <v>3</v>
      </c>
      <c r="EA462" s="3" t="s">
        <v>3</v>
      </c>
      <c r="EB462" s="3" t="s">
        <v>3</v>
      </c>
      <c r="EC462" s="3" t="s">
        <v>3</v>
      </c>
      <c r="EE462" s="3">
        <v>85635469</v>
      </c>
      <c r="EF462" s="3">
        <v>200</v>
      </c>
      <c r="EG462" s="3" t="s">
        <v>394</v>
      </c>
      <c r="EH462" s="3">
        <v>0</v>
      </c>
      <c r="EI462" s="3" t="s">
        <v>3</v>
      </c>
      <c r="EJ462" s="3">
        <v>1</v>
      </c>
      <c r="EK462" s="3">
        <v>1617</v>
      </c>
      <c r="EL462" s="3" t="s">
        <v>395</v>
      </c>
      <c r="EM462" s="3" t="s">
        <v>396</v>
      </c>
      <c r="EO462" s="3" t="s">
        <v>3</v>
      </c>
      <c r="EQ462" s="3">
        <v>131072</v>
      </c>
      <c r="ER462" s="3">
        <v>124.28</v>
      </c>
      <c r="ES462" s="3">
        <v>124.28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FQ462" s="3">
        <v>0</v>
      </c>
      <c r="FR462" s="3">
        <v>0</v>
      </c>
      <c r="FS462" s="3">
        <v>0</v>
      </c>
      <c r="FX462" s="3">
        <v>0</v>
      </c>
      <c r="FY462" s="3">
        <v>0</v>
      </c>
      <c r="GA462" s="3" t="s">
        <v>3</v>
      </c>
      <c r="GD462" s="3">
        <v>1</v>
      </c>
      <c r="GF462" s="3">
        <v>1829212036</v>
      </c>
      <c r="GG462" s="3">
        <v>2</v>
      </c>
      <c r="GH462" s="3">
        <v>1</v>
      </c>
      <c r="GI462" s="3">
        <v>2</v>
      </c>
      <c r="GJ462" s="3">
        <v>0</v>
      </c>
      <c r="GK462" s="3">
        <v>0</v>
      </c>
      <c r="GL462" s="3">
        <f t="shared" si="429"/>
        <v>0</v>
      </c>
      <c r="GM462" s="3">
        <f t="shared" si="430"/>
        <v>4911.55</v>
      </c>
      <c r="GN462" s="3">
        <f t="shared" si="431"/>
        <v>4911.55</v>
      </c>
      <c r="GO462" s="3">
        <f t="shared" si="432"/>
        <v>0</v>
      </c>
      <c r="GP462" s="3">
        <f t="shared" si="433"/>
        <v>0</v>
      </c>
      <c r="GR462" s="3">
        <v>0</v>
      </c>
      <c r="GS462" s="3">
        <v>3</v>
      </c>
      <c r="GT462" s="3">
        <v>0</v>
      </c>
      <c r="GU462" s="3" t="s">
        <v>3</v>
      </c>
      <c r="GV462" s="3">
        <f t="shared" si="434"/>
        <v>0</v>
      </c>
      <c r="GW462" s="3">
        <v>1</v>
      </c>
      <c r="GX462" s="3">
        <f t="shared" si="435"/>
        <v>0</v>
      </c>
      <c r="HA462" s="3">
        <v>0</v>
      </c>
      <c r="HB462" s="3">
        <v>0</v>
      </c>
      <c r="HC462" s="3">
        <f t="shared" si="436"/>
        <v>0</v>
      </c>
      <c r="HE462" s="3" t="s">
        <v>3</v>
      </c>
      <c r="HF462" s="3" t="s">
        <v>3</v>
      </c>
      <c r="HM462" s="3" t="s">
        <v>3</v>
      </c>
      <c r="HN462" s="3" t="s">
        <v>3</v>
      </c>
      <c r="HO462" s="3" t="s">
        <v>3</v>
      </c>
      <c r="HP462" s="3" t="s">
        <v>3</v>
      </c>
      <c r="HQ462" s="3" t="s">
        <v>3</v>
      </c>
      <c r="HS462" s="3">
        <v>0</v>
      </c>
      <c r="IK462" s="3">
        <v>0</v>
      </c>
    </row>
    <row r="463" spans="1:255" x14ac:dyDescent="0.25">
      <c r="A463" s="2">
        <v>17</v>
      </c>
      <c r="B463" s="2">
        <v>1</v>
      </c>
      <c r="C463" s="2">
        <f>ROW(SmtRes!A458)</f>
        <v>458</v>
      </c>
      <c r="D463" s="2">
        <f>ROW(EtalonRes!A432)</f>
        <v>432</v>
      </c>
      <c r="E463" s="2" t="s">
        <v>401</v>
      </c>
      <c r="F463" s="2" t="s">
        <v>361</v>
      </c>
      <c r="G463" s="2" t="s">
        <v>402</v>
      </c>
      <c r="H463" s="2" t="s">
        <v>363</v>
      </c>
      <c r="I463" s="2">
        <v>10</v>
      </c>
      <c r="J463" s="2">
        <v>0</v>
      </c>
      <c r="K463" s="2">
        <v>10</v>
      </c>
      <c r="L463" s="2"/>
      <c r="M463" s="2"/>
      <c r="N463" s="2"/>
      <c r="O463" s="2">
        <f t="shared" si="412"/>
        <v>503.09</v>
      </c>
      <c r="P463" s="2">
        <f t="shared" si="413"/>
        <v>274.89999999999998</v>
      </c>
      <c r="Q463" s="2">
        <f>(ROUND((ROUND(((((ET463*1.25)*1.2))*AV463*I463),2)*BB463),2)+ROUND((ROUND(((AE463-(((EU463*1.25)*1.2)))*AV463*I463),2)*BS463),2))</f>
        <v>14.24</v>
      </c>
      <c r="R463" s="2">
        <f>(ROUND((ROUND(((((EU463*1.25)*1.2))*AV463*I463),2)*BS463),2)+ROUND((ROUND(((AE463-(((EU463*1.25)*1.2)))*AV463*I463),2)*BS463),2))</f>
        <v>2.08</v>
      </c>
      <c r="S463" s="2">
        <f t="shared" si="414"/>
        <v>213.95</v>
      </c>
      <c r="T463" s="2">
        <f t="shared" si="415"/>
        <v>0</v>
      </c>
      <c r="U463" s="2">
        <f t="shared" si="416"/>
        <v>16.933289999999996</v>
      </c>
      <c r="V463" s="2">
        <f t="shared" si="417"/>
        <v>0</v>
      </c>
      <c r="W463" s="2">
        <f t="shared" si="418"/>
        <v>0</v>
      </c>
      <c r="X463" s="2">
        <f>(ROUND((((S463+ROUND((ROUND(((((EU463*1.25)*1.2))*AV463*I463),2)*BS463),2))*AT463)/100),2)+ROUND(((ROUND((ROUND(((AE463-(((EU463*1.25)*1.2)))*AV463*I463),2)*BS463),2)*AT463)/100),2))</f>
        <v>235.47</v>
      </c>
      <c r="Y463" s="2">
        <f>(ROUND((((S463+ROUND((ROUND(((((EU463*1.25)*1.2))*AV463*I463),2)*BS463),2))*AU463)/100),2)+ROUND(((ROUND((ROUND(((AE463-(((EU463*1.25)*1.2)))*AV463*I463),2)*BS463),2)*AU463)/100),2))</f>
        <v>131.78</v>
      </c>
      <c r="Z463" s="2"/>
      <c r="AA463" s="2">
        <v>86549534</v>
      </c>
      <c r="AB463" s="2">
        <f t="shared" si="419"/>
        <v>48.876399999999997</v>
      </c>
      <c r="AC463" s="2">
        <f>ROUND((((ES463*1)*1)),6)</f>
        <v>27.49</v>
      </c>
      <c r="AD463" s="2">
        <f>ROUND((((((ET463*1.25)*1.2))-(((EU463*1.25)*1.2)))+AE463),6)</f>
        <v>1.335</v>
      </c>
      <c r="AE463" s="2">
        <f>ROUND((((EU463*1.25)*1.2)),6)</f>
        <v>0.19500000000000001</v>
      </c>
      <c r="AF463" s="2">
        <f>ROUND((((EV463*1.15)*1.2)),6)</f>
        <v>20.051400000000001</v>
      </c>
      <c r="AG463" s="2">
        <f t="shared" si="420"/>
        <v>0</v>
      </c>
      <c r="AH463" s="2">
        <f>(((EW463*1.15)*1.2))</f>
        <v>1.5869999999999997</v>
      </c>
      <c r="AI463" s="2">
        <f>(((EX463*1.25)*1.2))</f>
        <v>0</v>
      </c>
      <c r="AJ463" s="2">
        <f t="shared" si="421"/>
        <v>0</v>
      </c>
      <c r="AK463" s="2">
        <v>42.91</v>
      </c>
      <c r="AL463" s="2">
        <v>27.49</v>
      </c>
      <c r="AM463" s="2">
        <v>0.89</v>
      </c>
      <c r="AN463" s="2">
        <v>0.13</v>
      </c>
      <c r="AO463" s="2">
        <v>14.53</v>
      </c>
      <c r="AP463" s="2">
        <v>0</v>
      </c>
      <c r="AQ463" s="2">
        <v>1.1499999999999999</v>
      </c>
      <c r="AR463" s="2">
        <v>0</v>
      </c>
      <c r="AS463" s="2">
        <v>0</v>
      </c>
      <c r="AT463" s="2">
        <v>109</v>
      </c>
      <c r="AU463" s="2">
        <v>61</v>
      </c>
      <c r="AV463" s="2">
        <v>1.0669999999999999</v>
      </c>
      <c r="AW463" s="2">
        <v>1</v>
      </c>
      <c r="AX463" s="2"/>
      <c r="AY463" s="2"/>
      <c r="AZ463" s="2">
        <v>1</v>
      </c>
      <c r="BA463" s="2">
        <v>1</v>
      </c>
      <c r="BB463" s="2">
        <v>1</v>
      </c>
      <c r="BC463" s="2">
        <v>1</v>
      </c>
      <c r="BD463" s="2" t="s">
        <v>3</v>
      </c>
      <c r="BE463" s="2" t="s">
        <v>3</v>
      </c>
      <c r="BF463" s="2" t="s">
        <v>3</v>
      </c>
      <c r="BG463" s="2" t="s">
        <v>3</v>
      </c>
      <c r="BH463" s="2">
        <v>0</v>
      </c>
      <c r="BI463" s="2">
        <v>1</v>
      </c>
      <c r="BJ463" s="2" t="s">
        <v>364</v>
      </c>
      <c r="BK463" s="2"/>
      <c r="BL463" s="2"/>
      <c r="BM463" s="2">
        <v>22</v>
      </c>
      <c r="BN463" s="2">
        <v>0</v>
      </c>
      <c r="BO463" s="2" t="s">
        <v>361</v>
      </c>
      <c r="BP463" s="2">
        <v>1</v>
      </c>
      <c r="BQ463" s="2">
        <v>30</v>
      </c>
      <c r="BR463" s="2">
        <v>0</v>
      </c>
      <c r="BS463" s="2">
        <v>1</v>
      </c>
      <c r="BT463" s="2">
        <v>1</v>
      </c>
      <c r="BU463" s="2">
        <v>1</v>
      </c>
      <c r="BV463" s="2">
        <v>1</v>
      </c>
      <c r="BW463" s="2">
        <v>1</v>
      </c>
      <c r="BX463" s="2">
        <v>1</v>
      </c>
      <c r="BY463" s="2" t="s">
        <v>3</v>
      </c>
      <c r="BZ463" s="2">
        <v>109</v>
      </c>
      <c r="CA463" s="2">
        <v>61</v>
      </c>
      <c r="CB463" s="2" t="s">
        <v>3</v>
      </c>
      <c r="CC463" s="2"/>
      <c r="CD463" s="2"/>
      <c r="CE463" s="2">
        <v>1566</v>
      </c>
      <c r="CF463" s="2">
        <v>0</v>
      </c>
      <c r="CG463" s="2">
        <v>0</v>
      </c>
      <c r="CH463" s="2"/>
      <c r="CI463" s="2"/>
      <c r="CJ463" s="2"/>
      <c r="CK463" s="2"/>
      <c r="CL463" s="2"/>
      <c r="CM463" s="2">
        <v>0</v>
      </c>
      <c r="CN463" s="2" t="s">
        <v>857</v>
      </c>
      <c r="CO463" s="2">
        <v>0</v>
      </c>
      <c r="CP463" s="2">
        <f t="shared" si="422"/>
        <v>503.09</v>
      </c>
      <c r="CQ463" s="2">
        <f t="shared" si="423"/>
        <v>27.49</v>
      </c>
      <c r="CR463" s="2">
        <f>(ROUND((ROUND(((((ET463*1.25)*1.2))*AV463*1),2)*BB463),2)+ROUND((ROUND(((AE463-(((EU463*1.25)*1.2)))*AV463*1),2)*BS463),2))</f>
        <v>1.42</v>
      </c>
      <c r="CS463" s="2">
        <f>(ROUND((ROUND(((((EU463*1.25)*1.2))*AV463*1),2)*BS463),2)+ROUND((ROUND(((AE463-(((EU463*1.25)*1.2)))*AV463*1),2)*BS463),2))</f>
        <v>0.21</v>
      </c>
      <c r="CT463" s="2">
        <f t="shared" si="424"/>
        <v>21.39</v>
      </c>
      <c r="CU463" s="2">
        <f t="shared" si="425"/>
        <v>0</v>
      </c>
      <c r="CV463" s="2">
        <f t="shared" si="426"/>
        <v>1.6933289999999996</v>
      </c>
      <c r="CW463" s="2">
        <f t="shared" si="427"/>
        <v>0</v>
      </c>
      <c r="CX463" s="2">
        <f t="shared" si="428"/>
        <v>0</v>
      </c>
      <c r="CY463" s="2">
        <f>(ROUND((((S463+ROUND((ROUND(((((EU463*1.25)*1.2))*AV463*1),2)*BS463),2))*AT463)/100),2)+ROUND(((ROUND((ROUND(((AE463-(((EU463*1.25)*1.2)))*AV463*1),2)*BS463),2)*AT463)/100),2))</f>
        <v>233.43</v>
      </c>
      <c r="CZ463" s="2">
        <f>(ROUND((((S463+ROUND((ROUND(((((EU463*1.25)*1.2))*AV463*1),2)*BS463),2))*AU463)/100),2)+ROUND(((ROUND((ROUND(((AE463-(((EU463*1.25)*1.2)))*AV463*1),2)*BS463),2)*AU463)/100),2))</f>
        <v>130.63999999999999</v>
      </c>
      <c r="DA463" s="2"/>
      <c r="DB463" s="2">
        <v>121</v>
      </c>
      <c r="DC463" s="2" t="s">
        <v>3</v>
      </c>
      <c r="DD463" s="2" t="s">
        <v>36</v>
      </c>
      <c r="DE463" s="2" t="s">
        <v>138</v>
      </c>
      <c r="DF463" s="2" t="s">
        <v>138</v>
      </c>
      <c r="DG463" s="2" t="s">
        <v>139</v>
      </c>
      <c r="DH463" s="2" t="s">
        <v>3</v>
      </c>
      <c r="DI463" s="2" t="s">
        <v>139</v>
      </c>
      <c r="DJ463" s="2" t="s">
        <v>138</v>
      </c>
      <c r="DK463" s="2" t="s">
        <v>3</v>
      </c>
      <c r="DL463" s="2" t="s">
        <v>3</v>
      </c>
      <c r="DM463" s="2" t="s">
        <v>3</v>
      </c>
      <c r="DN463" s="2">
        <v>0</v>
      </c>
      <c r="DO463" s="2">
        <v>0</v>
      </c>
      <c r="DP463" s="2">
        <v>1</v>
      </c>
      <c r="DQ463" s="2">
        <v>1</v>
      </c>
      <c r="DR463" s="2"/>
      <c r="DS463" s="2"/>
      <c r="DT463" s="2"/>
      <c r="DU463" s="2">
        <v>1013</v>
      </c>
      <c r="DV463" s="2" t="s">
        <v>363</v>
      </c>
      <c r="DW463" s="2" t="s">
        <v>363</v>
      </c>
      <c r="DX463" s="2">
        <v>1</v>
      </c>
      <c r="DY463" s="2"/>
      <c r="DZ463" s="2" t="s">
        <v>3</v>
      </c>
      <c r="EA463" s="2" t="s">
        <v>3</v>
      </c>
      <c r="EB463" s="2" t="s">
        <v>3</v>
      </c>
      <c r="EC463" s="2" t="s">
        <v>3</v>
      </c>
      <c r="ED463" s="2"/>
      <c r="EE463" s="2">
        <v>85635394</v>
      </c>
      <c r="EF463" s="2">
        <v>30</v>
      </c>
      <c r="EG463" s="2" t="s">
        <v>46</v>
      </c>
      <c r="EH463" s="2">
        <v>0</v>
      </c>
      <c r="EI463" s="2" t="s">
        <v>3</v>
      </c>
      <c r="EJ463" s="2">
        <v>1</v>
      </c>
      <c r="EK463" s="2">
        <v>22</v>
      </c>
      <c r="EL463" s="2" t="s">
        <v>202</v>
      </c>
      <c r="EM463" s="2" t="s">
        <v>203</v>
      </c>
      <c r="EN463" s="2"/>
      <c r="EO463" s="2" t="s">
        <v>140</v>
      </c>
      <c r="EP463" s="2"/>
      <c r="EQ463" s="2">
        <v>131072</v>
      </c>
      <c r="ER463" s="2">
        <v>42.91</v>
      </c>
      <c r="ES463" s="2">
        <v>27.49</v>
      </c>
      <c r="ET463" s="2">
        <v>0.89</v>
      </c>
      <c r="EU463" s="2">
        <v>0.13</v>
      </c>
      <c r="EV463" s="2">
        <v>14.53</v>
      </c>
      <c r="EW463" s="2">
        <v>1.1499999999999999</v>
      </c>
      <c r="EX463" s="2">
        <v>0</v>
      </c>
      <c r="EY463" s="2">
        <v>0</v>
      </c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>
        <v>0</v>
      </c>
      <c r="FR463" s="2">
        <v>0</v>
      </c>
      <c r="FS463" s="2">
        <v>0</v>
      </c>
      <c r="FT463" s="2"/>
      <c r="FU463" s="2"/>
      <c r="FV463" s="2"/>
      <c r="FW463" s="2"/>
      <c r="FX463" s="2">
        <v>109</v>
      </c>
      <c r="FY463" s="2">
        <v>61</v>
      </c>
      <c r="FZ463" s="2"/>
      <c r="GA463" s="2" t="s">
        <v>3</v>
      </c>
      <c r="GB463" s="2"/>
      <c r="GC463" s="2"/>
      <c r="GD463" s="2">
        <v>1</v>
      </c>
      <c r="GE463" s="2"/>
      <c r="GF463" s="2">
        <v>300774228</v>
      </c>
      <c r="GG463" s="2">
        <v>2</v>
      </c>
      <c r="GH463" s="2">
        <v>1</v>
      </c>
      <c r="GI463" s="2">
        <v>2</v>
      </c>
      <c r="GJ463" s="2">
        <v>0</v>
      </c>
      <c r="GK463" s="2">
        <v>0</v>
      </c>
      <c r="GL463" s="2">
        <f t="shared" si="429"/>
        <v>0</v>
      </c>
      <c r="GM463" s="2">
        <f t="shared" si="430"/>
        <v>870.34</v>
      </c>
      <c r="GN463" s="2">
        <f t="shared" si="431"/>
        <v>870.34</v>
      </c>
      <c r="GO463" s="2">
        <f t="shared" si="432"/>
        <v>0</v>
      </c>
      <c r="GP463" s="2">
        <f t="shared" si="433"/>
        <v>0</v>
      </c>
      <c r="GQ463" s="2"/>
      <c r="GR463" s="2">
        <v>0</v>
      </c>
      <c r="GS463" s="2">
        <v>3</v>
      </c>
      <c r="GT463" s="2">
        <v>0</v>
      </c>
      <c r="GU463" s="2" t="s">
        <v>3</v>
      </c>
      <c r="GV463" s="2">
        <f t="shared" si="434"/>
        <v>0</v>
      </c>
      <c r="GW463" s="2">
        <v>1</v>
      </c>
      <c r="GX463" s="2">
        <f t="shared" si="435"/>
        <v>0</v>
      </c>
      <c r="GY463" s="2"/>
      <c r="GZ463" s="2"/>
      <c r="HA463" s="2">
        <v>0</v>
      </c>
      <c r="HB463" s="2">
        <v>0</v>
      </c>
      <c r="HC463" s="2">
        <f t="shared" si="436"/>
        <v>0</v>
      </c>
      <c r="HD463" s="2"/>
      <c r="HE463" s="2" t="s">
        <v>3</v>
      </c>
      <c r="HF463" s="2" t="s">
        <v>3</v>
      </c>
      <c r="HG463" s="2"/>
      <c r="HH463" s="2"/>
      <c r="HI463" s="2"/>
      <c r="HJ463" s="2"/>
      <c r="HK463" s="2"/>
      <c r="HL463" s="2"/>
      <c r="HM463" s="2" t="s">
        <v>3</v>
      </c>
      <c r="HN463" s="2" t="s">
        <v>3</v>
      </c>
      <c r="HO463" s="2" t="s">
        <v>3</v>
      </c>
      <c r="HP463" s="2" t="s">
        <v>3</v>
      </c>
      <c r="HQ463" s="2" t="s">
        <v>3</v>
      </c>
      <c r="HR463" s="2"/>
      <c r="HS463" s="2">
        <v>0</v>
      </c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>
        <v>0</v>
      </c>
      <c r="IL463" s="2"/>
      <c r="IM463" s="2"/>
      <c r="IN463" s="2"/>
      <c r="IO463" s="2"/>
      <c r="IP463" s="2"/>
      <c r="IQ463" s="2"/>
      <c r="IR463" s="2"/>
      <c r="IS463" s="2"/>
      <c r="IT463" s="2"/>
      <c r="IU463" s="2"/>
    </row>
    <row r="464" spans="1:255" x14ac:dyDescent="0.25">
      <c r="A464" s="3">
        <v>17</v>
      </c>
      <c r="B464" s="3">
        <v>1</v>
      </c>
      <c r="C464" s="3">
        <f>ROW(SmtRes!A464)</f>
        <v>464</v>
      </c>
      <c r="D464" s="3">
        <f>ROW(EtalonRes!A438)</f>
        <v>438</v>
      </c>
      <c r="E464" s="3" t="s">
        <v>401</v>
      </c>
      <c r="F464" s="3" t="s">
        <v>361</v>
      </c>
      <c r="G464" s="3" t="s">
        <v>402</v>
      </c>
      <c r="H464" s="3" t="s">
        <v>363</v>
      </c>
      <c r="I464" s="3">
        <v>10</v>
      </c>
      <c r="J464" s="3">
        <v>0</v>
      </c>
      <c r="K464" s="3">
        <v>10</v>
      </c>
      <c r="O464" s="3">
        <f t="shared" si="412"/>
        <v>13776.92</v>
      </c>
      <c r="P464" s="3">
        <f t="shared" si="413"/>
        <v>1484.46</v>
      </c>
      <c r="Q464" s="3">
        <f>(ROUND((ROUND(((((ET464*1.25)*1.2))*AV464*I464),2)*BB464),2)+ROUND((ROUND(((AE464-(((EU464*1.25)*1.2)))*AV464*I464),2)*BS464),2))</f>
        <v>236.38</v>
      </c>
      <c r="R464" s="3">
        <f>(ROUND((ROUND(((((EU464*1.25)*1.2))*AV464*I464),2)*BS464),2)+ROUND((ROUND(((AE464-(((EU464*1.25)*1.2)))*AV464*I464),2)*BS464),2))</f>
        <v>117.21</v>
      </c>
      <c r="S464" s="3">
        <f t="shared" si="414"/>
        <v>12056.08</v>
      </c>
      <c r="T464" s="3">
        <f t="shared" si="415"/>
        <v>0</v>
      </c>
      <c r="U464" s="3">
        <f t="shared" si="416"/>
        <v>16.933289999999996</v>
      </c>
      <c r="V464" s="3">
        <f t="shared" si="417"/>
        <v>0</v>
      </c>
      <c r="W464" s="3">
        <f t="shared" si="418"/>
        <v>0</v>
      </c>
      <c r="X464" s="3">
        <f>(ROUND((((S464+ROUND((ROUND(((((EU464*1.25)*1.2))*AV464*I464),2)*BS464),2))*AT464)/100),2)+ROUND(((ROUND((ROUND(((AE464-(((EU464*1.25)*1.2)))*AV464*I464),2)*BS464),2)*AT464)/100),2))</f>
        <v>13268.89</v>
      </c>
      <c r="Y464" s="3">
        <f>(ROUND((((S464+ROUND((ROUND(((((EU464*1.25)*1.2))*AV464*I464),2)*BS464),2))*AU464)/100),2)+ROUND(((ROUND((ROUND(((AE464-(((EU464*1.25)*1.2)))*AV464*I464),2)*BS464),2)*AU464)/100),2))</f>
        <v>7425.71</v>
      </c>
      <c r="AA464" s="3">
        <v>86549536</v>
      </c>
      <c r="AB464" s="3">
        <f t="shared" si="419"/>
        <v>48.876399999999997</v>
      </c>
      <c r="AC464" s="3">
        <f>ROUND((((ES464*1)*1)),6)</f>
        <v>27.49</v>
      </c>
      <c r="AD464" s="3">
        <f>ROUND((((((ET464*1.25)*1.2))-(((EU464*1.25)*1.2)))+AE464),6)</f>
        <v>1.335</v>
      </c>
      <c r="AE464" s="3">
        <f>ROUND((((EU464*1.25)*1.2)),6)</f>
        <v>0.19500000000000001</v>
      </c>
      <c r="AF464" s="3">
        <f>ROUND((((EV464*1.15)*1.2)),6)</f>
        <v>20.051400000000001</v>
      </c>
      <c r="AG464" s="3">
        <f t="shared" si="420"/>
        <v>0</v>
      </c>
      <c r="AH464" s="3">
        <f>(((EW464*1.15)*1.2))</f>
        <v>1.5869999999999997</v>
      </c>
      <c r="AI464" s="3">
        <f>(((EX464*1.25)*1.2))</f>
        <v>0</v>
      </c>
      <c r="AJ464" s="3">
        <f t="shared" si="421"/>
        <v>0</v>
      </c>
      <c r="AK464" s="3">
        <v>42.91</v>
      </c>
      <c r="AL464" s="3">
        <v>27.49</v>
      </c>
      <c r="AM464" s="3">
        <v>0.89</v>
      </c>
      <c r="AN464" s="3">
        <v>0.13</v>
      </c>
      <c r="AO464" s="3">
        <v>14.53</v>
      </c>
      <c r="AP464" s="3">
        <v>0</v>
      </c>
      <c r="AQ464" s="3">
        <v>1.1499999999999999</v>
      </c>
      <c r="AR464" s="3">
        <v>0</v>
      </c>
      <c r="AS464" s="3">
        <v>0</v>
      </c>
      <c r="AT464" s="3">
        <v>109</v>
      </c>
      <c r="AU464" s="3">
        <v>61</v>
      </c>
      <c r="AV464" s="3">
        <v>1.0669999999999999</v>
      </c>
      <c r="AW464" s="3">
        <v>1</v>
      </c>
      <c r="AZ464" s="3">
        <v>1</v>
      </c>
      <c r="BA464" s="3">
        <v>56.35</v>
      </c>
      <c r="BB464" s="3">
        <v>16.600000000000001</v>
      </c>
      <c r="BC464" s="3">
        <v>5.4</v>
      </c>
      <c r="BD464" s="3" t="s">
        <v>3</v>
      </c>
      <c r="BE464" s="3" t="s">
        <v>3</v>
      </c>
      <c r="BF464" s="3" t="s">
        <v>3</v>
      </c>
      <c r="BG464" s="3" t="s">
        <v>3</v>
      </c>
      <c r="BH464" s="3">
        <v>0</v>
      </c>
      <c r="BI464" s="3">
        <v>1</v>
      </c>
      <c r="BJ464" s="3" t="s">
        <v>364</v>
      </c>
      <c r="BM464" s="3">
        <v>22</v>
      </c>
      <c r="BN464" s="3">
        <v>0</v>
      </c>
      <c r="BO464" s="3" t="s">
        <v>361</v>
      </c>
      <c r="BP464" s="3">
        <v>1</v>
      </c>
      <c r="BQ464" s="3">
        <v>30</v>
      </c>
      <c r="BR464" s="3">
        <v>0</v>
      </c>
      <c r="BS464" s="3">
        <v>56.35</v>
      </c>
      <c r="BT464" s="3">
        <v>1</v>
      </c>
      <c r="BU464" s="3">
        <v>1</v>
      </c>
      <c r="BV464" s="3">
        <v>1</v>
      </c>
      <c r="BW464" s="3">
        <v>1</v>
      </c>
      <c r="BX464" s="3">
        <v>1</v>
      </c>
      <c r="BY464" s="3" t="s">
        <v>3</v>
      </c>
      <c r="BZ464" s="3">
        <v>109</v>
      </c>
      <c r="CA464" s="3">
        <v>61</v>
      </c>
      <c r="CB464" s="3" t="s">
        <v>3</v>
      </c>
      <c r="CE464" s="3">
        <v>1566</v>
      </c>
      <c r="CF464" s="3">
        <v>0</v>
      </c>
      <c r="CG464" s="3">
        <v>0</v>
      </c>
      <c r="CM464" s="3">
        <v>0</v>
      </c>
      <c r="CN464" s="3" t="s">
        <v>857</v>
      </c>
      <c r="CO464" s="3">
        <v>0</v>
      </c>
      <c r="CP464" s="3">
        <f t="shared" si="422"/>
        <v>13776.92</v>
      </c>
      <c r="CQ464" s="3">
        <f t="shared" si="423"/>
        <v>148.44999999999999</v>
      </c>
      <c r="CR464" s="3">
        <f>(ROUND((ROUND(((((ET464*1.25)*1.2))*AV464*1),2)*BB464),2)+ROUND((ROUND(((AE464-(((EU464*1.25)*1.2)))*AV464*1),2)*BS464),2))</f>
        <v>23.57</v>
      </c>
      <c r="CS464" s="3">
        <f>(ROUND((ROUND(((((EU464*1.25)*1.2))*AV464*1),2)*BS464),2)+ROUND((ROUND(((AE464-(((EU464*1.25)*1.2)))*AV464*1),2)*BS464),2))</f>
        <v>11.83</v>
      </c>
      <c r="CT464" s="3">
        <f t="shared" si="424"/>
        <v>1205.33</v>
      </c>
      <c r="CU464" s="3">
        <f t="shared" si="425"/>
        <v>0</v>
      </c>
      <c r="CV464" s="3">
        <f t="shared" si="426"/>
        <v>1.6933289999999996</v>
      </c>
      <c r="CW464" s="3">
        <f t="shared" si="427"/>
        <v>0</v>
      </c>
      <c r="CX464" s="3">
        <f t="shared" si="428"/>
        <v>0</v>
      </c>
      <c r="CY464" s="3">
        <f>(ROUND((((S464+ROUND((ROUND(((((EU464*1.25)*1.2))*AV464*1),2)*BS464),2))*AT464)/100),2)+ROUND(((ROUND((ROUND(((AE464-(((EU464*1.25)*1.2)))*AV464*1),2)*BS464),2)*AT464)/100),2))</f>
        <v>13154.02</v>
      </c>
      <c r="CZ464" s="3">
        <f>(ROUND((((S464+ROUND((ROUND(((((EU464*1.25)*1.2))*AV464*1),2)*BS464),2))*AU464)/100),2)+ROUND(((ROUND((ROUND(((AE464-(((EU464*1.25)*1.2)))*AV464*1),2)*BS464),2)*AU464)/100),2))</f>
        <v>7361.43</v>
      </c>
      <c r="DB464" s="3">
        <v>123</v>
      </c>
      <c r="DC464" s="3" t="s">
        <v>3</v>
      </c>
      <c r="DD464" s="3" t="s">
        <v>36</v>
      </c>
      <c r="DE464" s="3" t="s">
        <v>138</v>
      </c>
      <c r="DF464" s="3" t="s">
        <v>138</v>
      </c>
      <c r="DG464" s="3" t="s">
        <v>139</v>
      </c>
      <c r="DH464" s="3" t="s">
        <v>3</v>
      </c>
      <c r="DI464" s="3" t="s">
        <v>139</v>
      </c>
      <c r="DJ464" s="3" t="s">
        <v>138</v>
      </c>
      <c r="DK464" s="3" t="s">
        <v>3</v>
      </c>
      <c r="DL464" s="3" t="s">
        <v>3</v>
      </c>
      <c r="DM464" s="3" t="s">
        <v>3</v>
      </c>
      <c r="DN464" s="3">
        <v>0</v>
      </c>
      <c r="DO464" s="3">
        <v>0</v>
      </c>
      <c r="DP464" s="3">
        <v>1</v>
      </c>
      <c r="DQ464" s="3">
        <v>1</v>
      </c>
      <c r="DU464" s="3">
        <v>1013</v>
      </c>
      <c r="DV464" s="3" t="s">
        <v>363</v>
      </c>
      <c r="DW464" s="3" t="s">
        <v>363</v>
      </c>
      <c r="DX464" s="3">
        <v>1</v>
      </c>
      <c r="DZ464" s="3" t="s">
        <v>3</v>
      </c>
      <c r="EA464" s="3" t="s">
        <v>3</v>
      </c>
      <c r="EB464" s="3" t="s">
        <v>3</v>
      </c>
      <c r="EC464" s="3" t="s">
        <v>3</v>
      </c>
      <c r="EE464" s="3">
        <v>85635394</v>
      </c>
      <c r="EF464" s="3">
        <v>30</v>
      </c>
      <c r="EG464" s="3" t="s">
        <v>46</v>
      </c>
      <c r="EH464" s="3">
        <v>0</v>
      </c>
      <c r="EI464" s="3" t="s">
        <v>3</v>
      </c>
      <c r="EJ464" s="3">
        <v>1</v>
      </c>
      <c r="EK464" s="3">
        <v>22</v>
      </c>
      <c r="EL464" s="3" t="s">
        <v>202</v>
      </c>
      <c r="EM464" s="3" t="s">
        <v>203</v>
      </c>
      <c r="EO464" s="3" t="s">
        <v>140</v>
      </c>
      <c r="EQ464" s="3">
        <v>131072</v>
      </c>
      <c r="ER464" s="3">
        <v>42.91</v>
      </c>
      <c r="ES464" s="3">
        <v>27.49</v>
      </c>
      <c r="ET464" s="3">
        <v>0.89</v>
      </c>
      <c r="EU464" s="3">
        <v>0.13</v>
      </c>
      <c r="EV464" s="3">
        <v>14.53</v>
      </c>
      <c r="EW464" s="3">
        <v>1.1499999999999999</v>
      </c>
      <c r="EX464" s="3">
        <v>0</v>
      </c>
      <c r="EY464" s="3">
        <v>0</v>
      </c>
      <c r="FQ464" s="3">
        <v>0</v>
      </c>
      <c r="FR464" s="3">
        <v>0</v>
      </c>
      <c r="FS464" s="3">
        <v>0</v>
      </c>
      <c r="FX464" s="3">
        <v>109</v>
      </c>
      <c r="FY464" s="3">
        <v>61</v>
      </c>
      <c r="GA464" s="3" t="s">
        <v>3</v>
      </c>
      <c r="GD464" s="3">
        <v>1</v>
      </c>
      <c r="GF464" s="3">
        <v>300774228</v>
      </c>
      <c r="GG464" s="3">
        <v>2</v>
      </c>
      <c r="GH464" s="3">
        <v>1</v>
      </c>
      <c r="GI464" s="3">
        <v>2</v>
      </c>
      <c r="GJ464" s="3">
        <v>0</v>
      </c>
      <c r="GK464" s="3">
        <v>0</v>
      </c>
      <c r="GL464" s="3">
        <f t="shared" si="429"/>
        <v>0</v>
      </c>
      <c r="GM464" s="3">
        <f t="shared" si="430"/>
        <v>34471.519999999997</v>
      </c>
      <c r="GN464" s="3">
        <f t="shared" si="431"/>
        <v>34471.519999999997</v>
      </c>
      <c r="GO464" s="3">
        <f t="shared" si="432"/>
        <v>0</v>
      </c>
      <c r="GP464" s="3">
        <f t="shared" si="433"/>
        <v>0</v>
      </c>
      <c r="GR464" s="3">
        <v>0</v>
      </c>
      <c r="GS464" s="3">
        <v>3</v>
      </c>
      <c r="GT464" s="3">
        <v>0</v>
      </c>
      <c r="GU464" s="3" t="s">
        <v>3</v>
      </c>
      <c r="GV464" s="3">
        <f t="shared" si="434"/>
        <v>0</v>
      </c>
      <c r="GW464" s="3">
        <v>1</v>
      </c>
      <c r="GX464" s="3">
        <f t="shared" si="435"/>
        <v>0</v>
      </c>
      <c r="HA464" s="3">
        <v>0</v>
      </c>
      <c r="HB464" s="3">
        <v>0</v>
      </c>
      <c r="HC464" s="3">
        <f t="shared" si="436"/>
        <v>0</v>
      </c>
      <c r="HE464" s="3" t="s">
        <v>3</v>
      </c>
      <c r="HF464" s="3" t="s">
        <v>3</v>
      </c>
      <c r="HM464" s="3" t="s">
        <v>3</v>
      </c>
      <c r="HN464" s="3" t="s">
        <v>3</v>
      </c>
      <c r="HO464" s="3" t="s">
        <v>3</v>
      </c>
      <c r="HP464" s="3" t="s">
        <v>3</v>
      </c>
      <c r="HQ464" s="3" t="s">
        <v>3</v>
      </c>
      <c r="HS464" s="3">
        <v>0</v>
      </c>
      <c r="IK464" s="3">
        <v>0</v>
      </c>
    </row>
    <row r="465" spans="1:255" x14ac:dyDescent="0.25">
      <c r="A465" s="2">
        <v>18</v>
      </c>
      <c r="B465" s="2">
        <v>1</v>
      </c>
      <c r="C465" s="2">
        <v>458</v>
      </c>
      <c r="D465" s="2"/>
      <c r="E465" s="2" t="s">
        <v>403</v>
      </c>
      <c r="F465" s="2" t="s">
        <v>404</v>
      </c>
      <c r="G465" s="2" t="s">
        <v>405</v>
      </c>
      <c r="H465" s="2" t="s">
        <v>406</v>
      </c>
      <c r="I465" s="2">
        <f>I463*J465</f>
        <v>10</v>
      </c>
      <c r="J465" s="2">
        <v>1</v>
      </c>
      <c r="K465" s="2">
        <v>1</v>
      </c>
      <c r="L465" s="2"/>
      <c r="M465" s="2"/>
      <c r="N465" s="2"/>
      <c r="O465" s="2">
        <f t="shared" si="412"/>
        <v>0</v>
      </c>
      <c r="P465" s="2">
        <f t="shared" si="413"/>
        <v>0</v>
      </c>
      <c r="Q465" s="2">
        <f>(ROUND((ROUND(((ET465)*AV465*I465),2)*BB465),2)+ROUND((ROUND(((AE465-(EU465))*AV465*I465),2)*BS465),2))</f>
        <v>0</v>
      </c>
      <c r="R465" s="2">
        <f>(ROUND((ROUND(((EU465)*AV465*I465),2)*BS465),2)+ROUND((ROUND(((AE465-(EU465))*AV465*I465),2)*BS465),2))</f>
        <v>0</v>
      </c>
      <c r="S465" s="2">
        <f t="shared" si="414"/>
        <v>0</v>
      </c>
      <c r="T465" s="2">
        <f t="shared" si="415"/>
        <v>0</v>
      </c>
      <c r="U465" s="2">
        <f t="shared" si="416"/>
        <v>0</v>
      </c>
      <c r="V465" s="2">
        <f t="shared" si="417"/>
        <v>0</v>
      </c>
      <c r="W465" s="2">
        <f t="shared" si="418"/>
        <v>0</v>
      </c>
      <c r="X465" s="2">
        <f>(ROUND((((S465+ROUND((ROUND(((EU465)*AV465*I465),2)*BS465),2))*AT465)/100),2)+ROUND(((ROUND((ROUND(((AE465-(EU465))*AV465*I465),2)*BS465),2)*AT465)/100),2))</f>
        <v>0</v>
      </c>
      <c r="Y465" s="2">
        <f>(ROUND((((S465+ROUND((ROUND(((EU465)*AV465*I465),2)*BS465),2))*AU465)/100),2)+ROUND(((ROUND((ROUND(((AE465-(EU465))*AV465*I465),2)*BS465),2)*AU465)/100),2))</f>
        <v>0</v>
      </c>
      <c r="Z465" s="2"/>
      <c r="AA465" s="2">
        <v>86549534</v>
      </c>
      <c r="AB465" s="2">
        <f t="shared" si="419"/>
        <v>0</v>
      </c>
      <c r="AC465" s="2">
        <f>ROUND((ES465),6)</f>
        <v>0</v>
      </c>
      <c r="AD465" s="2">
        <f>ROUND((((ET465)-(EU465))+AE465),6)</f>
        <v>0</v>
      </c>
      <c r="AE465" s="2">
        <f>ROUND((EU465),6)</f>
        <v>0</v>
      </c>
      <c r="AF465" s="2">
        <f>ROUND((EV465),6)</f>
        <v>0</v>
      </c>
      <c r="AG465" s="2">
        <f t="shared" si="420"/>
        <v>0</v>
      </c>
      <c r="AH465" s="2">
        <f>(EW465)</f>
        <v>0</v>
      </c>
      <c r="AI465" s="2">
        <f>(EX465)</f>
        <v>0</v>
      </c>
      <c r="AJ465" s="2">
        <f t="shared" si="421"/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109</v>
      </c>
      <c r="AU465" s="2">
        <v>61</v>
      </c>
      <c r="AV465" s="2">
        <v>1</v>
      </c>
      <c r="AW465" s="2">
        <v>1</v>
      </c>
      <c r="AX465" s="2"/>
      <c r="AY465" s="2"/>
      <c r="AZ465" s="2">
        <v>1</v>
      </c>
      <c r="BA465" s="2">
        <v>1</v>
      </c>
      <c r="BB465" s="2">
        <v>1</v>
      </c>
      <c r="BC465" s="2">
        <v>1</v>
      </c>
      <c r="BD465" s="2" t="s">
        <v>3</v>
      </c>
      <c r="BE465" s="2" t="s">
        <v>3</v>
      </c>
      <c r="BF465" s="2" t="s">
        <v>3</v>
      </c>
      <c r="BG465" s="2" t="s">
        <v>3</v>
      </c>
      <c r="BH465" s="2">
        <v>3</v>
      </c>
      <c r="BI465" s="2">
        <v>1</v>
      </c>
      <c r="BJ465" s="2" t="s">
        <v>3</v>
      </c>
      <c r="BK465" s="2"/>
      <c r="BL465" s="2"/>
      <c r="BM465" s="2">
        <v>22</v>
      </c>
      <c r="BN465" s="2">
        <v>0</v>
      </c>
      <c r="BO465" s="2" t="s">
        <v>3</v>
      </c>
      <c r="BP465" s="2">
        <v>0</v>
      </c>
      <c r="BQ465" s="2">
        <v>30</v>
      </c>
      <c r="BR465" s="2">
        <v>0</v>
      </c>
      <c r="BS465" s="2">
        <v>1</v>
      </c>
      <c r="BT465" s="2">
        <v>1</v>
      </c>
      <c r="BU465" s="2">
        <v>1</v>
      </c>
      <c r="BV465" s="2">
        <v>1</v>
      </c>
      <c r="BW465" s="2">
        <v>1</v>
      </c>
      <c r="BX465" s="2">
        <v>1</v>
      </c>
      <c r="BY465" s="2" t="s">
        <v>3</v>
      </c>
      <c r="BZ465" s="2">
        <v>109</v>
      </c>
      <c r="CA465" s="2">
        <v>61</v>
      </c>
      <c r="CB465" s="2" t="s">
        <v>3</v>
      </c>
      <c r="CC465" s="2"/>
      <c r="CD465" s="2"/>
      <c r="CE465" s="2">
        <v>1566</v>
      </c>
      <c r="CF465" s="2">
        <v>0</v>
      </c>
      <c r="CG465" s="2">
        <v>0</v>
      </c>
      <c r="CH465" s="2"/>
      <c r="CI465" s="2"/>
      <c r="CJ465" s="2"/>
      <c r="CK465" s="2"/>
      <c r="CL465" s="2"/>
      <c r="CM465" s="2">
        <v>0</v>
      </c>
      <c r="CN465" s="2" t="s">
        <v>858</v>
      </c>
      <c r="CO465" s="2">
        <v>0</v>
      </c>
      <c r="CP465" s="2">
        <f t="shared" si="422"/>
        <v>0</v>
      </c>
      <c r="CQ465" s="2">
        <f t="shared" si="423"/>
        <v>0</v>
      </c>
      <c r="CR465" s="2">
        <f>(ROUND((ROUND(((ET465)*AV465*1),2)*BB465),2)+ROUND((ROUND(((AE465-(EU465))*AV465*1),2)*BS465),2))</f>
        <v>0</v>
      </c>
      <c r="CS465" s="2">
        <f>(ROUND((ROUND(((EU465)*AV465*1),2)*BS465),2)+ROUND((ROUND(((AE465-(EU465))*AV465*1),2)*BS465),2))</f>
        <v>0</v>
      </c>
      <c r="CT465" s="2">
        <f t="shared" si="424"/>
        <v>0</v>
      </c>
      <c r="CU465" s="2">
        <f t="shared" si="425"/>
        <v>0</v>
      </c>
      <c r="CV465" s="2">
        <f t="shared" si="426"/>
        <v>0</v>
      </c>
      <c r="CW465" s="2">
        <f t="shared" si="427"/>
        <v>0</v>
      </c>
      <c r="CX465" s="2">
        <f t="shared" si="428"/>
        <v>0</v>
      </c>
      <c r="CY465" s="2">
        <f>(ROUND((((S465+ROUND((ROUND(((EU465)*AV465*1),2)*BS465),2))*AT465)/100),2)+ROUND(((ROUND((ROUND(((AE465-(EU465))*AV465*1),2)*BS465),2)*AT465)/100),2))</f>
        <v>0</v>
      </c>
      <c r="CZ465" s="2">
        <f>(ROUND((((S465+ROUND((ROUND(((EU465)*AV465*1),2)*BS465),2))*AU465)/100),2)+ROUND(((ROUND((ROUND(((AE465-(EU465))*AV465*1),2)*BS465),2)*AU465)/100),2))</f>
        <v>0</v>
      </c>
      <c r="DA465" s="2"/>
      <c r="DB465" s="2"/>
      <c r="DC465" s="2" t="s">
        <v>3</v>
      </c>
      <c r="DD465" s="2" t="s">
        <v>3</v>
      </c>
      <c r="DE465" s="2" t="s">
        <v>3</v>
      </c>
      <c r="DF465" s="2" t="s">
        <v>3</v>
      </c>
      <c r="DG465" s="2" t="s">
        <v>3</v>
      </c>
      <c r="DH465" s="2" t="s">
        <v>3</v>
      </c>
      <c r="DI465" s="2" t="s">
        <v>3</v>
      </c>
      <c r="DJ465" s="2" t="s">
        <v>3</v>
      </c>
      <c r="DK465" s="2" t="s">
        <v>3</v>
      </c>
      <c r="DL465" s="2" t="s">
        <v>3</v>
      </c>
      <c r="DM465" s="2" t="s">
        <v>3</v>
      </c>
      <c r="DN465" s="2">
        <v>0</v>
      </c>
      <c r="DO465" s="2">
        <v>0</v>
      </c>
      <c r="DP465" s="2">
        <v>1</v>
      </c>
      <c r="DQ465" s="2">
        <v>1</v>
      </c>
      <c r="DR465" s="2"/>
      <c r="DS465" s="2"/>
      <c r="DT465" s="2"/>
      <c r="DU465" s="2">
        <v>1013</v>
      </c>
      <c r="DV465" s="2" t="s">
        <v>406</v>
      </c>
      <c r="DW465" s="2" t="s">
        <v>406</v>
      </c>
      <c r="DX465" s="2">
        <v>1</v>
      </c>
      <c r="DY465" s="2"/>
      <c r="DZ465" s="2" t="s">
        <v>3</v>
      </c>
      <c r="EA465" s="2" t="s">
        <v>3</v>
      </c>
      <c r="EB465" s="2" t="s">
        <v>3</v>
      </c>
      <c r="EC465" s="2" t="s">
        <v>3</v>
      </c>
      <c r="ED465" s="2"/>
      <c r="EE465" s="2">
        <v>85635394</v>
      </c>
      <c r="EF465" s="2">
        <v>30</v>
      </c>
      <c r="EG465" s="2" t="s">
        <v>46</v>
      </c>
      <c r="EH465" s="2">
        <v>0</v>
      </c>
      <c r="EI465" s="2" t="s">
        <v>3</v>
      </c>
      <c r="EJ465" s="2">
        <v>1</v>
      </c>
      <c r="EK465" s="2">
        <v>22</v>
      </c>
      <c r="EL465" s="2" t="s">
        <v>202</v>
      </c>
      <c r="EM465" s="2" t="s">
        <v>203</v>
      </c>
      <c r="EN465" s="2"/>
      <c r="EO465" s="2" t="s">
        <v>146</v>
      </c>
      <c r="EP465" s="2"/>
      <c r="EQ465" s="2">
        <v>2097152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>
        <v>0</v>
      </c>
      <c r="FR465" s="2">
        <v>0</v>
      </c>
      <c r="FS465" s="2">
        <v>0</v>
      </c>
      <c r="FT465" s="2"/>
      <c r="FU465" s="2"/>
      <c r="FV465" s="2"/>
      <c r="FW465" s="2"/>
      <c r="FX465" s="2">
        <v>109</v>
      </c>
      <c r="FY465" s="2">
        <v>61</v>
      </c>
      <c r="FZ465" s="2"/>
      <c r="GA465" s="2" t="s">
        <v>3</v>
      </c>
      <c r="GB465" s="2"/>
      <c r="GC465" s="2"/>
      <c r="GD465" s="2">
        <v>1</v>
      </c>
      <c r="GE465" s="2"/>
      <c r="GF465" s="2">
        <v>1832884841</v>
      </c>
      <c r="GG465" s="2">
        <v>2</v>
      </c>
      <c r="GH465" s="2">
        <v>0</v>
      </c>
      <c r="GI465" s="2">
        <v>-2</v>
      </c>
      <c r="GJ465" s="2">
        <v>0</v>
      </c>
      <c r="GK465" s="2">
        <v>0</v>
      </c>
      <c r="GL465" s="2">
        <f t="shared" si="429"/>
        <v>0</v>
      </c>
      <c r="GM465" s="2">
        <f t="shared" si="430"/>
        <v>0</v>
      </c>
      <c r="GN465" s="2">
        <f t="shared" si="431"/>
        <v>0</v>
      </c>
      <c r="GO465" s="2">
        <f t="shared" si="432"/>
        <v>0</v>
      </c>
      <c r="GP465" s="2">
        <f t="shared" si="433"/>
        <v>0</v>
      </c>
      <c r="GQ465" s="2"/>
      <c r="GR465" s="2">
        <v>0</v>
      </c>
      <c r="GS465" s="2">
        <v>3</v>
      </c>
      <c r="GT465" s="2">
        <v>0</v>
      </c>
      <c r="GU465" s="2" t="s">
        <v>3</v>
      </c>
      <c r="GV465" s="2">
        <f t="shared" si="434"/>
        <v>0</v>
      </c>
      <c r="GW465" s="2">
        <v>1</v>
      </c>
      <c r="GX465" s="2">
        <f t="shared" si="435"/>
        <v>0</v>
      </c>
      <c r="GY465" s="2"/>
      <c r="GZ465" s="2"/>
      <c r="HA465" s="2">
        <v>0</v>
      </c>
      <c r="HB465" s="2">
        <v>0</v>
      </c>
      <c r="HC465" s="2">
        <f t="shared" si="436"/>
        <v>0</v>
      </c>
      <c r="HD465" s="2"/>
      <c r="HE465" s="2" t="s">
        <v>3</v>
      </c>
      <c r="HF465" s="2" t="s">
        <v>3</v>
      </c>
      <c r="HG465" s="2"/>
      <c r="HH465" s="2"/>
      <c r="HI465" s="2"/>
      <c r="HJ465" s="2"/>
      <c r="HK465" s="2"/>
      <c r="HL465" s="2"/>
      <c r="HM465" s="2" t="s">
        <v>36</v>
      </c>
      <c r="HN465" s="2" t="s">
        <v>3</v>
      </c>
      <c r="HO465" s="2" t="s">
        <v>3</v>
      </c>
      <c r="HP465" s="2" t="s">
        <v>3</v>
      </c>
      <c r="HQ465" s="2" t="s">
        <v>3</v>
      </c>
      <c r="HR465" s="2"/>
      <c r="HS465" s="2">
        <v>0</v>
      </c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>
        <v>0</v>
      </c>
      <c r="IL465" s="2"/>
      <c r="IM465" s="2"/>
      <c r="IN465" s="2"/>
      <c r="IO465" s="2"/>
      <c r="IP465" s="2"/>
      <c r="IQ465" s="2"/>
      <c r="IR465" s="2"/>
      <c r="IS465" s="2"/>
      <c r="IT465" s="2"/>
      <c r="IU465" s="2"/>
    </row>
    <row r="466" spans="1:255" x14ac:dyDescent="0.25">
      <c r="A466" s="3">
        <v>18</v>
      </c>
      <c r="B466" s="3">
        <v>1</v>
      </c>
      <c r="C466" s="3">
        <v>464</v>
      </c>
      <c r="E466" s="3" t="s">
        <v>403</v>
      </c>
      <c r="F466" s="3" t="s">
        <v>404</v>
      </c>
      <c r="G466" s="3" t="s">
        <v>405</v>
      </c>
      <c r="H466" s="3" t="s">
        <v>406</v>
      </c>
      <c r="I466" s="3">
        <f>I464*J466</f>
        <v>10</v>
      </c>
      <c r="J466" s="3">
        <v>1</v>
      </c>
      <c r="K466" s="3">
        <v>1</v>
      </c>
      <c r="O466" s="3">
        <f t="shared" si="412"/>
        <v>0</v>
      </c>
      <c r="P466" s="3">
        <f t="shared" si="413"/>
        <v>0</v>
      </c>
      <c r="Q466" s="3">
        <f>(ROUND((ROUND(((ET466)*AV466*I466),2)*BB466),2)+ROUND((ROUND(((AE466-(EU466))*AV466*I466),2)*BS466),2))</f>
        <v>0</v>
      </c>
      <c r="R466" s="3">
        <f>(ROUND((ROUND(((EU466)*AV466*I466),2)*BS466),2)+ROUND((ROUND(((AE466-(EU466))*AV466*I466),2)*BS466),2))</f>
        <v>0</v>
      </c>
      <c r="S466" s="3">
        <f t="shared" si="414"/>
        <v>0</v>
      </c>
      <c r="T466" s="3">
        <f t="shared" si="415"/>
        <v>0</v>
      </c>
      <c r="U466" s="3">
        <f t="shared" si="416"/>
        <v>0</v>
      </c>
      <c r="V466" s="3">
        <f t="shared" si="417"/>
        <v>0</v>
      </c>
      <c r="W466" s="3">
        <f t="shared" si="418"/>
        <v>0</v>
      </c>
      <c r="X466" s="3">
        <f>(ROUND((((S466+ROUND((ROUND(((EU466)*AV466*I466),2)*BS466),2))*AT466)/100),2)+ROUND(((ROUND((ROUND(((AE466-(EU466))*AV466*I466),2)*BS466),2)*AT466)/100),2))</f>
        <v>0</v>
      </c>
      <c r="Y466" s="3">
        <f>(ROUND((((S466+ROUND((ROUND(((EU466)*AV466*I466),2)*BS466),2))*AU466)/100),2)+ROUND(((ROUND((ROUND(((AE466-(EU466))*AV466*I466),2)*BS466),2)*AU466)/100),2))</f>
        <v>0</v>
      </c>
      <c r="AA466" s="3">
        <v>86549536</v>
      </c>
      <c r="AB466" s="3">
        <f t="shared" si="419"/>
        <v>0</v>
      </c>
      <c r="AC466" s="3">
        <f>ROUND((ES466),6)</f>
        <v>0</v>
      </c>
      <c r="AD466" s="3">
        <f>ROUND((((ET466)-(EU466))+AE466),6)</f>
        <v>0</v>
      </c>
      <c r="AE466" s="3">
        <f>ROUND((EU466),6)</f>
        <v>0</v>
      </c>
      <c r="AF466" s="3">
        <f>ROUND((EV466),6)</f>
        <v>0</v>
      </c>
      <c r="AG466" s="3">
        <f t="shared" si="420"/>
        <v>0</v>
      </c>
      <c r="AH466" s="3">
        <f>(EW466)</f>
        <v>0</v>
      </c>
      <c r="AI466" s="3">
        <f>(EX466)</f>
        <v>0</v>
      </c>
      <c r="AJ466" s="3">
        <f t="shared" si="421"/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109</v>
      </c>
      <c r="AU466" s="3">
        <v>61</v>
      </c>
      <c r="AV466" s="3">
        <v>1</v>
      </c>
      <c r="AW466" s="3">
        <v>1</v>
      </c>
      <c r="AZ466" s="3">
        <v>1</v>
      </c>
      <c r="BA466" s="3">
        <v>1</v>
      </c>
      <c r="BB466" s="3">
        <v>1</v>
      </c>
      <c r="BC466" s="3">
        <v>9.84</v>
      </c>
      <c r="BD466" s="3" t="s">
        <v>3</v>
      </c>
      <c r="BE466" s="3" t="s">
        <v>3</v>
      </c>
      <c r="BF466" s="3" t="s">
        <v>3</v>
      </c>
      <c r="BG466" s="3" t="s">
        <v>3</v>
      </c>
      <c r="BH466" s="3">
        <v>3</v>
      </c>
      <c r="BI466" s="3">
        <v>1</v>
      </c>
      <c r="BJ466" s="3" t="s">
        <v>3</v>
      </c>
      <c r="BM466" s="3">
        <v>22</v>
      </c>
      <c r="BN466" s="3">
        <v>0</v>
      </c>
      <c r="BO466" s="3" t="s">
        <v>3</v>
      </c>
      <c r="BP466" s="3">
        <v>0</v>
      </c>
      <c r="BQ466" s="3">
        <v>30</v>
      </c>
      <c r="BR466" s="3">
        <v>0</v>
      </c>
      <c r="BS466" s="3">
        <v>1</v>
      </c>
      <c r="BT466" s="3">
        <v>1</v>
      </c>
      <c r="BU466" s="3">
        <v>1</v>
      </c>
      <c r="BV466" s="3">
        <v>1</v>
      </c>
      <c r="BW466" s="3">
        <v>1</v>
      </c>
      <c r="BX466" s="3">
        <v>1</v>
      </c>
      <c r="BY466" s="3" t="s">
        <v>3</v>
      </c>
      <c r="BZ466" s="3">
        <v>109</v>
      </c>
      <c r="CA466" s="3">
        <v>61</v>
      </c>
      <c r="CB466" s="3" t="s">
        <v>3</v>
      </c>
      <c r="CE466" s="3">
        <v>1566</v>
      </c>
      <c r="CF466" s="3">
        <v>0</v>
      </c>
      <c r="CG466" s="3">
        <v>0</v>
      </c>
      <c r="CM466" s="3">
        <v>0</v>
      </c>
      <c r="CN466" s="3" t="s">
        <v>858</v>
      </c>
      <c r="CO466" s="3">
        <v>0</v>
      </c>
      <c r="CP466" s="3">
        <f t="shared" si="422"/>
        <v>0</v>
      </c>
      <c r="CQ466" s="3">
        <f t="shared" si="423"/>
        <v>0</v>
      </c>
      <c r="CR466" s="3">
        <f>(ROUND((ROUND(((ET466)*AV466*1),2)*BB466),2)+ROUND((ROUND(((AE466-(EU466))*AV466*1),2)*BS466),2))</f>
        <v>0</v>
      </c>
      <c r="CS466" s="3">
        <f>(ROUND((ROUND(((EU466)*AV466*1),2)*BS466),2)+ROUND((ROUND(((AE466-(EU466))*AV466*1),2)*BS466),2))</f>
        <v>0</v>
      </c>
      <c r="CT466" s="3">
        <f t="shared" si="424"/>
        <v>0</v>
      </c>
      <c r="CU466" s="3">
        <f t="shared" si="425"/>
        <v>0</v>
      </c>
      <c r="CV466" s="3">
        <f t="shared" si="426"/>
        <v>0</v>
      </c>
      <c r="CW466" s="3">
        <f t="shared" si="427"/>
        <v>0</v>
      </c>
      <c r="CX466" s="3">
        <f t="shared" si="428"/>
        <v>0</v>
      </c>
      <c r="CY466" s="3">
        <f>(ROUND((((S466+ROUND((ROUND(((EU466)*AV466*1),2)*BS466),2))*AT466)/100),2)+ROUND(((ROUND((ROUND(((AE466-(EU466))*AV466*1),2)*BS466),2)*AT466)/100),2))</f>
        <v>0</v>
      </c>
      <c r="CZ466" s="3">
        <f>(ROUND((((S466+ROUND((ROUND(((EU466)*AV466*1),2)*BS466),2))*AU466)/100),2)+ROUND(((ROUND((ROUND(((AE466-(EU466))*AV466*1),2)*BS466),2)*AU466)/100),2))</f>
        <v>0</v>
      </c>
      <c r="DC466" s="3" t="s">
        <v>3</v>
      </c>
      <c r="DD466" s="3" t="s">
        <v>3</v>
      </c>
      <c r="DE466" s="3" t="s">
        <v>3</v>
      </c>
      <c r="DF466" s="3" t="s">
        <v>3</v>
      </c>
      <c r="DG466" s="3" t="s">
        <v>3</v>
      </c>
      <c r="DH466" s="3" t="s">
        <v>3</v>
      </c>
      <c r="DI466" s="3" t="s">
        <v>3</v>
      </c>
      <c r="DJ466" s="3" t="s">
        <v>3</v>
      </c>
      <c r="DK466" s="3" t="s">
        <v>3</v>
      </c>
      <c r="DL466" s="3" t="s">
        <v>3</v>
      </c>
      <c r="DM466" s="3" t="s">
        <v>3</v>
      </c>
      <c r="DN466" s="3">
        <v>0</v>
      </c>
      <c r="DO466" s="3">
        <v>0</v>
      </c>
      <c r="DP466" s="3">
        <v>1</v>
      </c>
      <c r="DQ466" s="3">
        <v>1</v>
      </c>
      <c r="DU466" s="3">
        <v>1013</v>
      </c>
      <c r="DV466" s="3" t="s">
        <v>406</v>
      </c>
      <c r="DW466" s="3" t="s">
        <v>406</v>
      </c>
      <c r="DX466" s="3">
        <v>1</v>
      </c>
      <c r="DZ466" s="3" t="s">
        <v>3</v>
      </c>
      <c r="EA466" s="3" t="s">
        <v>3</v>
      </c>
      <c r="EB466" s="3" t="s">
        <v>3</v>
      </c>
      <c r="EC466" s="3" t="s">
        <v>3</v>
      </c>
      <c r="EE466" s="3">
        <v>85635394</v>
      </c>
      <c r="EF466" s="3">
        <v>30</v>
      </c>
      <c r="EG466" s="3" t="s">
        <v>46</v>
      </c>
      <c r="EH466" s="3">
        <v>0</v>
      </c>
      <c r="EI466" s="3" t="s">
        <v>3</v>
      </c>
      <c r="EJ466" s="3">
        <v>1</v>
      </c>
      <c r="EK466" s="3">
        <v>22</v>
      </c>
      <c r="EL466" s="3" t="s">
        <v>202</v>
      </c>
      <c r="EM466" s="3" t="s">
        <v>203</v>
      </c>
      <c r="EO466" s="3" t="s">
        <v>146</v>
      </c>
      <c r="EQ466" s="3">
        <v>2097152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FQ466" s="3">
        <v>0</v>
      </c>
      <c r="FR466" s="3">
        <v>0</v>
      </c>
      <c r="FS466" s="3">
        <v>0</v>
      </c>
      <c r="FX466" s="3">
        <v>109</v>
      </c>
      <c r="FY466" s="3">
        <v>61</v>
      </c>
      <c r="GA466" s="3" t="s">
        <v>3</v>
      </c>
      <c r="GD466" s="3">
        <v>1</v>
      </c>
      <c r="GF466" s="3">
        <v>1832884841</v>
      </c>
      <c r="GG466" s="3">
        <v>2</v>
      </c>
      <c r="GH466" s="3">
        <v>0</v>
      </c>
      <c r="GI466" s="3">
        <v>5</v>
      </c>
      <c r="GJ466" s="3">
        <v>0</v>
      </c>
      <c r="GK466" s="3">
        <v>0</v>
      </c>
      <c r="GL466" s="3">
        <f t="shared" si="429"/>
        <v>0</v>
      </c>
      <c r="GM466" s="3">
        <f t="shared" si="430"/>
        <v>0</v>
      </c>
      <c r="GN466" s="3">
        <f t="shared" si="431"/>
        <v>0</v>
      </c>
      <c r="GO466" s="3">
        <f t="shared" si="432"/>
        <v>0</v>
      </c>
      <c r="GP466" s="3">
        <f t="shared" si="433"/>
        <v>0</v>
      </c>
      <c r="GR466" s="3">
        <v>0</v>
      </c>
      <c r="GS466" s="3">
        <v>3</v>
      </c>
      <c r="GT466" s="3">
        <v>0</v>
      </c>
      <c r="GU466" s="3" t="s">
        <v>3</v>
      </c>
      <c r="GV466" s="3">
        <f t="shared" si="434"/>
        <v>0</v>
      </c>
      <c r="GW466" s="3">
        <v>1</v>
      </c>
      <c r="GX466" s="3">
        <f t="shared" si="435"/>
        <v>0</v>
      </c>
      <c r="HA466" s="3">
        <v>0</v>
      </c>
      <c r="HB466" s="3">
        <v>0</v>
      </c>
      <c r="HC466" s="3">
        <f t="shared" si="436"/>
        <v>0</v>
      </c>
      <c r="HE466" s="3" t="s">
        <v>3</v>
      </c>
      <c r="HF466" s="3" t="s">
        <v>3</v>
      </c>
      <c r="HM466" s="3" t="s">
        <v>36</v>
      </c>
      <c r="HN466" s="3" t="s">
        <v>3</v>
      </c>
      <c r="HO466" s="3" t="s">
        <v>3</v>
      </c>
      <c r="HP466" s="3" t="s">
        <v>3</v>
      </c>
      <c r="HQ466" s="3" t="s">
        <v>3</v>
      </c>
      <c r="HS466" s="3">
        <v>0</v>
      </c>
      <c r="IK466" s="3">
        <v>0</v>
      </c>
    </row>
    <row r="467" spans="1:255" x14ac:dyDescent="0.25">
      <c r="A467" s="2">
        <v>17</v>
      </c>
      <c r="B467" s="2">
        <v>1</v>
      </c>
      <c r="C467" s="2">
        <f>ROW(SmtRes!A477)</f>
        <v>477</v>
      </c>
      <c r="D467" s="2">
        <f>ROW(EtalonRes!A452)</f>
        <v>452</v>
      </c>
      <c r="E467" s="2" t="s">
        <v>407</v>
      </c>
      <c r="F467" s="2" t="s">
        <v>408</v>
      </c>
      <c r="G467" s="2" t="s">
        <v>409</v>
      </c>
      <c r="H467" s="2" t="s">
        <v>363</v>
      </c>
      <c r="I467" s="2">
        <v>10</v>
      </c>
      <c r="J467" s="2">
        <v>0</v>
      </c>
      <c r="K467" s="2">
        <v>10</v>
      </c>
      <c r="L467" s="2"/>
      <c r="M467" s="2"/>
      <c r="N467" s="2"/>
      <c r="O467" s="2">
        <f t="shared" si="412"/>
        <v>371.69</v>
      </c>
      <c r="P467" s="2">
        <f t="shared" si="413"/>
        <v>189.2</v>
      </c>
      <c r="Q467" s="2">
        <f>(ROUND((ROUND(((((ET467*1.25)*1.2))*AV467*I467),2)*BB467),2)+ROUND((ROUND(((AE467-(((EU467*1.25)*1.2)))*AV467*I467),2)*BS467),2))</f>
        <v>13.6</v>
      </c>
      <c r="R467" s="2">
        <f>(ROUND((ROUND(((((EU467*1.25)*1.2))*AV467*I467),2)*BS467),2)+ROUND((ROUND(((AE467-(((EU467*1.25)*1.2)))*AV467*I467),2)*BS467),2))</f>
        <v>2.08</v>
      </c>
      <c r="S467" s="2">
        <f t="shared" si="414"/>
        <v>168.89</v>
      </c>
      <c r="T467" s="2">
        <f t="shared" si="415"/>
        <v>0</v>
      </c>
      <c r="U467" s="2">
        <f t="shared" si="416"/>
        <v>13.693877999999998</v>
      </c>
      <c r="V467" s="2">
        <f t="shared" si="417"/>
        <v>0</v>
      </c>
      <c r="W467" s="2">
        <f t="shared" si="418"/>
        <v>0</v>
      </c>
      <c r="X467" s="2">
        <f>(ROUND((((S467+ROUND((ROUND(((((EU467*1.25)*1.2))*AV467*I467),2)*BS467),2))*AT467)/100),2)+ROUND(((ROUND((ROUND(((AE467-(((EU467*1.25)*1.2)))*AV467*I467),2)*BS467),2)*AT467)/100),2))</f>
        <v>186.36</v>
      </c>
      <c r="Y467" s="2">
        <f>(ROUND((((S467+ROUND((ROUND(((((EU467*1.25)*1.2))*AV467*I467),2)*BS467),2))*AU467)/100),2)+ROUND(((ROUND((ROUND(((AE467-(((EU467*1.25)*1.2)))*AV467*I467),2)*BS467),2)*AU467)/100),2))</f>
        <v>104.29</v>
      </c>
      <c r="Z467" s="2"/>
      <c r="AA467" s="2">
        <v>86549534</v>
      </c>
      <c r="AB467" s="2">
        <f t="shared" si="419"/>
        <v>36.023600000000002</v>
      </c>
      <c r="AC467" s="2">
        <f>ROUND((((ES467*1)*1)),6)</f>
        <v>18.920000000000002</v>
      </c>
      <c r="AD467" s="2">
        <f>ROUND((((((ET467*1.25)*1.2))-(((EU467*1.25)*1.2)))+AE467),6)</f>
        <v>1.2749999999999999</v>
      </c>
      <c r="AE467" s="2">
        <f>ROUND((((EU467*1.25)*1.2)),6)</f>
        <v>0.19500000000000001</v>
      </c>
      <c r="AF467" s="2">
        <f>ROUND((((EV467*1.15)*1.2)),6)</f>
        <v>15.8286</v>
      </c>
      <c r="AG467" s="2">
        <f t="shared" si="420"/>
        <v>0</v>
      </c>
      <c r="AH467" s="2">
        <f>(((EW467*1.15)*1.2))</f>
        <v>1.2833999999999999</v>
      </c>
      <c r="AI467" s="2">
        <f>(((EX467*1.25)*1.2))</f>
        <v>0</v>
      </c>
      <c r="AJ467" s="2">
        <f t="shared" si="421"/>
        <v>0</v>
      </c>
      <c r="AK467" s="2">
        <v>31.24</v>
      </c>
      <c r="AL467" s="2">
        <v>18.920000000000002</v>
      </c>
      <c r="AM467" s="2">
        <v>0.85</v>
      </c>
      <c r="AN467" s="2">
        <v>0.13</v>
      </c>
      <c r="AO467" s="2">
        <v>11.47</v>
      </c>
      <c r="AP467" s="2">
        <v>0</v>
      </c>
      <c r="AQ467" s="2">
        <v>0.93</v>
      </c>
      <c r="AR467" s="2">
        <v>0</v>
      </c>
      <c r="AS467" s="2">
        <v>0</v>
      </c>
      <c r="AT467" s="2">
        <v>109</v>
      </c>
      <c r="AU467" s="2">
        <v>61</v>
      </c>
      <c r="AV467" s="2">
        <v>1.0669999999999999</v>
      </c>
      <c r="AW467" s="2">
        <v>1</v>
      </c>
      <c r="AX467" s="2"/>
      <c r="AY467" s="2"/>
      <c r="AZ467" s="2">
        <v>1</v>
      </c>
      <c r="BA467" s="2">
        <v>1</v>
      </c>
      <c r="BB467" s="2">
        <v>1</v>
      </c>
      <c r="BC467" s="2">
        <v>1</v>
      </c>
      <c r="BD467" s="2" t="s">
        <v>3</v>
      </c>
      <c r="BE467" s="2" t="s">
        <v>3</v>
      </c>
      <c r="BF467" s="2" t="s">
        <v>3</v>
      </c>
      <c r="BG467" s="2" t="s">
        <v>3</v>
      </c>
      <c r="BH467" s="2">
        <v>0</v>
      </c>
      <c r="BI467" s="2">
        <v>1</v>
      </c>
      <c r="BJ467" s="2" t="s">
        <v>410</v>
      </c>
      <c r="BK467" s="2"/>
      <c r="BL467" s="2"/>
      <c r="BM467" s="2">
        <v>22</v>
      </c>
      <c r="BN467" s="2">
        <v>0</v>
      </c>
      <c r="BO467" s="2" t="s">
        <v>408</v>
      </c>
      <c r="BP467" s="2">
        <v>1</v>
      </c>
      <c r="BQ467" s="2">
        <v>30</v>
      </c>
      <c r="BR467" s="2">
        <v>0</v>
      </c>
      <c r="BS467" s="2">
        <v>1</v>
      </c>
      <c r="BT467" s="2">
        <v>1</v>
      </c>
      <c r="BU467" s="2">
        <v>1</v>
      </c>
      <c r="BV467" s="2">
        <v>1</v>
      </c>
      <c r="BW467" s="2">
        <v>1</v>
      </c>
      <c r="BX467" s="2">
        <v>1</v>
      </c>
      <c r="BY467" s="2" t="s">
        <v>3</v>
      </c>
      <c r="BZ467" s="2">
        <v>109</v>
      </c>
      <c r="CA467" s="2">
        <v>61</v>
      </c>
      <c r="CB467" s="2" t="s">
        <v>3</v>
      </c>
      <c r="CC467" s="2"/>
      <c r="CD467" s="2"/>
      <c r="CE467" s="2">
        <v>1566</v>
      </c>
      <c r="CF467" s="2">
        <v>0</v>
      </c>
      <c r="CG467" s="2">
        <v>0</v>
      </c>
      <c r="CH467" s="2"/>
      <c r="CI467" s="2"/>
      <c r="CJ467" s="2"/>
      <c r="CK467" s="2"/>
      <c r="CL467" s="2"/>
      <c r="CM467" s="2">
        <v>0</v>
      </c>
      <c r="CN467" s="2" t="s">
        <v>857</v>
      </c>
      <c r="CO467" s="2">
        <v>0</v>
      </c>
      <c r="CP467" s="2">
        <f t="shared" si="422"/>
        <v>371.68999999999994</v>
      </c>
      <c r="CQ467" s="2">
        <f t="shared" si="423"/>
        <v>18.920000000000002</v>
      </c>
      <c r="CR467" s="2">
        <f>(ROUND((ROUND(((((ET467*1.25)*1.2))*AV467*1),2)*BB467),2)+ROUND((ROUND(((AE467-(((EU467*1.25)*1.2)))*AV467*1),2)*BS467),2))</f>
        <v>1.36</v>
      </c>
      <c r="CS467" s="2">
        <f>(ROUND((ROUND(((((EU467*1.25)*1.2))*AV467*1),2)*BS467),2)+ROUND((ROUND(((AE467-(((EU467*1.25)*1.2)))*AV467*1),2)*BS467),2))</f>
        <v>0.21</v>
      </c>
      <c r="CT467" s="2">
        <f t="shared" si="424"/>
        <v>16.89</v>
      </c>
      <c r="CU467" s="2">
        <f t="shared" si="425"/>
        <v>0</v>
      </c>
      <c r="CV467" s="2">
        <f t="shared" si="426"/>
        <v>1.3693877999999997</v>
      </c>
      <c r="CW467" s="2">
        <f t="shared" si="427"/>
        <v>0</v>
      </c>
      <c r="CX467" s="2">
        <f t="shared" si="428"/>
        <v>0</v>
      </c>
      <c r="CY467" s="2">
        <f>(ROUND((((S467+ROUND((ROUND(((((EU467*1.25)*1.2))*AV467*1),2)*BS467),2))*AT467)/100),2)+ROUND(((ROUND((ROUND(((AE467-(((EU467*1.25)*1.2)))*AV467*1),2)*BS467),2)*AT467)/100),2))</f>
        <v>184.32</v>
      </c>
      <c r="CZ467" s="2">
        <f>(ROUND((((S467+ROUND((ROUND(((((EU467*1.25)*1.2))*AV467*1),2)*BS467),2))*AU467)/100),2)+ROUND(((ROUND((ROUND(((AE467-(((EU467*1.25)*1.2)))*AV467*1),2)*BS467),2)*AU467)/100),2))</f>
        <v>103.15</v>
      </c>
      <c r="DA467" s="2"/>
      <c r="DB467" s="2">
        <v>125</v>
      </c>
      <c r="DC467" s="2" t="s">
        <v>3</v>
      </c>
      <c r="DD467" s="2" t="s">
        <v>36</v>
      </c>
      <c r="DE467" s="2" t="s">
        <v>138</v>
      </c>
      <c r="DF467" s="2" t="s">
        <v>138</v>
      </c>
      <c r="DG467" s="2" t="s">
        <v>139</v>
      </c>
      <c r="DH467" s="2" t="s">
        <v>3</v>
      </c>
      <c r="DI467" s="2" t="s">
        <v>139</v>
      </c>
      <c r="DJ467" s="2" t="s">
        <v>138</v>
      </c>
      <c r="DK467" s="2" t="s">
        <v>3</v>
      </c>
      <c r="DL467" s="2" t="s">
        <v>3</v>
      </c>
      <c r="DM467" s="2" t="s">
        <v>3</v>
      </c>
      <c r="DN467" s="2">
        <v>0</v>
      </c>
      <c r="DO467" s="2">
        <v>0</v>
      </c>
      <c r="DP467" s="2">
        <v>1</v>
      </c>
      <c r="DQ467" s="2">
        <v>1</v>
      </c>
      <c r="DR467" s="2"/>
      <c r="DS467" s="2"/>
      <c r="DT467" s="2"/>
      <c r="DU467" s="2">
        <v>1013</v>
      </c>
      <c r="DV467" s="2" t="s">
        <v>363</v>
      </c>
      <c r="DW467" s="2" t="s">
        <v>363</v>
      </c>
      <c r="DX467" s="2">
        <v>1</v>
      </c>
      <c r="DY467" s="2"/>
      <c r="DZ467" s="2" t="s">
        <v>3</v>
      </c>
      <c r="EA467" s="2" t="s">
        <v>3</v>
      </c>
      <c r="EB467" s="2" t="s">
        <v>3</v>
      </c>
      <c r="EC467" s="2" t="s">
        <v>3</v>
      </c>
      <c r="ED467" s="2"/>
      <c r="EE467" s="2">
        <v>85635394</v>
      </c>
      <c r="EF467" s="2">
        <v>30</v>
      </c>
      <c r="EG467" s="2" t="s">
        <v>46</v>
      </c>
      <c r="EH467" s="2">
        <v>0</v>
      </c>
      <c r="EI467" s="2" t="s">
        <v>3</v>
      </c>
      <c r="EJ467" s="2">
        <v>1</v>
      </c>
      <c r="EK467" s="2">
        <v>22</v>
      </c>
      <c r="EL467" s="2" t="s">
        <v>202</v>
      </c>
      <c r="EM467" s="2" t="s">
        <v>203</v>
      </c>
      <c r="EN467" s="2"/>
      <c r="EO467" s="2" t="s">
        <v>140</v>
      </c>
      <c r="EP467" s="2"/>
      <c r="EQ467" s="2">
        <v>131072</v>
      </c>
      <c r="ER467" s="2">
        <v>31.24</v>
      </c>
      <c r="ES467" s="2">
        <v>18.920000000000002</v>
      </c>
      <c r="ET467" s="2">
        <v>0.85</v>
      </c>
      <c r="EU467" s="2">
        <v>0.13</v>
      </c>
      <c r="EV467" s="2">
        <v>11.47</v>
      </c>
      <c r="EW467" s="2">
        <v>0.93</v>
      </c>
      <c r="EX467" s="2">
        <v>0</v>
      </c>
      <c r="EY467" s="2">
        <v>0</v>
      </c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>
        <v>0</v>
      </c>
      <c r="FR467" s="2">
        <v>0</v>
      </c>
      <c r="FS467" s="2">
        <v>0</v>
      </c>
      <c r="FT467" s="2"/>
      <c r="FU467" s="2"/>
      <c r="FV467" s="2"/>
      <c r="FW467" s="2"/>
      <c r="FX467" s="2">
        <v>109</v>
      </c>
      <c r="FY467" s="2">
        <v>61</v>
      </c>
      <c r="FZ467" s="2"/>
      <c r="GA467" s="2" t="s">
        <v>3</v>
      </c>
      <c r="GB467" s="2"/>
      <c r="GC467" s="2"/>
      <c r="GD467" s="2">
        <v>1</v>
      </c>
      <c r="GE467" s="2"/>
      <c r="GF467" s="2">
        <v>854672879</v>
      </c>
      <c r="GG467" s="2">
        <v>2</v>
      </c>
      <c r="GH467" s="2">
        <v>1</v>
      </c>
      <c r="GI467" s="2">
        <v>2</v>
      </c>
      <c r="GJ467" s="2">
        <v>0</v>
      </c>
      <c r="GK467" s="2">
        <v>0</v>
      </c>
      <c r="GL467" s="2">
        <f t="shared" si="429"/>
        <v>0</v>
      </c>
      <c r="GM467" s="2">
        <f t="shared" si="430"/>
        <v>662.34</v>
      </c>
      <c r="GN467" s="2">
        <f t="shared" si="431"/>
        <v>662.34</v>
      </c>
      <c r="GO467" s="2">
        <f t="shared" si="432"/>
        <v>0</v>
      </c>
      <c r="GP467" s="2">
        <f t="shared" si="433"/>
        <v>0</v>
      </c>
      <c r="GQ467" s="2"/>
      <c r="GR467" s="2">
        <v>0</v>
      </c>
      <c r="GS467" s="2">
        <v>3</v>
      </c>
      <c r="GT467" s="2">
        <v>0</v>
      </c>
      <c r="GU467" s="2" t="s">
        <v>3</v>
      </c>
      <c r="GV467" s="2">
        <f t="shared" si="434"/>
        <v>0</v>
      </c>
      <c r="GW467" s="2">
        <v>1</v>
      </c>
      <c r="GX467" s="2">
        <f t="shared" si="435"/>
        <v>0</v>
      </c>
      <c r="GY467" s="2"/>
      <c r="GZ467" s="2"/>
      <c r="HA467" s="2">
        <v>0</v>
      </c>
      <c r="HB467" s="2">
        <v>0</v>
      </c>
      <c r="HC467" s="2">
        <f t="shared" si="436"/>
        <v>0</v>
      </c>
      <c r="HD467" s="2"/>
      <c r="HE467" s="2" t="s">
        <v>3</v>
      </c>
      <c r="HF467" s="2" t="s">
        <v>3</v>
      </c>
      <c r="HG467" s="2"/>
      <c r="HH467" s="2"/>
      <c r="HI467" s="2"/>
      <c r="HJ467" s="2"/>
      <c r="HK467" s="2"/>
      <c r="HL467" s="2"/>
      <c r="HM467" s="2" t="s">
        <v>3</v>
      </c>
      <c r="HN467" s="2" t="s">
        <v>3</v>
      </c>
      <c r="HO467" s="2" t="s">
        <v>3</v>
      </c>
      <c r="HP467" s="2" t="s">
        <v>3</v>
      </c>
      <c r="HQ467" s="2" t="s">
        <v>3</v>
      </c>
      <c r="HR467" s="2"/>
      <c r="HS467" s="2">
        <v>0</v>
      </c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>
        <v>0</v>
      </c>
      <c r="IL467" s="2"/>
      <c r="IM467" s="2"/>
      <c r="IN467" s="2"/>
      <c r="IO467" s="2"/>
      <c r="IP467" s="2"/>
      <c r="IQ467" s="2"/>
      <c r="IR467" s="2"/>
      <c r="IS467" s="2"/>
      <c r="IT467" s="2"/>
      <c r="IU467" s="2"/>
    </row>
    <row r="468" spans="1:255" x14ac:dyDescent="0.25">
      <c r="A468" s="3">
        <v>17</v>
      </c>
      <c r="B468" s="3">
        <v>1</v>
      </c>
      <c r="C468" s="3">
        <f>ROW(SmtRes!A490)</f>
        <v>490</v>
      </c>
      <c r="D468" s="3">
        <f>ROW(EtalonRes!A466)</f>
        <v>466</v>
      </c>
      <c r="E468" s="3" t="s">
        <v>407</v>
      </c>
      <c r="F468" s="3" t="s">
        <v>408</v>
      </c>
      <c r="G468" s="3" t="s">
        <v>409</v>
      </c>
      <c r="H468" s="3" t="s">
        <v>363</v>
      </c>
      <c r="I468" s="3">
        <v>10</v>
      </c>
      <c r="J468" s="3">
        <v>0</v>
      </c>
      <c r="K468" s="3">
        <v>10</v>
      </c>
      <c r="O468" s="3">
        <f t="shared" si="412"/>
        <v>11191.87</v>
      </c>
      <c r="P468" s="3">
        <f t="shared" si="413"/>
        <v>1445.49</v>
      </c>
      <c r="Q468" s="3">
        <f>(ROUND((ROUND(((((ET468*1.25)*1.2))*AV468*I468),2)*BB468),2)+ROUND((ROUND(((AE468-(((EU468*1.25)*1.2)))*AV468*I468),2)*BS468),2))</f>
        <v>229.43</v>
      </c>
      <c r="R468" s="3">
        <f>(ROUND((ROUND(((((EU468*1.25)*1.2))*AV468*I468),2)*BS468),2)+ROUND((ROUND(((AE468-(((EU468*1.25)*1.2)))*AV468*I468),2)*BS468),2))</f>
        <v>117.21</v>
      </c>
      <c r="S468" s="3">
        <f t="shared" si="414"/>
        <v>9516.9500000000007</v>
      </c>
      <c r="T468" s="3">
        <f t="shared" si="415"/>
        <v>0</v>
      </c>
      <c r="U468" s="3">
        <f t="shared" si="416"/>
        <v>13.693877999999998</v>
      </c>
      <c r="V468" s="3">
        <f t="shared" si="417"/>
        <v>0</v>
      </c>
      <c r="W468" s="3">
        <f t="shared" si="418"/>
        <v>0</v>
      </c>
      <c r="X468" s="3">
        <f>(ROUND((((S468+ROUND((ROUND(((((EU468*1.25)*1.2))*AV468*I468),2)*BS468),2))*AT468)/100),2)+ROUND(((ROUND((ROUND(((AE468-(((EU468*1.25)*1.2)))*AV468*I468),2)*BS468),2)*AT468)/100),2))</f>
        <v>10501.23</v>
      </c>
      <c r="Y468" s="3">
        <f>(ROUND((((S468+ROUND((ROUND(((((EU468*1.25)*1.2))*AV468*I468),2)*BS468),2))*AU468)/100),2)+ROUND(((ROUND((ROUND(((AE468-(((EU468*1.25)*1.2)))*AV468*I468),2)*BS468),2)*AU468)/100),2))</f>
        <v>5876.84</v>
      </c>
      <c r="AA468" s="3">
        <v>86549536</v>
      </c>
      <c r="AB468" s="3">
        <f t="shared" si="419"/>
        <v>36.023600000000002</v>
      </c>
      <c r="AC468" s="3">
        <f>ROUND((((ES468*1)*1)),6)</f>
        <v>18.920000000000002</v>
      </c>
      <c r="AD468" s="3">
        <f>ROUND((((((ET468*1.25)*1.2))-(((EU468*1.25)*1.2)))+AE468),6)</f>
        <v>1.2749999999999999</v>
      </c>
      <c r="AE468" s="3">
        <f>ROUND((((EU468*1.25)*1.2)),6)</f>
        <v>0.19500000000000001</v>
      </c>
      <c r="AF468" s="3">
        <f>ROUND((((EV468*1.15)*1.2)),6)</f>
        <v>15.8286</v>
      </c>
      <c r="AG468" s="3">
        <f t="shared" si="420"/>
        <v>0</v>
      </c>
      <c r="AH468" s="3">
        <f>(((EW468*1.15)*1.2))</f>
        <v>1.2833999999999999</v>
      </c>
      <c r="AI468" s="3">
        <f>(((EX468*1.25)*1.2))</f>
        <v>0</v>
      </c>
      <c r="AJ468" s="3">
        <f t="shared" si="421"/>
        <v>0</v>
      </c>
      <c r="AK468" s="3">
        <v>31.24</v>
      </c>
      <c r="AL468" s="3">
        <v>18.920000000000002</v>
      </c>
      <c r="AM468" s="3">
        <v>0.85</v>
      </c>
      <c r="AN468" s="3">
        <v>0.13</v>
      </c>
      <c r="AO468" s="3">
        <v>11.47</v>
      </c>
      <c r="AP468" s="3">
        <v>0</v>
      </c>
      <c r="AQ468" s="3">
        <v>0.93</v>
      </c>
      <c r="AR468" s="3">
        <v>0</v>
      </c>
      <c r="AS468" s="3">
        <v>0</v>
      </c>
      <c r="AT468" s="3">
        <v>109</v>
      </c>
      <c r="AU468" s="3">
        <v>61</v>
      </c>
      <c r="AV468" s="3">
        <v>1.0669999999999999</v>
      </c>
      <c r="AW468" s="3">
        <v>1</v>
      </c>
      <c r="AZ468" s="3">
        <v>1</v>
      </c>
      <c r="BA468" s="3">
        <v>56.35</v>
      </c>
      <c r="BB468" s="3">
        <v>16.87</v>
      </c>
      <c r="BC468" s="3">
        <v>7.64</v>
      </c>
      <c r="BD468" s="3" t="s">
        <v>3</v>
      </c>
      <c r="BE468" s="3" t="s">
        <v>3</v>
      </c>
      <c r="BF468" s="3" t="s">
        <v>3</v>
      </c>
      <c r="BG468" s="3" t="s">
        <v>3</v>
      </c>
      <c r="BH468" s="3">
        <v>0</v>
      </c>
      <c r="BI468" s="3">
        <v>1</v>
      </c>
      <c r="BJ468" s="3" t="s">
        <v>410</v>
      </c>
      <c r="BM468" s="3">
        <v>22</v>
      </c>
      <c r="BN468" s="3">
        <v>0</v>
      </c>
      <c r="BO468" s="3" t="s">
        <v>408</v>
      </c>
      <c r="BP468" s="3">
        <v>1</v>
      </c>
      <c r="BQ468" s="3">
        <v>30</v>
      </c>
      <c r="BR468" s="3">
        <v>0</v>
      </c>
      <c r="BS468" s="3">
        <v>56.35</v>
      </c>
      <c r="BT468" s="3">
        <v>1</v>
      </c>
      <c r="BU468" s="3">
        <v>1</v>
      </c>
      <c r="BV468" s="3">
        <v>1</v>
      </c>
      <c r="BW468" s="3">
        <v>1</v>
      </c>
      <c r="BX468" s="3">
        <v>1</v>
      </c>
      <c r="BY468" s="3" t="s">
        <v>3</v>
      </c>
      <c r="BZ468" s="3">
        <v>109</v>
      </c>
      <c r="CA468" s="3">
        <v>61</v>
      </c>
      <c r="CB468" s="3" t="s">
        <v>3</v>
      </c>
      <c r="CE468" s="3">
        <v>1566</v>
      </c>
      <c r="CF468" s="3">
        <v>0</v>
      </c>
      <c r="CG468" s="3">
        <v>0</v>
      </c>
      <c r="CM468" s="3">
        <v>0</v>
      </c>
      <c r="CN468" s="3" t="s">
        <v>857</v>
      </c>
      <c r="CO468" s="3">
        <v>0</v>
      </c>
      <c r="CP468" s="3">
        <f t="shared" si="422"/>
        <v>11191.87</v>
      </c>
      <c r="CQ468" s="3">
        <f t="shared" si="423"/>
        <v>144.55000000000001</v>
      </c>
      <c r="CR468" s="3">
        <f>(ROUND((ROUND(((((ET468*1.25)*1.2))*AV468*1),2)*BB468),2)+ROUND((ROUND(((AE468-(((EU468*1.25)*1.2)))*AV468*1),2)*BS468),2))</f>
        <v>22.94</v>
      </c>
      <c r="CS468" s="3">
        <f>(ROUND((ROUND(((((EU468*1.25)*1.2))*AV468*1),2)*BS468),2)+ROUND((ROUND(((AE468-(((EU468*1.25)*1.2)))*AV468*1),2)*BS468),2))</f>
        <v>11.83</v>
      </c>
      <c r="CT468" s="3">
        <f t="shared" si="424"/>
        <v>951.75</v>
      </c>
      <c r="CU468" s="3">
        <f t="shared" si="425"/>
        <v>0</v>
      </c>
      <c r="CV468" s="3">
        <f t="shared" si="426"/>
        <v>1.3693877999999997</v>
      </c>
      <c r="CW468" s="3">
        <f t="shared" si="427"/>
        <v>0</v>
      </c>
      <c r="CX468" s="3">
        <f t="shared" si="428"/>
        <v>0</v>
      </c>
      <c r="CY468" s="3">
        <f>(ROUND((((S468+ROUND((ROUND(((((EU468*1.25)*1.2))*AV468*1),2)*BS468),2))*AT468)/100),2)+ROUND(((ROUND((ROUND(((AE468-(((EU468*1.25)*1.2)))*AV468*1),2)*BS468),2)*AT468)/100),2))</f>
        <v>10386.370000000001</v>
      </c>
      <c r="CZ468" s="3">
        <f>(ROUND((((S468+ROUND((ROUND(((((EU468*1.25)*1.2))*AV468*1),2)*BS468),2))*AU468)/100),2)+ROUND(((ROUND((ROUND(((AE468-(((EU468*1.25)*1.2)))*AV468*1),2)*BS468),2)*AU468)/100),2))</f>
        <v>5812.56</v>
      </c>
      <c r="DB468" s="3">
        <v>127</v>
      </c>
      <c r="DC468" s="3" t="s">
        <v>3</v>
      </c>
      <c r="DD468" s="3" t="s">
        <v>36</v>
      </c>
      <c r="DE468" s="3" t="s">
        <v>138</v>
      </c>
      <c r="DF468" s="3" t="s">
        <v>138</v>
      </c>
      <c r="DG468" s="3" t="s">
        <v>139</v>
      </c>
      <c r="DH468" s="3" t="s">
        <v>3</v>
      </c>
      <c r="DI468" s="3" t="s">
        <v>139</v>
      </c>
      <c r="DJ468" s="3" t="s">
        <v>138</v>
      </c>
      <c r="DK468" s="3" t="s">
        <v>3</v>
      </c>
      <c r="DL468" s="3" t="s">
        <v>3</v>
      </c>
      <c r="DM468" s="3" t="s">
        <v>3</v>
      </c>
      <c r="DN468" s="3">
        <v>0</v>
      </c>
      <c r="DO468" s="3">
        <v>0</v>
      </c>
      <c r="DP468" s="3">
        <v>1</v>
      </c>
      <c r="DQ468" s="3">
        <v>1</v>
      </c>
      <c r="DU468" s="3">
        <v>1013</v>
      </c>
      <c r="DV468" s="3" t="s">
        <v>363</v>
      </c>
      <c r="DW468" s="3" t="s">
        <v>363</v>
      </c>
      <c r="DX468" s="3">
        <v>1</v>
      </c>
      <c r="DZ468" s="3" t="s">
        <v>3</v>
      </c>
      <c r="EA468" s="3" t="s">
        <v>3</v>
      </c>
      <c r="EB468" s="3" t="s">
        <v>3</v>
      </c>
      <c r="EC468" s="3" t="s">
        <v>3</v>
      </c>
      <c r="EE468" s="3">
        <v>85635394</v>
      </c>
      <c r="EF468" s="3">
        <v>30</v>
      </c>
      <c r="EG468" s="3" t="s">
        <v>46</v>
      </c>
      <c r="EH468" s="3">
        <v>0</v>
      </c>
      <c r="EI468" s="3" t="s">
        <v>3</v>
      </c>
      <c r="EJ468" s="3">
        <v>1</v>
      </c>
      <c r="EK468" s="3">
        <v>22</v>
      </c>
      <c r="EL468" s="3" t="s">
        <v>202</v>
      </c>
      <c r="EM468" s="3" t="s">
        <v>203</v>
      </c>
      <c r="EO468" s="3" t="s">
        <v>140</v>
      </c>
      <c r="EQ468" s="3">
        <v>131072</v>
      </c>
      <c r="ER468" s="3">
        <v>31.24</v>
      </c>
      <c r="ES468" s="3">
        <v>18.920000000000002</v>
      </c>
      <c r="ET468" s="3">
        <v>0.85</v>
      </c>
      <c r="EU468" s="3">
        <v>0.13</v>
      </c>
      <c r="EV468" s="3">
        <v>11.47</v>
      </c>
      <c r="EW468" s="3">
        <v>0.93</v>
      </c>
      <c r="EX468" s="3">
        <v>0</v>
      </c>
      <c r="EY468" s="3">
        <v>0</v>
      </c>
      <c r="FQ468" s="3">
        <v>0</v>
      </c>
      <c r="FR468" s="3">
        <v>0</v>
      </c>
      <c r="FS468" s="3">
        <v>0</v>
      </c>
      <c r="FX468" s="3">
        <v>109</v>
      </c>
      <c r="FY468" s="3">
        <v>61</v>
      </c>
      <c r="GA468" s="3" t="s">
        <v>3</v>
      </c>
      <c r="GD468" s="3">
        <v>1</v>
      </c>
      <c r="GF468" s="3">
        <v>854672879</v>
      </c>
      <c r="GG468" s="3">
        <v>2</v>
      </c>
      <c r="GH468" s="3">
        <v>1</v>
      </c>
      <c r="GI468" s="3">
        <v>2</v>
      </c>
      <c r="GJ468" s="3">
        <v>0</v>
      </c>
      <c r="GK468" s="3">
        <v>0</v>
      </c>
      <c r="GL468" s="3">
        <f t="shared" si="429"/>
        <v>0</v>
      </c>
      <c r="GM468" s="3">
        <f t="shared" si="430"/>
        <v>27569.94</v>
      </c>
      <c r="GN468" s="3">
        <f t="shared" si="431"/>
        <v>27569.94</v>
      </c>
      <c r="GO468" s="3">
        <f t="shared" si="432"/>
        <v>0</v>
      </c>
      <c r="GP468" s="3">
        <f t="shared" si="433"/>
        <v>0</v>
      </c>
      <c r="GR468" s="3">
        <v>0</v>
      </c>
      <c r="GS468" s="3">
        <v>3</v>
      </c>
      <c r="GT468" s="3">
        <v>0</v>
      </c>
      <c r="GU468" s="3" t="s">
        <v>3</v>
      </c>
      <c r="GV468" s="3">
        <f t="shared" si="434"/>
        <v>0</v>
      </c>
      <c r="GW468" s="3">
        <v>1</v>
      </c>
      <c r="GX468" s="3">
        <f t="shared" si="435"/>
        <v>0</v>
      </c>
      <c r="HA468" s="3">
        <v>0</v>
      </c>
      <c r="HB468" s="3">
        <v>0</v>
      </c>
      <c r="HC468" s="3">
        <f t="shared" si="436"/>
        <v>0</v>
      </c>
      <c r="HE468" s="3" t="s">
        <v>3</v>
      </c>
      <c r="HF468" s="3" t="s">
        <v>3</v>
      </c>
      <c r="HM468" s="3" t="s">
        <v>3</v>
      </c>
      <c r="HN468" s="3" t="s">
        <v>3</v>
      </c>
      <c r="HO468" s="3" t="s">
        <v>3</v>
      </c>
      <c r="HP468" s="3" t="s">
        <v>3</v>
      </c>
      <c r="HQ468" s="3" t="s">
        <v>3</v>
      </c>
      <c r="HS468" s="3">
        <v>0</v>
      </c>
      <c r="IK468" s="3">
        <v>0</v>
      </c>
    </row>
    <row r="469" spans="1:255" x14ac:dyDescent="0.25">
      <c r="A469" s="2">
        <v>18</v>
      </c>
      <c r="B469" s="2">
        <v>1</v>
      </c>
      <c r="C469" s="2">
        <v>477</v>
      </c>
      <c r="D469" s="2"/>
      <c r="E469" s="2" t="s">
        <v>411</v>
      </c>
      <c r="F469" s="2" t="s">
        <v>412</v>
      </c>
      <c r="G469" s="2" t="s">
        <v>413</v>
      </c>
      <c r="H469" s="2" t="s">
        <v>163</v>
      </c>
      <c r="I469" s="2">
        <f>I467*J469</f>
        <v>10</v>
      </c>
      <c r="J469" s="2">
        <v>1</v>
      </c>
      <c r="K469" s="2">
        <v>1</v>
      </c>
      <c r="L469" s="2"/>
      <c r="M469" s="2"/>
      <c r="N469" s="2"/>
      <c r="O469" s="2">
        <f t="shared" si="412"/>
        <v>921.1</v>
      </c>
      <c r="P469" s="2">
        <f t="shared" si="413"/>
        <v>921.1</v>
      </c>
      <c r="Q469" s="2">
        <f>(ROUND((ROUND(((ET469)*AV469*I469),2)*BB469),2)+ROUND((ROUND(((AE469-(EU469))*AV469*I469),2)*BS469),2))</f>
        <v>0</v>
      </c>
      <c r="R469" s="2">
        <f>(ROUND((ROUND(((EU469)*AV469*I469),2)*BS469),2)+ROUND((ROUND(((AE469-(EU469))*AV469*I469),2)*BS469),2))</f>
        <v>0</v>
      </c>
      <c r="S469" s="2">
        <f t="shared" si="414"/>
        <v>0</v>
      </c>
      <c r="T469" s="2">
        <f t="shared" si="415"/>
        <v>0</v>
      </c>
      <c r="U469" s="2">
        <f t="shared" si="416"/>
        <v>0</v>
      </c>
      <c r="V469" s="2">
        <f t="shared" si="417"/>
        <v>0</v>
      </c>
      <c r="W469" s="2">
        <f t="shared" si="418"/>
        <v>0</v>
      </c>
      <c r="X469" s="2">
        <f>(ROUND((((S469+ROUND((ROUND(((EU469)*AV469*I469),2)*BS469),2))*AT469)/100),2)+ROUND(((ROUND((ROUND(((AE469-(EU469))*AV469*I469),2)*BS469),2)*AT469)/100),2))</f>
        <v>0</v>
      </c>
      <c r="Y469" s="2">
        <f>(ROUND((((S469+ROUND((ROUND(((EU469)*AV469*I469),2)*BS469),2))*AU469)/100),2)+ROUND(((ROUND((ROUND(((AE469-(EU469))*AV469*I469),2)*BS469),2)*AU469)/100),2))</f>
        <v>0</v>
      </c>
      <c r="Z469" s="2"/>
      <c r="AA469" s="2">
        <v>86549534</v>
      </c>
      <c r="AB469" s="2">
        <f t="shared" si="419"/>
        <v>92.11</v>
      </c>
      <c r="AC469" s="2">
        <f>ROUND((ES469),6)</f>
        <v>92.11</v>
      </c>
      <c r="AD469" s="2">
        <f>ROUND((((ET469)-(EU469))+AE469),6)</f>
        <v>0</v>
      </c>
      <c r="AE469" s="2">
        <f t="shared" ref="AE469:AF472" si="449">ROUND((EU469),6)</f>
        <v>0</v>
      </c>
      <c r="AF469" s="2">
        <f t="shared" si="449"/>
        <v>0</v>
      </c>
      <c r="AG469" s="2">
        <f t="shared" si="420"/>
        <v>0</v>
      </c>
      <c r="AH469" s="2">
        <f t="shared" ref="AH469:AI472" si="450">(EW469)</f>
        <v>0</v>
      </c>
      <c r="AI469" s="2">
        <f t="shared" si="450"/>
        <v>0</v>
      </c>
      <c r="AJ469" s="2">
        <f t="shared" si="421"/>
        <v>0</v>
      </c>
      <c r="AK469" s="2">
        <v>92.11</v>
      </c>
      <c r="AL469" s="2">
        <v>92.11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109</v>
      </c>
      <c r="AU469" s="2">
        <v>61</v>
      </c>
      <c r="AV469" s="2">
        <v>1</v>
      </c>
      <c r="AW469" s="2">
        <v>1</v>
      </c>
      <c r="AX469" s="2"/>
      <c r="AY469" s="2"/>
      <c r="AZ469" s="2">
        <v>1</v>
      </c>
      <c r="BA469" s="2">
        <v>1</v>
      </c>
      <c r="BB469" s="2">
        <v>1</v>
      </c>
      <c r="BC469" s="2">
        <v>1</v>
      </c>
      <c r="BD469" s="2" t="s">
        <v>3</v>
      </c>
      <c r="BE469" s="2" t="s">
        <v>3</v>
      </c>
      <c r="BF469" s="2" t="s">
        <v>3</v>
      </c>
      <c r="BG469" s="2" t="s">
        <v>3</v>
      </c>
      <c r="BH469" s="2">
        <v>3</v>
      </c>
      <c r="BI469" s="2">
        <v>1</v>
      </c>
      <c r="BJ469" s="2" t="s">
        <v>414</v>
      </c>
      <c r="BK469" s="2"/>
      <c r="BL469" s="2"/>
      <c r="BM469" s="2">
        <v>22</v>
      </c>
      <c r="BN469" s="2">
        <v>0</v>
      </c>
      <c r="BO469" s="2" t="s">
        <v>3</v>
      </c>
      <c r="BP469" s="2">
        <v>0</v>
      </c>
      <c r="BQ469" s="2">
        <v>30</v>
      </c>
      <c r="BR469" s="2">
        <v>0</v>
      </c>
      <c r="BS469" s="2">
        <v>1</v>
      </c>
      <c r="BT469" s="2">
        <v>1</v>
      </c>
      <c r="BU469" s="2">
        <v>1</v>
      </c>
      <c r="BV469" s="2">
        <v>1</v>
      </c>
      <c r="BW469" s="2">
        <v>1</v>
      </c>
      <c r="BX469" s="2">
        <v>1</v>
      </c>
      <c r="BY469" s="2" t="s">
        <v>3</v>
      </c>
      <c r="BZ469" s="2">
        <v>109</v>
      </c>
      <c r="CA469" s="2">
        <v>61</v>
      </c>
      <c r="CB469" s="2" t="s">
        <v>3</v>
      </c>
      <c r="CC469" s="2"/>
      <c r="CD469" s="2"/>
      <c r="CE469" s="2">
        <v>1566</v>
      </c>
      <c r="CF469" s="2">
        <v>0</v>
      </c>
      <c r="CG469" s="2">
        <v>0</v>
      </c>
      <c r="CH469" s="2"/>
      <c r="CI469" s="2"/>
      <c r="CJ469" s="2"/>
      <c r="CK469" s="2"/>
      <c r="CL469" s="2"/>
      <c r="CM469" s="2">
        <v>0</v>
      </c>
      <c r="CN469" s="2" t="s">
        <v>858</v>
      </c>
      <c r="CO469" s="2">
        <v>0</v>
      </c>
      <c r="CP469" s="2">
        <f t="shared" si="422"/>
        <v>921.1</v>
      </c>
      <c r="CQ469" s="2">
        <f t="shared" si="423"/>
        <v>92.11</v>
      </c>
      <c r="CR469" s="2">
        <f>(ROUND((ROUND(((ET469)*AV469*1),2)*BB469),2)+ROUND((ROUND(((AE469-(EU469))*AV469*1),2)*BS469),2))</f>
        <v>0</v>
      </c>
      <c r="CS469" s="2">
        <f>(ROUND((ROUND(((EU469)*AV469*1),2)*BS469),2)+ROUND((ROUND(((AE469-(EU469))*AV469*1),2)*BS469),2))</f>
        <v>0</v>
      </c>
      <c r="CT469" s="2">
        <f t="shared" si="424"/>
        <v>0</v>
      </c>
      <c r="CU469" s="2">
        <f t="shared" si="425"/>
        <v>0</v>
      </c>
      <c r="CV469" s="2">
        <f t="shared" si="426"/>
        <v>0</v>
      </c>
      <c r="CW469" s="2">
        <f t="shared" si="427"/>
        <v>0</v>
      </c>
      <c r="CX469" s="2">
        <f t="shared" si="428"/>
        <v>0</v>
      </c>
      <c r="CY469" s="2">
        <f>(ROUND((((S469+ROUND((ROUND(((EU469)*AV469*1),2)*BS469),2))*AT469)/100),2)+ROUND(((ROUND((ROUND(((AE469-(EU469))*AV469*1),2)*BS469),2)*AT469)/100),2))</f>
        <v>0</v>
      </c>
      <c r="CZ469" s="2">
        <f>(ROUND((((S469+ROUND((ROUND(((EU469)*AV469*1),2)*BS469),2))*AU469)/100),2)+ROUND(((ROUND((ROUND(((AE469-(EU469))*AV469*1),2)*BS469),2)*AU469)/100),2))</f>
        <v>0</v>
      </c>
      <c r="DA469" s="2"/>
      <c r="DB469" s="2"/>
      <c r="DC469" s="2" t="s">
        <v>3</v>
      </c>
      <c r="DD469" s="2" t="s">
        <v>3</v>
      </c>
      <c r="DE469" s="2" t="s">
        <v>3</v>
      </c>
      <c r="DF469" s="2" t="s">
        <v>3</v>
      </c>
      <c r="DG469" s="2" t="s">
        <v>3</v>
      </c>
      <c r="DH469" s="2" t="s">
        <v>3</v>
      </c>
      <c r="DI469" s="2" t="s">
        <v>3</v>
      </c>
      <c r="DJ469" s="2" t="s">
        <v>3</v>
      </c>
      <c r="DK469" s="2" t="s">
        <v>3</v>
      </c>
      <c r="DL469" s="2" t="s">
        <v>3</v>
      </c>
      <c r="DM469" s="2" t="s">
        <v>3</v>
      </c>
      <c r="DN469" s="2">
        <v>0</v>
      </c>
      <c r="DO469" s="2">
        <v>0</v>
      </c>
      <c r="DP469" s="2">
        <v>1</v>
      </c>
      <c r="DQ469" s="2">
        <v>1</v>
      </c>
      <c r="DR469" s="2"/>
      <c r="DS469" s="2"/>
      <c r="DT469" s="2"/>
      <c r="DU469" s="2">
        <v>1010</v>
      </c>
      <c r="DV469" s="2" t="s">
        <v>163</v>
      </c>
      <c r="DW469" s="2" t="s">
        <v>163</v>
      </c>
      <c r="DX469" s="2">
        <v>1</v>
      </c>
      <c r="DY469" s="2"/>
      <c r="DZ469" s="2" t="s">
        <v>3</v>
      </c>
      <c r="EA469" s="2" t="s">
        <v>3</v>
      </c>
      <c r="EB469" s="2" t="s">
        <v>3</v>
      </c>
      <c r="EC469" s="2" t="s">
        <v>3</v>
      </c>
      <c r="ED469" s="2"/>
      <c r="EE469" s="2">
        <v>85635394</v>
      </c>
      <c r="EF469" s="2">
        <v>30</v>
      </c>
      <c r="EG469" s="2" t="s">
        <v>46</v>
      </c>
      <c r="EH469" s="2">
        <v>0</v>
      </c>
      <c r="EI469" s="2" t="s">
        <v>3</v>
      </c>
      <c r="EJ469" s="2">
        <v>1</v>
      </c>
      <c r="EK469" s="2">
        <v>22</v>
      </c>
      <c r="EL469" s="2" t="s">
        <v>202</v>
      </c>
      <c r="EM469" s="2" t="s">
        <v>203</v>
      </c>
      <c r="EN469" s="2"/>
      <c r="EO469" s="2" t="s">
        <v>146</v>
      </c>
      <c r="EP469" s="2"/>
      <c r="EQ469" s="2">
        <v>0</v>
      </c>
      <c r="ER469" s="2">
        <v>92.11</v>
      </c>
      <c r="ES469" s="2">
        <v>92.11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>
        <v>0</v>
      </c>
      <c r="FR469" s="2">
        <v>0</v>
      </c>
      <c r="FS469" s="2">
        <v>0</v>
      </c>
      <c r="FT469" s="2"/>
      <c r="FU469" s="2"/>
      <c r="FV469" s="2"/>
      <c r="FW469" s="2"/>
      <c r="FX469" s="2">
        <v>109</v>
      </c>
      <c r="FY469" s="2">
        <v>61</v>
      </c>
      <c r="FZ469" s="2"/>
      <c r="GA469" s="2" t="s">
        <v>3</v>
      </c>
      <c r="GB469" s="2"/>
      <c r="GC469" s="2"/>
      <c r="GD469" s="2">
        <v>1</v>
      </c>
      <c r="GE469" s="2"/>
      <c r="GF469" s="2">
        <v>145208330</v>
      </c>
      <c r="GG469" s="2">
        <v>2</v>
      </c>
      <c r="GH469" s="2">
        <v>1</v>
      </c>
      <c r="GI469" s="2">
        <v>-2</v>
      </c>
      <c r="GJ469" s="2">
        <v>0</v>
      </c>
      <c r="GK469" s="2">
        <v>0</v>
      </c>
      <c r="GL469" s="2">
        <f t="shared" si="429"/>
        <v>0</v>
      </c>
      <c r="GM469" s="2">
        <f t="shared" si="430"/>
        <v>921.1</v>
      </c>
      <c r="GN469" s="2">
        <f t="shared" si="431"/>
        <v>921.1</v>
      </c>
      <c r="GO469" s="2">
        <f t="shared" si="432"/>
        <v>0</v>
      </c>
      <c r="GP469" s="2">
        <f t="shared" si="433"/>
        <v>0</v>
      </c>
      <c r="GQ469" s="2"/>
      <c r="GR469" s="2">
        <v>0</v>
      </c>
      <c r="GS469" s="2">
        <v>3</v>
      </c>
      <c r="GT469" s="2">
        <v>0</v>
      </c>
      <c r="GU469" s="2" t="s">
        <v>3</v>
      </c>
      <c r="GV469" s="2">
        <f t="shared" si="434"/>
        <v>0</v>
      </c>
      <c r="GW469" s="2">
        <v>1</v>
      </c>
      <c r="GX469" s="2">
        <f t="shared" si="435"/>
        <v>0</v>
      </c>
      <c r="GY469" s="2"/>
      <c r="GZ469" s="2"/>
      <c r="HA469" s="2">
        <v>0</v>
      </c>
      <c r="HB469" s="2">
        <v>0</v>
      </c>
      <c r="HC469" s="2">
        <f t="shared" si="436"/>
        <v>0</v>
      </c>
      <c r="HD469" s="2"/>
      <c r="HE469" s="2" t="s">
        <v>3</v>
      </c>
      <c r="HF469" s="2" t="s">
        <v>3</v>
      </c>
      <c r="HG469" s="2"/>
      <c r="HH469" s="2"/>
      <c r="HI469" s="2"/>
      <c r="HJ469" s="2"/>
      <c r="HK469" s="2"/>
      <c r="HL469" s="2"/>
      <c r="HM469" s="2" t="s">
        <v>36</v>
      </c>
      <c r="HN469" s="2" t="s">
        <v>3</v>
      </c>
      <c r="HO469" s="2" t="s">
        <v>3</v>
      </c>
      <c r="HP469" s="2" t="s">
        <v>3</v>
      </c>
      <c r="HQ469" s="2" t="s">
        <v>3</v>
      </c>
      <c r="HR469" s="2"/>
      <c r="HS469" s="2">
        <v>0</v>
      </c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>
        <v>0</v>
      </c>
      <c r="IL469" s="2"/>
      <c r="IM469" s="2"/>
      <c r="IN469" s="2"/>
      <c r="IO469" s="2"/>
      <c r="IP469" s="2"/>
      <c r="IQ469" s="2"/>
      <c r="IR469" s="2"/>
      <c r="IS469" s="2"/>
      <c r="IT469" s="2"/>
      <c r="IU469" s="2"/>
    </row>
    <row r="470" spans="1:255" x14ac:dyDescent="0.25">
      <c r="A470" s="3">
        <v>18</v>
      </c>
      <c r="B470" s="3">
        <v>1</v>
      </c>
      <c r="C470" s="3">
        <v>490</v>
      </c>
      <c r="E470" s="3" t="s">
        <v>411</v>
      </c>
      <c r="F470" s="3" t="s">
        <v>412</v>
      </c>
      <c r="G470" s="3" t="s">
        <v>413</v>
      </c>
      <c r="H470" s="3" t="s">
        <v>163</v>
      </c>
      <c r="I470" s="3">
        <f>I468*J470</f>
        <v>10</v>
      </c>
      <c r="J470" s="3">
        <v>1</v>
      </c>
      <c r="K470" s="3">
        <v>1</v>
      </c>
      <c r="O470" s="3">
        <f t="shared" si="412"/>
        <v>9607.07</v>
      </c>
      <c r="P470" s="3">
        <f t="shared" si="413"/>
        <v>9607.07</v>
      </c>
      <c r="Q470" s="3">
        <f>(ROUND((ROUND(((ET470)*AV470*I470),2)*BB470),2)+ROUND((ROUND(((AE470-(EU470))*AV470*I470),2)*BS470),2))</f>
        <v>0</v>
      </c>
      <c r="R470" s="3">
        <f>(ROUND((ROUND(((EU470)*AV470*I470),2)*BS470),2)+ROUND((ROUND(((AE470-(EU470))*AV470*I470),2)*BS470),2))</f>
        <v>0</v>
      </c>
      <c r="S470" s="3">
        <f t="shared" si="414"/>
        <v>0</v>
      </c>
      <c r="T470" s="3">
        <f t="shared" si="415"/>
        <v>0</v>
      </c>
      <c r="U470" s="3">
        <f t="shared" si="416"/>
        <v>0</v>
      </c>
      <c r="V470" s="3">
        <f t="shared" si="417"/>
        <v>0</v>
      </c>
      <c r="W470" s="3">
        <f t="shared" si="418"/>
        <v>0</v>
      </c>
      <c r="X470" s="3">
        <f>(ROUND((((S470+ROUND((ROUND(((EU470)*AV470*I470),2)*BS470),2))*AT470)/100),2)+ROUND(((ROUND((ROUND(((AE470-(EU470))*AV470*I470),2)*BS470),2)*AT470)/100),2))</f>
        <v>0</v>
      </c>
      <c r="Y470" s="3">
        <f>(ROUND((((S470+ROUND((ROUND(((EU470)*AV470*I470),2)*BS470),2))*AU470)/100),2)+ROUND(((ROUND((ROUND(((AE470-(EU470))*AV470*I470),2)*BS470),2)*AU470)/100),2))</f>
        <v>0</v>
      </c>
      <c r="AA470" s="3">
        <v>86549536</v>
      </c>
      <c r="AB470" s="3">
        <f t="shared" si="419"/>
        <v>92.11</v>
      </c>
      <c r="AC470" s="3">
        <f>ROUND((ES470),6)</f>
        <v>92.11</v>
      </c>
      <c r="AD470" s="3">
        <f>ROUND((((ET470)-(EU470))+AE470),6)</f>
        <v>0</v>
      </c>
      <c r="AE470" s="3">
        <f t="shared" si="449"/>
        <v>0</v>
      </c>
      <c r="AF470" s="3">
        <f t="shared" si="449"/>
        <v>0</v>
      </c>
      <c r="AG470" s="3">
        <f t="shared" si="420"/>
        <v>0</v>
      </c>
      <c r="AH470" s="3">
        <f t="shared" si="450"/>
        <v>0</v>
      </c>
      <c r="AI470" s="3">
        <f t="shared" si="450"/>
        <v>0</v>
      </c>
      <c r="AJ470" s="3">
        <f t="shared" si="421"/>
        <v>0</v>
      </c>
      <c r="AK470" s="3">
        <v>92.11</v>
      </c>
      <c r="AL470" s="3">
        <v>92.11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109</v>
      </c>
      <c r="AU470" s="3">
        <v>61</v>
      </c>
      <c r="AV470" s="3">
        <v>1</v>
      </c>
      <c r="AW470" s="3">
        <v>1</v>
      </c>
      <c r="AZ470" s="3">
        <v>1</v>
      </c>
      <c r="BA470" s="3">
        <v>1</v>
      </c>
      <c r="BB470" s="3">
        <v>1</v>
      </c>
      <c r="BC470" s="3">
        <v>10.43</v>
      </c>
      <c r="BD470" s="3" t="s">
        <v>3</v>
      </c>
      <c r="BE470" s="3" t="s">
        <v>3</v>
      </c>
      <c r="BF470" s="3" t="s">
        <v>3</v>
      </c>
      <c r="BG470" s="3" t="s">
        <v>3</v>
      </c>
      <c r="BH470" s="3">
        <v>3</v>
      </c>
      <c r="BI470" s="3">
        <v>1</v>
      </c>
      <c r="BJ470" s="3" t="s">
        <v>414</v>
      </c>
      <c r="BM470" s="3">
        <v>22</v>
      </c>
      <c r="BN470" s="3">
        <v>0</v>
      </c>
      <c r="BO470" s="3" t="s">
        <v>412</v>
      </c>
      <c r="BP470" s="3">
        <v>1</v>
      </c>
      <c r="BQ470" s="3">
        <v>30</v>
      </c>
      <c r="BR470" s="3">
        <v>0</v>
      </c>
      <c r="BS470" s="3">
        <v>1</v>
      </c>
      <c r="BT470" s="3">
        <v>1</v>
      </c>
      <c r="BU470" s="3">
        <v>1</v>
      </c>
      <c r="BV470" s="3">
        <v>1</v>
      </c>
      <c r="BW470" s="3">
        <v>1</v>
      </c>
      <c r="BX470" s="3">
        <v>1</v>
      </c>
      <c r="BY470" s="3" t="s">
        <v>3</v>
      </c>
      <c r="BZ470" s="3">
        <v>109</v>
      </c>
      <c r="CA470" s="3">
        <v>61</v>
      </c>
      <c r="CB470" s="3" t="s">
        <v>3</v>
      </c>
      <c r="CE470" s="3">
        <v>1566</v>
      </c>
      <c r="CF470" s="3">
        <v>0</v>
      </c>
      <c r="CG470" s="3">
        <v>0</v>
      </c>
      <c r="CM470" s="3">
        <v>0</v>
      </c>
      <c r="CN470" s="3" t="s">
        <v>858</v>
      </c>
      <c r="CO470" s="3">
        <v>0</v>
      </c>
      <c r="CP470" s="3">
        <f t="shared" si="422"/>
        <v>9607.07</v>
      </c>
      <c r="CQ470" s="3">
        <f t="shared" si="423"/>
        <v>960.71</v>
      </c>
      <c r="CR470" s="3">
        <f>(ROUND((ROUND(((ET470)*AV470*1),2)*BB470),2)+ROUND((ROUND(((AE470-(EU470))*AV470*1),2)*BS470),2))</f>
        <v>0</v>
      </c>
      <c r="CS470" s="3">
        <f>(ROUND((ROUND(((EU470)*AV470*1),2)*BS470),2)+ROUND((ROUND(((AE470-(EU470))*AV470*1),2)*BS470),2))</f>
        <v>0</v>
      </c>
      <c r="CT470" s="3">
        <f t="shared" si="424"/>
        <v>0</v>
      </c>
      <c r="CU470" s="3">
        <f t="shared" si="425"/>
        <v>0</v>
      </c>
      <c r="CV470" s="3">
        <f t="shared" si="426"/>
        <v>0</v>
      </c>
      <c r="CW470" s="3">
        <f t="shared" si="427"/>
        <v>0</v>
      </c>
      <c r="CX470" s="3">
        <f t="shared" si="428"/>
        <v>0</v>
      </c>
      <c r="CY470" s="3">
        <f>(ROUND((((S470+ROUND((ROUND(((EU470)*AV470*1),2)*BS470),2))*AT470)/100),2)+ROUND(((ROUND((ROUND(((AE470-(EU470))*AV470*1),2)*BS470),2)*AT470)/100),2))</f>
        <v>0</v>
      </c>
      <c r="CZ470" s="3">
        <f>(ROUND((((S470+ROUND((ROUND(((EU470)*AV470*1),2)*BS470),2))*AU470)/100),2)+ROUND(((ROUND((ROUND(((AE470-(EU470))*AV470*1),2)*BS470),2)*AU470)/100),2))</f>
        <v>0</v>
      </c>
      <c r="DC470" s="3" t="s">
        <v>3</v>
      </c>
      <c r="DD470" s="3" t="s">
        <v>3</v>
      </c>
      <c r="DE470" s="3" t="s">
        <v>3</v>
      </c>
      <c r="DF470" s="3" t="s">
        <v>3</v>
      </c>
      <c r="DG470" s="3" t="s">
        <v>3</v>
      </c>
      <c r="DH470" s="3" t="s">
        <v>3</v>
      </c>
      <c r="DI470" s="3" t="s">
        <v>3</v>
      </c>
      <c r="DJ470" s="3" t="s">
        <v>3</v>
      </c>
      <c r="DK470" s="3" t="s">
        <v>3</v>
      </c>
      <c r="DL470" s="3" t="s">
        <v>3</v>
      </c>
      <c r="DM470" s="3" t="s">
        <v>3</v>
      </c>
      <c r="DN470" s="3">
        <v>0</v>
      </c>
      <c r="DO470" s="3">
        <v>0</v>
      </c>
      <c r="DP470" s="3">
        <v>1</v>
      </c>
      <c r="DQ470" s="3">
        <v>1</v>
      </c>
      <c r="DU470" s="3">
        <v>1010</v>
      </c>
      <c r="DV470" s="3" t="s">
        <v>163</v>
      </c>
      <c r="DW470" s="3" t="s">
        <v>163</v>
      </c>
      <c r="DX470" s="3">
        <v>1</v>
      </c>
      <c r="DZ470" s="3" t="s">
        <v>3</v>
      </c>
      <c r="EA470" s="3" t="s">
        <v>3</v>
      </c>
      <c r="EB470" s="3" t="s">
        <v>3</v>
      </c>
      <c r="EC470" s="3" t="s">
        <v>3</v>
      </c>
      <c r="EE470" s="3">
        <v>85635394</v>
      </c>
      <c r="EF470" s="3">
        <v>30</v>
      </c>
      <c r="EG470" s="3" t="s">
        <v>46</v>
      </c>
      <c r="EH470" s="3">
        <v>0</v>
      </c>
      <c r="EI470" s="3" t="s">
        <v>3</v>
      </c>
      <c r="EJ470" s="3">
        <v>1</v>
      </c>
      <c r="EK470" s="3">
        <v>22</v>
      </c>
      <c r="EL470" s="3" t="s">
        <v>202</v>
      </c>
      <c r="EM470" s="3" t="s">
        <v>203</v>
      </c>
      <c r="EO470" s="3" t="s">
        <v>146</v>
      </c>
      <c r="EQ470" s="3">
        <v>0</v>
      </c>
      <c r="ER470" s="3">
        <v>92.11</v>
      </c>
      <c r="ES470" s="3">
        <v>92.11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FQ470" s="3">
        <v>0</v>
      </c>
      <c r="FR470" s="3">
        <v>0</v>
      </c>
      <c r="FS470" s="3">
        <v>0</v>
      </c>
      <c r="FX470" s="3">
        <v>109</v>
      </c>
      <c r="FY470" s="3">
        <v>61</v>
      </c>
      <c r="GA470" s="3" t="s">
        <v>3</v>
      </c>
      <c r="GD470" s="3">
        <v>1</v>
      </c>
      <c r="GF470" s="3">
        <v>145208330</v>
      </c>
      <c r="GG470" s="3">
        <v>2</v>
      </c>
      <c r="GH470" s="3">
        <v>1</v>
      </c>
      <c r="GI470" s="3">
        <v>2</v>
      </c>
      <c r="GJ470" s="3">
        <v>0</v>
      </c>
      <c r="GK470" s="3">
        <v>0</v>
      </c>
      <c r="GL470" s="3">
        <f t="shared" si="429"/>
        <v>0</v>
      </c>
      <c r="GM470" s="3">
        <f t="shared" si="430"/>
        <v>9607.07</v>
      </c>
      <c r="GN470" s="3">
        <f t="shared" si="431"/>
        <v>9607.07</v>
      </c>
      <c r="GO470" s="3">
        <f t="shared" si="432"/>
        <v>0</v>
      </c>
      <c r="GP470" s="3">
        <f t="shared" si="433"/>
        <v>0</v>
      </c>
      <c r="GR470" s="3">
        <v>0</v>
      </c>
      <c r="GS470" s="3">
        <v>3</v>
      </c>
      <c r="GT470" s="3">
        <v>0</v>
      </c>
      <c r="GU470" s="3" t="s">
        <v>3</v>
      </c>
      <c r="GV470" s="3">
        <f t="shared" si="434"/>
        <v>0</v>
      </c>
      <c r="GW470" s="3">
        <v>1</v>
      </c>
      <c r="GX470" s="3">
        <f t="shared" si="435"/>
        <v>0</v>
      </c>
      <c r="HA470" s="3">
        <v>0</v>
      </c>
      <c r="HB470" s="3">
        <v>0</v>
      </c>
      <c r="HC470" s="3">
        <f t="shared" si="436"/>
        <v>0</v>
      </c>
      <c r="HE470" s="3" t="s">
        <v>3</v>
      </c>
      <c r="HF470" s="3" t="s">
        <v>3</v>
      </c>
      <c r="HM470" s="3" t="s">
        <v>36</v>
      </c>
      <c r="HN470" s="3" t="s">
        <v>3</v>
      </c>
      <c r="HO470" s="3" t="s">
        <v>3</v>
      </c>
      <c r="HP470" s="3" t="s">
        <v>3</v>
      </c>
      <c r="HQ470" s="3" t="s">
        <v>3</v>
      </c>
      <c r="HS470" s="3">
        <v>0</v>
      </c>
      <c r="IK470" s="3">
        <v>0</v>
      </c>
    </row>
    <row r="471" spans="1:255" x14ac:dyDescent="0.25">
      <c r="A471" s="2">
        <v>18</v>
      </c>
      <c r="B471" s="2">
        <v>1</v>
      </c>
      <c r="C471" s="2">
        <v>476</v>
      </c>
      <c r="D471" s="2"/>
      <c r="E471" s="2" t="s">
        <v>415</v>
      </c>
      <c r="F471" s="2" t="s">
        <v>416</v>
      </c>
      <c r="G471" s="2" t="s">
        <v>417</v>
      </c>
      <c r="H471" s="2" t="s">
        <v>163</v>
      </c>
      <c r="I471" s="2">
        <f>I467*J471</f>
        <v>10</v>
      </c>
      <c r="J471" s="2">
        <v>1</v>
      </c>
      <c r="K471" s="2">
        <v>1</v>
      </c>
      <c r="L471" s="2"/>
      <c r="M471" s="2"/>
      <c r="N471" s="2"/>
      <c r="O471" s="2">
        <f t="shared" si="412"/>
        <v>1556.6</v>
      </c>
      <c r="P471" s="2">
        <f t="shared" si="413"/>
        <v>1556.6</v>
      </c>
      <c r="Q471" s="2">
        <f>(ROUND((ROUND(((ET471)*AV471*I471),2)*BB471),2)+ROUND((ROUND(((AE471-(EU471))*AV471*I471),2)*BS471),2))</f>
        <v>0</v>
      </c>
      <c r="R471" s="2">
        <f>(ROUND((ROUND(((EU471)*AV471*I471),2)*BS471),2)+ROUND((ROUND(((AE471-(EU471))*AV471*I471),2)*BS471),2))</f>
        <v>0</v>
      </c>
      <c r="S471" s="2">
        <f t="shared" si="414"/>
        <v>0</v>
      </c>
      <c r="T471" s="2">
        <f t="shared" si="415"/>
        <v>0</v>
      </c>
      <c r="U471" s="2">
        <f t="shared" si="416"/>
        <v>0</v>
      </c>
      <c r="V471" s="2">
        <f t="shared" si="417"/>
        <v>0</v>
      </c>
      <c r="W471" s="2">
        <f t="shared" si="418"/>
        <v>0</v>
      </c>
      <c r="X471" s="2">
        <f>(ROUND((((S471+ROUND((ROUND(((EU471)*AV471*I471),2)*BS471),2))*AT471)/100),2)+ROUND(((ROUND((ROUND(((AE471-(EU471))*AV471*I471),2)*BS471),2)*AT471)/100),2))</f>
        <v>0</v>
      </c>
      <c r="Y471" s="2">
        <f>(ROUND((((S471+ROUND((ROUND(((EU471)*AV471*I471),2)*BS471),2))*AU471)/100),2)+ROUND(((ROUND((ROUND(((AE471-(EU471))*AV471*I471),2)*BS471),2)*AU471)/100),2))</f>
        <v>0</v>
      </c>
      <c r="Z471" s="2"/>
      <c r="AA471" s="2">
        <v>86549534</v>
      </c>
      <c r="AB471" s="2">
        <f t="shared" si="419"/>
        <v>155.66</v>
      </c>
      <c r="AC471" s="2">
        <f>ROUND((ES471),6)</f>
        <v>155.66</v>
      </c>
      <c r="AD471" s="2">
        <f>ROUND((((ET471)-(EU471))+AE471),6)</f>
        <v>0</v>
      </c>
      <c r="AE471" s="2">
        <f t="shared" si="449"/>
        <v>0</v>
      </c>
      <c r="AF471" s="2">
        <f t="shared" si="449"/>
        <v>0</v>
      </c>
      <c r="AG471" s="2">
        <f t="shared" si="420"/>
        <v>0</v>
      </c>
      <c r="AH471" s="2">
        <f t="shared" si="450"/>
        <v>0</v>
      </c>
      <c r="AI471" s="2">
        <f t="shared" si="450"/>
        <v>0</v>
      </c>
      <c r="AJ471" s="2">
        <f t="shared" si="421"/>
        <v>0</v>
      </c>
      <c r="AK471" s="2">
        <v>155.66</v>
      </c>
      <c r="AL471" s="2">
        <v>155.66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109</v>
      </c>
      <c r="AU471" s="2">
        <v>61</v>
      </c>
      <c r="AV471" s="2">
        <v>1</v>
      </c>
      <c r="AW471" s="2">
        <v>1</v>
      </c>
      <c r="AX471" s="2"/>
      <c r="AY471" s="2"/>
      <c r="AZ471" s="2">
        <v>1</v>
      </c>
      <c r="BA471" s="2">
        <v>1</v>
      </c>
      <c r="BB471" s="2">
        <v>1</v>
      </c>
      <c r="BC471" s="2">
        <v>1</v>
      </c>
      <c r="BD471" s="2" t="s">
        <v>3</v>
      </c>
      <c r="BE471" s="2" t="s">
        <v>3</v>
      </c>
      <c r="BF471" s="2" t="s">
        <v>3</v>
      </c>
      <c r="BG471" s="2" t="s">
        <v>3</v>
      </c>
      <c r="BH471" s="2">
        <v>3</v>
      </c>
      <c r="BI471" s="2">
        <v>1</v>
      </c>
      <c r="BJ471" s="2" t="s">
        <v>418</v>
      </c>
      <c r="BK471" s="2"/>
      <c r="BL471" s="2"/>
      <c r="BM471" s="2">
        <v>22</v>
      </c>
      <c r="BN471" s="2">
        <v>0</v>
      </c>
      <c r="BO471" s="2" t="s">
        <v>3</v>
      </c>
      <c r="BP471" s="2">
        <v>0</v>
      </c>
      <c r="BQ471" s="2">
        <v>30</v>
      </c>
      <c r="BR471" s="2">
        <v>0</v>
      </c>
      <c r="BS471" s="2">
        <v>1</v>
      </c>
      <c r="BT471" s="2">
        <v>1</v>
      </c>
      <c r="BU471" s="2">
        <v>1</v>
      </c>
      <c r="BV471" s="2">
        <v>1</v>
      </c>
      <c r="BW471" s="2">
        <v>1</v>
      </c>
      <c r="BX471" s="2">
        <v>1</v>
      </c>
      <c r="BY471" s="2" t="s">
        <v>3</v>
      </c>
      <c r="BZ471" s="2">
        <v>109</v>
      </c>
      <c r="CA471" s="2">
        <v>61</v>
      </c>
      <c r="CB471" s="2" t="s">
        <v>3</v>
      </c>
      <c r="CC471" s="2"/>
      <c r="CD471" s="2"/>
      <c r="CE471" s="2">
        <v>1566</v>
      </c>
      <c r="CF471" s="2">
        <v>0</v>
      </c>
      <c r="CG471" s="2">
        <v>0</v>
      </c>
      <c r="CH471" s="2"/>
      <c r="CI471" s="2"/>
      <c r="CJ471" s="2"/>
      <c r="CK471" s="2"/>
      <c r="CL471" s="2"/>
      <c r="CM471" s="2">
        <v>0</v>
      </c>
      <c r="CN471" s="2" t="s">
        <v>858</v>
      </c>
      <c r="CO471" s="2">
        <v>0</v>
      </c>
      <c r="CP471" s="2">
        <f t="shared" si="422"/>
        <v>1556.6</v>
      </c>
      <c r="CQ471" s="2">
        <f t="shared" si="423"/>
        <v>155.66</v>
      </c>
      <c r="CR471" s="2">
        <f>(ROUND((ROUND(((ET471)*AV471*1),2)*BB471),2)+ROUND((ROUND(((AE471-(EU471))*AV471*1),2)*BS471),2))</f>
        <v>0</v>
      </c>
      <c r="CS471" s="2">
        <f>(ROUND((ROUND(((EU471)*AV471*1),2)*BS471),2)+ROUND((ROUND(((AE471-(EU471))*AV471*1),2)*BS471),2))</f>
        <v>0</v>
      </c>
      <c r="CT471" s="2">
        <f t="shared" si="424"/>
        <v>0</v>
      </c>
      <c r="CU471" s="2">
        <f t="shared" si="425"/>
        <v>0</v>
      </c>
      <c r="CV471" s="2">
        <f t="shared" si="426"/>
        <v>0</v>
      </c>
      <c r="CW471" s="2">
        <f t="shared" si="427"/>
        <v>0</v>
      </c>
      <c r="CX471" s="2">
        <f t="shared" si="428"/>
        <v>0</v>
      </c>
      <c r="CY471" s="2">
        <f>(ROUND((((S471+ROUND((ROUND(((EU471)*AV471*1),2)*BS471),2))*AT471)/100),2)+ROUND(((ROUND((ROUND(((AE471-(EU471))*AV471*1),2)*BS471),2)*AT471)/100),2))</f>
        <v>0</v>
      </c>
      <c r="CZ471" s="2">
        <f>(ROUND((((S471+ROUND((ROUND(((EU471)*AV471*1),2)*BS471),2))*AU471)/100),2)+ROUND(((ROUND((ROUND(((AE471-(EU471))*AV471*1),2)*BS471),2)*AU471)/100),2))</f>
        <v>0</v>
      </c>
      <c r="DA471" s="2"/>
      <c r="DB471" s="2"/>
      <c r="DC471" s="2" t="s">
        <v>3</v>
      </c>
      <c r="DD471" s="2" t="s">
        <v>3</v>
      </c>
      <c r="DE471" s="2" t="s">
        <v>3</v>
      </c>
      <c r="DF471" s="2" t="s">
        <v>3</v>
      </c>
      <c r="DG471" s="2" t="s">
        <v>3</v>
      </c>
      <c r="DH471" s="2" t="s">
        <v>3</v>
      </c>
      <c r="DI471" s="2" t="s">
        <v>3</v>
      </c>
      <c r="DJ471" s="2" t="s">
        <v>3</v>
      </c>
      <c r="DK471" s="2" t="s">
        <v>3</v>
      </c>
      <c r="DL471" s="2" t="s">
        <v>3</v>
      </c>
      <c r="DM471" s="2" t="s">
        <v>3</v>
      </c>
      <c r="DN471" s="2">
        <v>0</v>
      </c>
      <c r="DO471" s="2">
        <v>0</v>
      </c>
      <c r="DP471" s="2">
        <v>1</v>
      </c>
      <c r="DQ471" s="2">
        <v>1</v>
      </c>
      <c r="DR471" s="2"/>
      <c r="DS471" s="2"/>
      <c r="DT471" s="2"/>
      <c r="DU471" s="2">
        <v>1010</v>
      </c>
      <c r="DV471" s="2" t="s">
        <v>163</v>
      </c>
      <c r="DW471" s="2" t="s">
        <v>163</v>
      </c>
      <c r="DX471" s="2">
        <v>1</v>
      </c>
      <c r="DY471" s="2"/>
      <c r="DZ471" s="2" t="s">
        <v>3</v>
      </c>
      <c r="EA471" s="2" t="s">
        <v>3</v>
      </c>
      <c r="EB471" s="2" t="s">
        <v>3</v>
      </c>
      <c r="EC471" s="2" t="s">
        <v>3</v>
      </c>
      <c r="ED471" s="2"/>
      <c r="EE471" s="2">
        <v>85635394</v>
      </c>
      <c r="EF471" s="2">
        <v>30</v>
      </c>
      <c r="EG471" s="2" t="s">
        <v>46</v>
      </c>
      <c r="EH471" s="2">
        <v>0</v>
      </c>
      <c r="EI471" s="2" t="s">
        <v>3</v>
      </c>
      <c r="EJ471" s="2">
        <v>1</v>
      </c>
      <c r="EK471" s="2">
        <v>22</v>
      </c>
      <c r="EL471" s="2" t="s">
        <v>202</v>
      </c>
      <c r="EM471" s="2" t="s">
        <v>203</v>
      </c>
      <c r="EN471" s="2"/>
      <c r="EO471" s="2" t="s">
        <v>146</v>
      </c>
      <c r="EP471" s="2"/>
      <c r="EQ471" s="2">
        <v>0</v>
      </c>
      <c r="ER471" s="2">
        <v>155.66</v>
      </c>
      <c r="ES471" s="2">
        <v>155.66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>
        <v>0</v>
      </c>
      <c r="FR471" s="2">
        <v>0</v>
      </c>
      <c r="FS471" s="2">
        <v>0</v>
      </c>
      <c r="FT471" s="2"/>
      <c r="FU471" s="2"/>
      <c r="FV471" s="2"/>
      <c r="FW471" s="2"/>
      <c r="FX471" s="2">
        <v>109</v>
      </c>
      <c r="FY471" s="2">
        <v>61</v>
      </c>
      <c r="FZ471" s="2"/>
      <c r="GA471" s="2" t="s">
        <v>3</v>
      </c>
      <c r="GB471" s="2"/>
      <c r="GC471" s="2"/>
      <c r="GD471" s="2">
        <v>1</v>
      </c>
      <c r="GE471" s="2"/>
      <c r="GF471" s="2">
        <v>-63077707</v>
      </c>
      <c r="GG471" s="2">
        <v>2</v>
      </c>
      <c r="GH471" s="2">
        <v>1</v>
      </c>
      <c r="GI471" s="2">
        <v>-2</v>
      </c>
      <c r="GJ471" s="2">
        <v>0</v>
      </c>
      <c r="GK471" s="2">
        <v>0</v>
      </c>
      <c r="GL471" s="2">
        <f t="shared" si="429"/>
        <v>0</v>
      </c>
      <c r="GM471" s="2">
        <f t="shared" si="430"/>
        <v>1556.6</v>
      </c>
      <c r="GN471" s="2">
        <f t="shared" si="431"/>
        <v>1556.6</v>
      </c>
      <c r="GO471" s="2">
        <f t="shared" si="432"/>
        <v>0</v>
      </c>
      <c r="GP471" s="2">
        <f t="shared" si="433"/>
        <v>0</v>
      </c>
      <c r="GQ471" s="2"/>
      <c r="GR471" s="2">
        <v>0</v>
      </c>
      <c r="GS471" s="2">
        <v>3</v>
      </c>
      <c r="GT471" s="2">
        <v>0</v>
      </c>
      <c r="GU471" s="2" t="s">
        <v>3</v>
      </c>
      <c r="GV471" s="2">
        <f t="shared" si="434"/>
        <v>0</v>
      </c>
      <c r="GW471" s="2">
        <v>1</v>
      </c>
      <c r="GX471" s="2">
        <f t="shared" si="435"/>
        <v>0</v>
      </c>
      <c r="GY471" s="2"/>
      <c r="GZ471" s="2"/>
      <c r="HA471" s="2">
        <v>0</v>
      </c>
      <c r="HB471" s="2">
        <v>0</v>
      </c>
      <c r="HC471" s="2">
        <f t="shared" si="436"/>
        <v>0</v>
      </c>
      <c r="HD471" s="2"/>
      <c r="HE471" s="2" t="s">
        <v>3</v>
      </c>
      <c r="HF471" s="2" t="s">
        <v>3</v>
      </c>
      <c r="HG471" s="2"/>
      <c r="HH471" s="2"/>
      <c r="HI471" s="2"/>
      <c r="HJ471" s="2"/>
      <c r="HK471" s="2"/>
      <c r="HL471" s="2"/>
      <c r="HM471" s="2" t="s">
        <v>36</v>
      </c>
      <c r="HN471" s="2" t="s">
        <v>3</v>
      </c>
      <c r="HO471" s="2" t="s">
        <v>3</v>
      </c>
      <c r="HP471" s="2" t="s">
        <v>3</v>
      </c>
      <c r="HQ471" s="2" t="s">
        <v>3</v>
      </c>
      <c r="HR471" s="2"/>
      <c r="HS471" s="2">
        <v>0</v>
      </c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>
        <v>0</v>
      </c>
      <c r="IL471" s="2"/>
      <c r="IM471" s="2"/>
      <c r="IN471" s="2"/>
      <c r="IO471" s="2"/>
      <c r="IP471" s="2"/>
      <c r="IQ471" s="2"/>
      <c r="IR471" s="2"/>
      <c r="IS471" s="2"/>
      <c r="IT471" s="2"/>
      <c r="IU471" s="2"/>
    </row>
    <row r="472" spans="1:255" x14ac:dyDescent="0.25">
      <c r="A472" s="3">
        <v>18</v>
      </c>
      <c r="B472" s="3">
        <v>1</v>
      </c>
      <c r="C472" s="3">
        <v>489</v>
      </c>
      <c r="E472" s="3" t="s">
        <v>415</v>
      </c>
      <c r="F472" s="3" t="s">
        <v>416</v>
      </c>
      <c r="G472" s="3" t="s">
        <v>417</v>
      </c>
      <c r="H472" s="3" t="s">
        <v>163</v>
      </c>
      <c r="I472" s="3">
        <f>I468*J472</f>
        <v>10</v>
      </c>
      <c r="J472" s="3">
        <v>1</v>
      </c>
      <c r="K472" s="3">
        <v>1</v>
      </c>
      <c r="O472" s="3">
        <f t="shared" si="412"/>
        <v>18196.650000000001</v>
      </c>
      <c r="P472" s="3">
        <f t="shared" si="413"/>
        <v>18196.650000000001</v>
      </c>
      <c r="Q472" s="3">
        <f>(ROUND((ROUND(((ET472)*AV472*I472),2)*BB472),2)+ROUND((ROUND(((AE472-(EU472))*AV472*I472),2)*BS472),2))</f>
        <v>0</v>
      </c>
      <c r="R472" s="3">
        <f>(ROUND((ROUND(((EU472)*AV472*I472),2)*BS472),2)+ROUND((ROUND(((AE472-(EU472))*AV472*I472),2)*BS472),2))</f>
        <v>0</v>
      </c>
      <c r="S472" s="3">
        <f t="shared" si="414"/>
        <v>0</v>
      </c>
      <c r="T472" s="3">
        <f t="shared" si="415"/>
        <v>0</v>
      </c>
      <c r="U472" s="3">
        <f t="shared" si="416"/>
        <v>0</v>
      </c>
      <c r="V472" s="3">
        <f t="shared" si="417"/>
        <v>0</v>
      </c>
      <c r="W472" s="3">
        <f t="shared" si="418"/>
        <v>0</v>
      </c>
      <c r="X472" s="3">
        <f>(ROUND((((S472+ROUND((ROUND(((EU472)*AV472*I472),2)*BS472),2))*AT472)/100),2)+ROUND(((ROUND((ROUND(((AE472-(EU472))*AV472*I472),2)*BS472),2)*AT472)/100),2))</f>
        <v>0</v>
      </c>
      <c r="Y472" s="3">
        <f>(ROUND((((S472+ROUND((ROUND(((EU472)*AV472*I472),2)*BS472),2))*AU472)/100),2)+ROUND(((ROUND((ROUND(((AE472-(EU472))*AV472*I472),2)*BS472),2)*AU472)/100),2))</f>
        <v>0</v>
      </c>
      <c r="AA472" s="3">
        <v>86549536</v>
      </c>
      <c r="AB472" s="3">
        <f t="shared" si="419"/>
        <v>155.66</v>
      </c>
      <c r="AC472" s="3">
        <f>ROUND((ES472),6)</f>
        <v>155.66</v>
      </c>
      <c r="AD472" s="3">
        <f>ROUND((((ET472)-(EU472))+AE472),6)</f>
        <v>0</v>
      </c>
      <c r="AE472" s="3">
        <f t="shared" si="449"/>
        <v>0</v>
      </c>
      <c r="AF472" s="3">
        <f t="shared" si="449"/>
        <v>0</v>
      </c>
      <c r="AG472" s="3">
        <f t="shared" si="420"/>
        <v>0</v>
      </c>
      <c r="AH472" s="3">
        <f t="shared" si="450"/>
        <v>0</v>
      </c>
      <c r="AI472" s="3">
        <f t="shared" si="450"/>
        <v>0</v>
      </c>
      <c r="AJ472" s="3">
        <f t="shared" si="421"/>
        <v>0</v>
      </c>
      <c r="AK472" s="3">
        <v>155.66</v>
      </c>
      <c r="AL472" s="3">
        <v>155.66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109</v>
      </c>
      <c r="AU472" s="3">
        <v>61</v>
      </c>
      <c r="AV472" s="3">
        <v>1</v>
      </c>
      <c r="AW472" s="3">
        <v>1</v>
      </c>
      <c r="AZ472" s="3">
        <v>1</v>
      </c>
      <c r="BA472" s="3">
        <v>1</v>
      </c>
      <c r="BB472" s="3">
        <v>1</v>
      </c>
      <c r="BC472" s="3">
        <v>11.69</v>
      </c>
      <c r="BD472" s="3" t="s">
        <v>3</v>
      </c>
      <c r="BE472" s="3" t="s">
        <v>3</v>
      </c>
      <c r="BF472" s="3" t="s">
        <v>3</v>
      </c>
      <c r="BG472" s="3" t="s">
        <v>3</v>
      </c>
      <c r="BH472" s="3">
        <v>3</v>
      </c>
      <c r="BI472" s="3">
        <v>1</v>
      </c>
      <c r="BJ472" s="3" t="s">
        <v>418</v>
      </c>
      <c r="BM472" s="3">
        <v>22</v>
      </c>
      <c r="BN472" s="3">
        <v>0</v>
      </c>
      <c r="BO472" s="3" t="s">
        <v>416</v>
      </c>
      <c r="BP472" s="3">
        <v>1</v>
      </c>
      <c r="BQ472" s="3">
        <v>30</v>
      </c>
      <c r="BR472" s="3">
        <v>0</v>
      </c>
      <c r="BS472" s="3">
        <v>1</v>
      </c>
      <c r="BT472" s="3">
        <v>1</v>
      </c>
      <c r="BU472" s="3">
        <v>1</v>
      </c>
      <c r="BV472" s="3">
        <v>1</v>
      </c>
      <c r="BW472" s="3">
        <v>1</v>
      </c>
      <c r="BX472" s="3">
        <v>1</v>
      </c>
      <c r="BY472" s="3" t="s">
        <v>3</v>
      </c>
      <c r="BZ472" s="3">
        <v>109</v>
      </c>
      <c r="CA472" s="3">
        <v>61</v>
      </c>
      <c r="CB472" s="3" t="s">
        <v>3</v>
      </c>
      <c r="CE472" s="3">
        <v>1566</v>
      </c>
      <c r="CF472" s="3">
        <v>0</v>
      </c>
      <c r="CG472" s="3">
        <v>0</v>
      </c>
      <c r="CM472" s="3">
        <v>0</v>
      </c>
      <c r="CN472" s="3" t="s">
        <v>858</v>
      </c>
      <c r="CO472" s="3">
        <v>0</v>
      </c>
      <c r="CP472" s="3">
        <f t="shared" si="422"/>
        <v>18196.650000000001</v>
      </c>
      <c r="CQ472" s="3">
        <f t="shared" si="423"/>
        <v>1819.67</v>
      </c>
      <c r="CR472" s="3">
        <f>(ROUND((ROUND(((ET472)*AV472*1),2)*BB472),2)+ROUND((ROUND(((AE472-(EU472))*AV472*1),2)*BS472),2))</f>
        <v>0</v>
      </c>
      <c r="CS472" s="3">
        <f>(ROUND((ROUND(((EU472)*AV472*1),2)*BS472),2)+ROUND((ROUND(((AE472-(EU472))*AV472*1),2)*BS472),2))</f>
        <v>0</v>
      </c>
      <c r="CT472" s="3">
        <f t="shared" si="424"/>
        <v>0</v>
      </c>
      <c r="CU472" s="3">
        <f t="shared" si="425"/>
        <v>0</v>
      </c>
      <c r="CV472" s="3">
        <f t="shared" si="426"/>
        <v>0</v>
      </c>
      <c r="CW472" s="3">
        <f t="shared" si="427"/>
        <v>0</v>
      </c>
      <c r="CX472" s="3">
        <f t="shared" si="428"/>
        <v>0</v>
      </c>
      <c r="CY472" s="3">
        <f>(ROUND((((S472+ROUND((ROUND(((EU472)*AV472*1),2)*BS472),2))*AT472)/100),2)+ROUND(((ROUND((ROUND(((AE472-(EU472))*AV472*1),2)*BS472),2)*AT472)/100),2))</f>
        <v>0</v>
      </c>
      <c r="CZ472" s="3">
        <f>(ROUND((((S472+ROUND((ROUND(((EU472)*AV472*1),2)*BS472),2))*AU472)/100),2)+ROUND(((ROUND((ROUND(((AE472-(EU472))*AV472*1),2)*BS472),2)*AU472)/100),2))</f>
        <v>0</v>
      </c>
      <c r="DC472" s="3" t="s">
        <v>3</v>
      </c>
      <c r="DD472" s="3" t="s">
        <v>3</v>
      </c>
      <c r="DE472" s="3" t="s">
        <v>3</v>
      </c>
      <c r="DF472" s="3" t="s">
        <v>3</v>
      </c>
      <c r="DG472" s="3" t="s">
        <v>3</v>
      </c>
      <c r="DH472" s="3" t="s">
        <v>3</v>
      </c>
      <c r="DI472" s="3" t="s">
        <v>3</v>
      </c>
      <c r="DJ472" s="3" t="s">
        <v>3</v>
      </c>
      <c r="DK472" s="3" t="s">
        <v>3</v>
      </c>
      <c r="DL472" s="3" t="s">
        <v>3</v>
      </c>
      <c r="DM472" s="3" t="s">
        <v>3</v>
      </c>
      <c r="DN472" s="3">
        <v>0</v>
      </c>
      <c r="DO472" s="3">
        <v>0</v>
      </c>
      <c r="DP472" s="3">
        <v>1</v>
      </c>
      <c r="DQ472" s="3">
        <v>1</v>
      </c>
      <c r="DU472" s="3">
        <v>1010</v>
      </c>
      <c r="DV472" s="3" t="s">
        <v>163</v>
      </c>
      <c r="DW472" s="3" t="s">
        <v>163</v>
      </c>
      <c r="DX472" s="3">
        <v>1</v>
      </c>
      <c r="DZ472" s="3" t="s">
        <v>3</v>
      </c>
      <c r="EA472" s="3" t="s">
        <v>3</v>
      </c>
      <c r="EB472" s="3" t="s">
        <v>3</v>
      </c>
      <c r="EC472" s="3" t="s">
        <v>3</v>
      </c>
      <c r="EE472" s="3">
        <v>85635394</v>
      </c>
      <c r="EF472" s="3">
        <v>30</v>
      </c>
      <c r="EG472" s="3" t="s">
        <v>46</v>
      </c>
      <c r="EH472" s="3">
        <v>0</v>
      </c>
      <c r="EI472" s="3" t="s">
        <v>3</v>
      </c>
      <c r="EJ472" s="3">
        <v>1</v>
      </c>
      <c r="EK472" s="3">
        <v>22</v>
      </c>
      <c r="EL472" s="3" t="s">
        <v>202</v>
      </c>
      <c r="EM472" s="3" t="s">
        <v>203</v>
      </c>
      <c r="EO472" s="3" t="s">
        <v>146</v>
      </c>
      <c r="EQ472" s="3">
        <v>0</v>
      </c>
      <c r="ER472" s="3">
        <v>155.66</v>
      </c>
      <c r="ES472" s="3">
        <v>155.66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FQ472" s="3">
        <v>0</v>
      </c>
      <c r="FR472" s="3">
        <v>0</v>
      </c>
      <c r="FS472" s="3">
        <v>0</v>
      </c>
      <c r="FX472" s="3">
        <v>109</v>
      </c>
      <c r="FY472" s="3">
        <v>61</v>
      </c>
      <c r="GA472" s="3" t="s">
        <v>3</v>
      </c>
      <c r="GD472" s="3">
        <v>1</v>
      </c>
      <c r="GF472" s="3">
        <v>-63077707</v>
      </c>
      <c r="GG472" s="3">
        <v>2</v>
      </c>
      <c r="GH472" s="3">
        <v>1</v>
      </c>
      <c r="GI472" s="3">
        <v>2</v>
      </c>
      <c r="GJ472" s="3">
        <v>0</v>
      </c>
      <c r="GK472" s="3">
        <v>0</v>
      </c>
      <c r="GL472" s="3">
        <f t="shared" si="429"/>
        <v>0</v>
      </c>
      <c r="GM472" s="3">
        <f t="shared" si="430"/>
        <v>18196.650000000001</v>
      </c>
      <c r="GN472" s="3">
        <f t="shared" si="431"/>
        <v>18196.650000000001</v>
      </c>
      <c r="GO472" s="3">
        <f t="shared" si="432"/>
        <v>0</v>
      </c>
      <c r="GP472" s="3">
        <f t="shared" si="433"/>
        <v>0</v>
      </c>
      <c r="GR472" s="3">
        <v>0</v>
      </c>
      <c r="GS472" s="3">
        <v>3</v>
      </c>
      <c r="GT472" s="3">
        <v>0</v>
      </c>
      <c r="GU472" s="3" t="s">
        <v>3</v>
      </c>
      <c r="GV472" s="3">
        <f t="shared" si="434"/>
        <v>0</v>
      </c>
      <c r="GW472" s="3">
        <v>1</v>
      </c>
      <c r="GX472" s="3">
        <f t="shared" si="435"/>
        <v>0</v>
      </c>
      <c r="HA472" s="3">
        <v>0</v>
      </c>
      <c r="HB472" s="3">
        <v>0</v>
      </c>
      <c r="HC472" s="3">
        <f t="shared" si="436"/>
        <v>0</v>
      </c>
      <c r="HE472" s="3" t="s">
        <v>3</v>
      </c>
      <c r="HF472" s="3" t="s">
        <v>3</v>
      </c>
      <c r="HM472" s="3" t="s">
        <v>36</v>
      </c>
      <c r="HN472" s="3" t="s">
        <v>3</v>
      </c>
      <c r="HO472" s="3" t="s">
        <v>3</v>
      </c>
      <c r="HP472" s="3" t="s">
        <v>3</v>
      </c>
      <c r="HQ472" s="3" t="s">
        <v>3</v>
      </c>
      <c r="HS472" s="3">
        <v>0</v>
      </c>
      <c r="IK472" s="3">
        <v>0</v>
      </c>
    </row>
    <row r="473" spans="1:255" x14ac:dyDescent="0.25">
      <c r="A473" s="2">
        <v>17</v>
      </c>
      <c r="B473" s="2">
        <v>1</v>
      </c>
      <c r="C473" s="2">
        <f>ROW(SmtRes!A500)</f>
        <v>500</v>
      </c>
      <c r="D473" s="2">
        <f>ROW(EtalonRes!A476)</f>
        <v>476</v>
      </c>
      <c r="E473" s="2" t="s">
        <v>419</v>
      </c>
      <c r="F473" s="2" t="s">
        <v>420</v>
      </c>
      <c r="G473" s="2" t="s">
        <v>421</v>
      </c>
      <c r="H473" s="2" t="s">
        <v>422</v>
      </c>
      <c r="I473" s="2">
        <f>ROUND(3/10,9)</f>
        <v>0.3</v>
      </c>
      <c r="J473" s="2">
        <v>0</v>
      </c>
      <c r="K473" s="2">
        <f>ROUND(3/10,9)</f>
        <v>0.3</v>
      </c>
      <c r="L473" s="2"/>
      <c r="M473" s="2"/>
      <c r="N473" s="2"/>
      <c r="O473" s="2">
        <f t="shared" si="412"/>
        <v>429.14</v>
      </c>
      <c r="P473" s="2">
        <f t="shared" si="413"/>
        <v>360.21</v>
      </c>
      <c r="Q473" s="2">
        <f>(ROUND((ROUND(((((ET473*1.25)*1.2))*AV473*I473),2)*BB473),2)+ROUND((ROUND(((AE473-(((EU473*1.25)*1.2)))*AV473*I473),2)*BS473),2))</f>
        <v>12.87</v>
      </c>
      <c r="R473" s="2">
        <f>(ROUND((ROUND(((((EU473*1.25)*1.2))*AV473*I473),2)*BS473),2)+ROUND((ROUND(((AE473-(((EU473*1.25)*1.2)))*AV473*I473),2)*BS473),2))</f>
        <v>1.94</v>
      </c>
      <c r="S473" s="2">
        <f t="shared" si="414"/>
        <v>56.06</v>
      </c>
      <c r="T473" s="2">
        <f t="shared" si="415"/>
        <v>0</v>
      </c>
      <c r="U473" s="2">
        <f t="shared" si="416"/>
        <v>4.5719882999999992</v>
      </c>
      <c r="V473" s="2">
        <f t="shared" si="417"/>
        <v>0</v>
      </c>
      <c r="W473" s="2">
        <f t="shared" si="418"/>
        <v>0</v>
      </c>
      <c r="X473" s="2">
        <f>(ROUND((((S473+ROUND((ROUND(((((EU473*1.25)*1.2))*AV473*I473),2)*BS473),2))*AT473)/100),2)+ROUND(((ROUND((ROUND(((AE473-(((EU473*1.25)*1.2)))*AV473*I473),2)*BS473),2)*AT473)/100),2))</f>
        <v>63.22</v>
      </c>
      <c r="Y473" s="2">
        <f>(ROUND((((S473+ROUND((ROUND(((((EU473*1.25)*1.2))*AV473*I473),2)*BS473),2))*AU473)/100),2)+ROUND(((ROUND((ROUND(((AE473-(((EU473*1.25)*1.2)))*AV473*I473),2)*BS473),2)*AU473)/100),2))</f>
        <v>35.380000000000003</v>
      </c>
      <c r="Z473" s="2"/>
      <c r="AA473" s="2">
        <v>86549534</v>
      </c>
      <c r="AB473" s="2">
        <f t="shared" si="419"/>
        <v>1416.037</v>
      </c>
      <c r="AC473" s="2">
        <f>ROUND((((ES473*1)*1)),6)</f>
        <v>1200.7</v>
      </c>
      <c r="AD473" s="2">
        <f>ROUND((((((ET473*1.25)*1.2))-(((EU473*1.25)*1.2)))+AE473),6)</f>
        <v>40.215000000000003</v>
      </c>
      <c r="AE473" s="2">
        <f>ROUND((((EU473*1.25)*1.2)),6)</f>
        <v>6.06</v>
      </c>
      <c r="AF473" s="2">
        <f>ROUND((((EV473*1.15)*1.2)),6)</f>
        <v>175.12200000000001</v>
      </c>
      <c r="AG473" s="2">
        <f t="shared" si="420"/>
        <v>0</v>
      </c>
      <c r="AH473" s="2">
        <f>(((EW473*1.15)*1.2))</f>
        <v>14.282999999999998</v>
      </c>
      <c r="AI473" s="2">
        <f>(((EX473*1.25)*1.2))</f>
        <v>0</v>
      </c>
      <c r="AJ473" s="2">
        <f t="shared" si="421"/>
        <v>0</v>
      </c>
      <c r="AK473" s="2">
        <v>1354.41</v>
      </c>
      <c r="AL473" s="2">
        <v>1200.7</v>
      </c>
      <c r="AM473" s="2">
        <v>26.81</v>
      </c>
      <c r="AN473" s="2">
        <v>4.04</v>
      </c>
      <c r="AO473" s="2">
        <v>126.9</v>
      </c>
      <c r="AP473" s="2">
        <v>0</v>
      </c>
      <c r="AQ473" s="2">
        <v>10.35</v>
      </c>
      <c r="AR473" s="2">
        <v>0</v>
      </c>
      <c r="AS473" s="2">
        <v>0</v>
      </c>
      <c r="AT473" s="2">
        <v>109</v>
      </c>
      <c r="AU473" s="2">
        <v>61</v>
      </c>
      <c r="AV473" s="2">
        <v>1.0669999999999999</v>
      </c>
      <c r="AW473" s="2">
        <v>1</v>
      </c>
      <c r="AX473" s="2"/>
      <c r="AY473" s="2"/>
      <c r="AZ473" s="2">
        <v>1</v>
      </c>
      <c r="BA473" s="2">
        <v>1</v>
      </c>
      <c r="BB473" s="2">
        <v>1</v>
      </c>
      <c r="BC473" s="2">
        <v>1</v>
      </c>
      <c r="BD473" s="2" t="s">
        <v>3</v>
      </c>
      <c r="BE473" s="2" t="s">
        <v>3</v>
      </c>
      <c r="BF473" s="2" t="s">
        <v>3</v>
      </c>
      <c r="BG473" s="2" t="s">
        <v>3</v>
      </c>
      <c r="BH473" s="2">
        <v>0</v>
      </c>
      <c r="BI473" s="2">
        <v>1</v>
      </c>
      <c r="BJ473" s="2" t="s">
        <v>423</v>
      </c>
      <c r="BK473" s="2"/>
      <c r="BL473" s="2"/>
      <c r="BM473" s="2">
        <v>22</v>
      </c>
      <c r="BN473" s="2">
        <v>0</v>
      </c>
      <c r="BO473" s="2" t="s">
        <v>420</v>
      </c>
      <c r="BP473" s="2">
        <v>1</v>
      </c>
      <c r="BQ473" s="2">
        <v>30</v>
      </c>
      <c r="BR473" s="2">
        <v>0</v>
      </c>
      <c r="BS473" s="2">
        <v>1</v>
      </c>
      <c r="BT473" s="2">
        <v>1</v>
      </c>
      <c r="BU473" s="2">
        <v>1</v>
      </c>
      <c r="BV473" s="2">
        <v>1</v>
      </c>
      <c r="BW473" s="2">
        <v>1</v>
      </c>
      <c r="BX473" s="2">
        <v>1</v>
      </c>
      <c r="BY473" s="2" t="s">
        <v>3</v>
      </c>
      <c r="BZ473" s="2">
        <v>109</v>
      </c>
      <c r="CA473" s="2">
        <v>61</v>
      </c>
      <c r="CB473" s="2" t="s">
        <v>3</v>
      </c>
      <c r="CC473" s="2"/>
      <c r="CD473" s="2"/>
      <c r="CE473" s="2">
        <v>1566</v>
      </c>
      <c r="CF473" s="2">
        <v>0</v>
      </c>
      <c r="CG473" s="2">
        <v>0</v>
      </c>
      <c r="CH473" s="2"/>
      <c r="CI473" s="2"/>
      <c r="CJ473" s="2"/>
      <c r="CK473" s="2"/>
      <c r="CL473" s="2"/>
      <c r="CM473" s="2">
        <v>0</v>
      </c>
      <c r="CN473" s="2" t="s">
        <v>857</v>
      </c>
      <c r="CO473" s="2">
        <v>0</v>
      </c>
      <c r="CP473" s="2">
        <f t="shared" si="422"/>
        <v>429.14</v>
      </c>
      <c r="CQ473" s="2">
        <f t="shared" si="423"/>
        <v>1200.7</v>
      </c>
      <c r="CR473" s="2">
        <f>(ROUND((ROUND(((((ET473*1.25)*1.2))*AV473*1),2)*BB473),2)+ROUND((ROUND(((AE473-(((EU473*1.25)*1.2)))*AV473*1),2)*BS473),2))</f>
        <v>42.91</v>
      </c>
      <c r="CS473" s="2">
        <f>(ROUND((ROUND(((((EU473*1.25)*1.2))*AV473*1),2)*BS473),2)+ROUND((ROUND(((AE473-(((EU473*1.25)*1.2)))*AV473*1),2)*BS473),2))</f>
        <v>6.47</v>
      </c>
      <c r="CT473" s="2">
        <f t="shared" si="424"/>
        <v>186.86</v>
      </c>
      <c r="CU473" s="2">
        <f t="shared" si="425"/>
        <v>0</v>
      </c>
      <c r="CV473" s="2">
        <f t="shared" si="426"/>
        <v>15.239960999999997</v>
      </c>
      <c r="CW473" s="2">
        <f t="shared" si="427"/>
        <v>0</v>
      </c>
      <c r="CX473" s="2">
        <f t="shared" si="428"/>
        <v>0</v>
      </c>
      <c r="CY473" s="2">
        <f>(ROUND((((S473+ROUND((ROUND(((((EU473*1.25)*1.2))*AV473*1),2)*BS473),2))*AT473)/100),2)+ROUND(((ROUND((ROUND(((AE473-(((EU473*1.25)*1.2)))*AV473*1),2)*BS473),2)*AT473)/100),2))</f>
        <v>68.16</v>
      </c>
      <c r="CZ473" s="2">
        <f>(ROUND((((S473+ROUND((ROUND(((((EU473*1.25)*1.2))*AV473*1),2)*BS473),2))*AU473)/100),2)+ROUND(((ROUND((ROUND(((AE473-(((EU473*1.25)*1.2)))*AV473*1),2)*BS473),2)*AU473)/100),2))</f>
        <v>38.14</v>
      </c>
      <c r="DA473" s="2"/>
      <c r="DB473" s="2">
        <v>129</v>
      </c>
      <c r="DC473" s="2" t="s">
        <v>3</v>
      </c>
      <c r="DD473" s="2" t="s">
        <v>36</v>
      </c>
      <c r="DE473" s="2" t="s">
        <v>138</v>
      </c>
      <c r="DF473" s="2" t="s">
        <v>138</v>
      </c>
      <c r="DG473" s="2" t="s">
        <v>139</v>
      </c>
      <c r="DH473" s="2" t="s">
        <v>3</v>
      </c>
      <c r="DI473" s="2" t="s">
        <v>139</v>
      </c>
      <c r="DJ473" s="2" t="s">
        <v>138</v>
      </c>
      <c r="DK473" s="2" t="s">
        <v>3</v>
      </c>
      <c r="DL473" s="2" t="s">
        <v>3</v>
      </c>
      <c r="DM473" s="2" t="s">
        <v>3</v>
      </c>
      <c r="DN473" s="2">
        <v>0</v>
      </c>
      <c r="DO473" s="2">
        <v>0</v>
      </c>
      <c r="DP473" s="2">
        <v>1</v>
      </c>
      <c r="DQ473" s="2">
        <v>1</v>
      </c>
      <c r="DR473" s="2"/>
      <c r="DS473" s="2"/>
      <c r="DT473" s="2"/>
      <c r="DU473" s="2">
        <v>1013</v>
      </c>
      <c r="DV473" s="2" t="s">
        <v>422</v>
      </c>
      <c r="DW473" s="2" t="s">
        <v>422</v>
      </c>
      <c r="DX473" s="2">
        <v>1</v>
      </c>
      <c r="DY473" s="2"/>
      <c r="DZ473" s="2" t="s">
        <v>3</v>
      </c>
      <c r="EA473" s="2" t="s">
        <v>3</v>
      </c>
      <c r="EB473" s="2" t="s">
        <v>3</v>
      </c>
      <c r="EC473" s="2" t="s">
        <v>3</v>
      </c>
      <c r="ED473" s="2"/>
      <c r="EE473" s="2">
        <v>85635394</v>
      </c>
      <c r="EF473" s="2">
        <v>30</v>
      </c>
      <c r="EG473" s="2" t="s">
        <v>46</v>
      </c>
      <c r="EH473" s="2">
        <v>0</v>
      </c>
      <c r="EI473" s="2" t="s">
        <v>3</v>
      </c>
      <c r="EJ473" s="2">
        <v>1</v>
      </c>
      <c r="EK473" s="2">
        <v>22</v>
      </c>
      <c r="EL473" s="2" t="s">
        <v>202</v>
      </c>
      <c r="EM473" s="2" t="s">
        <v>203</v>
      </c>
      <c r="EN473" s="2"/>
      <c r="EO473" s="2" t="s">
        <v>140</v>
      </c>
      <c r="EP473" s="2"/>
      <c r="EQ473" s="2">
        <v>131072</v>
      </c>
      <c r="ER473" s="2">
        <v>1354.41</v>
      </c>
      <c r="ES473" s="2">
        <v>1200.7</v>
      </c>
      <c r="ET473" s="2">
        <v>26.81</v>
      </c>
      <c r="EU473" s="2">
        <v>4.04</v>
      </c>
      <c r="EV473" s="2">
        <v>126.9</v>
      </c>
      <c r="EW473" s="2">
        <v>10.35</v>
      </c>
      <c r="EX473" s="2">
        <v>0</v>
      </c>
      <c r="EY473" s="2">
        <v>0</v>
      </c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>
        <v>0</v>
      </c>
      <c r="FR473" s="2">
        <v>0</v>
      </c>
      <c r="FS473" s="2">
        <v>0</v>
      </c>
      <c r="FT473" s="2"/>
      <c r="FU473" s="2"/>
      <c r="FV473" s="2"/>
      <c r="FW473" s="2"/>
      <c r="FX473" s="2">
        <v>109</v>
      </c>
      <c r="FY473" s="2">
        <v>61</v>
      </c>
      <c r="FZ473" s="2"/>
      <c r="GA473" s="2" t="s">
        <v>3</v>
      </c>
      <c r="GB473" s="2"/>
      <c r="GC473" s="2"/>
      <c r="GD473" s="2">
        <v>1</v>
      </c>
      <c r="GE473" s="2"/>
      <c r="GF473" s="2">
        <v>1022598200</v>
      </c>
      <c r="GG473" s="2">
        <v>2</v>
      </c>
      <c r="GH473" s="2">
        <v>1</v>
      </c>
      <c r="GI473" s="2">
        <v>2</v>
      </c>
      <c r="GJ473" s="2">
        <v>0</v>
      </c>
      <c r="GK473" s="2">
        <v>0</v>
      </c>
      <c r="GL473" s="2">
        <f t="shared" si="429"/>
        <v>0</v>
      </c>
      <c r="GM473" s="2">
        <f t="shared" si="430"/>
        <v>527.74</v>
      </c>
      <c r="GN473" s="2">
        <f t="shared" si="431"/>
        <v>527.74</v>
      </c>
      <c r="GO473" s="2">
        <f t="shared" si="432"/>
        <v>0</v>
      </c>
      <c r="GP473" s="2">
        <f t="shared" si="433"/>
        <v>0</v>
      </c>
      <c r="GQ473" s="2"/>
      <c r="GR473" s="2">
        <v>0</v>
      </c>
      <c r="GS473" s="2">
        <v>3</v>
      </c>
      <c r="GT473" s="2">
        <v>0</v>
      </c>
      <c r="GU473" s="2" t="s">
        <v>3</v>
      </c>
      <c r="GV473" s="2">
        <f t="shared" si="434"/>
        <v>0</v>
      </c>
      <c r="GW473" s="2">
        <v>1</v>
      </c>
      <c r="GX473" s="2">
        <f t="shared" si="435"/>
        <v>0</v>
      </c>
      <c r="GY473" s="2"/>
      <c r="GZ473" s="2"/>
      <c r="HA473" s="2">
        <v>0</v>
      </c>
      <c r="HB473" s="2">
        <v>0</v>
      </c>
      <c r="HC473" s="2">
        <f t="shared" si="436"/>
        <v>0</v>
      </c>
      <c r="HD473" s="2"/>
      <c r="HE473" s="2" t="s">
        <v>3</v>
      </c>
      <c r="HF473" s="2" t="s">
        <v>3</v>
      </c>
      <c r="HG473" s="2"/>
      <c r="HH473" s="2"/>
      <c r="HI473" s="2"/>
      <c r="HJ473" s="2"/>
      <c r="HK473" s="2"/>
      <c r="HL473" s="2"/>
      <c r="HM473" s="2" t="s">
        <v>3</v>
      </c>
      <c r="HN473" s="2" t="s">
        <v>3</v>
      </c>
      <c r="HO473" s="2" t="s">
        <v>3</v>
      </c>
      <c r="HP473" s="2" t="s">
        <v>3</v>
      </c>
      <c r="HQ473" s="2" t="s">
        <v>3</v>
      </c>
      <c r="HR473" s="2"/>
      <c r="HS473" s="2">
        <v>0</v>
      </c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>
        <v>0</v>
      </c>
      <c r="IL473" s="2"/>
      <c r="IM473" s="2"/>
      <c r="IN473" s="2"/>
      <c r="IO473" s="2"/>
      <c r="IP473" s="2"/>
      <c r="IQ473" s="2"/>
      <c r="IR473" s="2"/>
      <c r="IS473" s="2"/>
      <c r="IT473" s="2"/>
      <c r="IU473" s="2"/>
    </row>
    <row r="474" spans="1:255" x14ac:dyDescent="0.25">
      <c r="A474" s="3">
        <v>17</v>
      </c>
      <c r="B474" s="3">
        <v>1</v>
      </c>
      <c r="C474" s="3">
        <f>ROW(SmtRes!A510)</f>
        <v>510</v>
      </c>
      <c r="D474" s="3">
        <f>ROW(EtalonRes!A486)</f>
        <v>486</v>
      </c>
      <c r="E474" s="3" t="s">
        <v>419</v>
      </c>
      <c r="F474" s="3" t="s">
        <v>420</v>
      </c>
      <c r="G474" s="3" t="s">
        <v>421</v>
      </c>
      <c r="H474" s="3" t="s">
        <v>422</v>
      </c>
      <c r="I474" s="3">
        <f>ROUND(3/10,9)</f>
        <v>0.3</v>
      </c>
      <c r="J474" s="3">
        <v>0</v>
      </c>
      <c r="K474" s="3">
        <f>ROUND(3/10,9)</f>
        <v>0.3</v>
      </c>
      <c r="O474" s="3">
        <f t="shared" si="412"/>
        <v>9458.24</v>
      </c>
      <c r="P474" s="3">
        <f t="shared" si="413"/>
        <v>6080.34</v>
      </c>
      <c r="Q474" s="3">
        <f>(ROUND((ROUND(((((ET474*1.25)*1.2))*AV474*I474),2)*BB474),2)+ROUND((ROUND(((AE474-(((EU474*1.25)*1.2)))*AV474*I474),2)*BS474),2))</f>
        <v>218.92</v>
      </c>
      <c r="R474" s="3">
        <f>(ROUND((ROUND(((((EU474*1.25)*1.2))*AV474*I474),2)*BS474),2)+ROUND((ROUND(((AE474-(((EU474*1.25)*1.2)))*AV474*I474),2)*BS474),2))</f>
        <v>109.32</v>
      </c>
      <c r="S474" s="3">
        <f t="shared" si="414"/>
        <v>3158.98</v>
      </c>
      <c r="T474" s="3">
        <f t="shared" si="415"/>
        <v>0</v>
      </c>
      <c r="U474" s="3">
        <f t="shared" si="416"/>
        <v>4.5719882999999992</v>
      </c>
      <c r="V474" s="3">
        <f t="shared" si="417"/>
        <v>0</v>
      </c>
      <c r="W474" s="3">
        <f t="shared" si="418"/>
        <v>0</v>
      </c>
      <c r="X474" s="3">
        <f>(ROUND((((S474+ROUND((ROUND(((((EU474*1.25)*1.2))*AV474*I474),2)*BS474),2))*AT474)/100),2)+ROUND(((ROUND((ROUND(((AE474-(((EU474*1.25)*1.2)))*AV474*I474),2)*BS474),2)*AT474)/100),2))</f>
        <v>3562.45</v>
      </c>
      <c r="Y474" s="3">
        <f>(ROUND((((S474+ROUND((ROUND(((((EU474*1.25)*1.2))*AV474*I474),2)*BS474),2))*AU474)/100),2)+ROUND(((ROUND((ROUND(((AE474-(((EU474*1.25)*1.2)))*AV474*I474),2)*BS474),2)*AU474)/100),2))</f>
        <v>1993.66</v>
      </c>
      <c r="AA474" s="3">
        <v>86549536</v>
      </c>
      <c r="AB474" s="3">
        <f t="shared" si="419"/>
        <v>1416.037</v>
      </c>
      <c r="AC474" s="3">
        <f>ROUND((((ES474*1)*1)),6)</f>
        <v>1200.7</v>
      </c>
      <c r="AD474" s="3">
        <f>ROUND((((((ET474*1.25)*1.2))-(((EU474*1.25)*1.2)))+AE474),6)</f>
        <v>40.215000000000003</v>
      </c>
      <c r="AE474" s="3">
        <f>ROUND((((EU474*1.25)*1.2)),6)</f>
        <v>6.06</v>
      </c>
      <c r="AF474" s="3">
        <f>ROUND((((EV474*1.15)*1.2)),6)</f>
        <v>175.12200000000001</v>
      </c>
      <c r="AG474" s="3">
        <f t="shared" si="420"/>
        <v>0</v>
      </c>
      <c r="AH474" s="3">
        <f>(((EW474*1.15)*1.2))</f>
        <v>14.282999999999998</v>
      </c>
      <c r="AI474" s="3">
        <f>(((EX474*1.25)*1.2))</f>
        <v>0</v>
      </c>
      <c r="AJ474" s="3">
        <f t="shared" si="421"/>
        <v>0</v>
      </c>
      <c r="AK474" s="3">
        <v>1354.41</v>
      </c>
      <c r="AL474" s="3">
        <v>1200.7</v>
      </c>
      <c r="AM474" s="3">
        <v>26.81</v>
      </c>
      <c r="AN474" s="3">
        <v>4.04</v>
      </c>
      <c r="AO474" s="3">
        <v>126.9</v>
      </c>
      <c r="AP474" s="3">
        <v>0</v>
      </c>
      <c r="AQ474" s="3">
        <v>10.35</v>
      </c>
      <c r="AR474" s="3">
        <v>0</v>
      </c>
      <c r="AS474" s="3">
        <v>0</v>
      </c>
      <c r="AT474" s="3">
        <v>109</v>
      </c>
      <c r="AU474" s="3">
        <v>61</v>
      </c>
      <c r="AV474" s="3">
        <v>1.0669999999999999</v>
      </c>
      <c r="AW474" s="3">
        <v>1</v>
      </c>
      <c r="AZ474" s="3">
        <v>1</v>
      </c>
      <c r="BA474" s="3">
        <v>56.35</v>
      </c>
      <c r="BB474" s="3">
        <v>17.010000000000002</v>
      </c>
      <c r="BC474" s="3">
        <v>16.88</v>
      </c>
      <c r="BD474" s="3" t="s">
        <v>3</v>
      </c>
      <c r="BE474" s="3" t="s">
        <v>3</v>
      </c>
      <c r="BF474" s="3" t="s">
        <v>3</v>
      </c>
      <c r="BG474" s="3" t="s">
        <v>3</v>
      </c>
      <c r="BH474" s="3">
        <v>0</v>
      </c>
      <c r="BI474" s="3">
        <v>1</v>
      </c>
      <c r="BJ474" s="3" t="s">
        <v>423</v>
      </c>
      <c r="BM474" s="3">
        <v>22</v>
      </c>
      <c r="BN474" s="3">
        <v>0</v>
      </c>
      <c r="BO474" s="3" t="s">
        <v>420</v>
      </c>
      <c r="BP474" s="3">
        <v>1</v>
      </c>
      <c r="BQ474" s="3">
        <v>30</v>
      </c>
      <c r="BR474" s="3">
        <v>0</v>
      </c>
      <c r="BS474" s="3">
        <v>56.35</v>
      </c>
      <c r="BT474" s="3">
        <v>1</v>
      </c>
      <c r="BU474" s="3">
        <v>1</v>
      </c>
      <c r="BV474" s="3">
        <v>1</v>
      </c>
      <c r="BW474" s="3">
        <v>1</v>
      </c>
      <c r="BX474" s="3">
        <v>1</v>
      </c>
      <c r="BY474" s="3" t="s">
        <v>3</v>
      </c>
      <c r="BZ474" s="3">
        <v>109</v>
      </c>
      <c r="CA474" s="3">
        <v>61</v>
      </c>
      <c r="CB474" s="3" t="s">
        <v>3</v>
      </c>
      <c r="CE474" s="3">
        <v>1566</v>
      </c>
      <c r="CF474" s="3">
        <v>0</v>
      </c>
      <c r="CG474" s="3">
        <v>0</v>
      </c>
      <c r="CM474" s="3">
        <v>0</v>
      </c>
      <c r="CN474" s="3" t="s">
        <v>857</v>
      </c>
      <c r="CO474" s="3">
        <v>0</v>
      </c>
      <c r="CP474" s="3">
        <f t="shared" si="422"/>
        <v>9458.24</v>
      </c>
      <c r="CQ474" s="3">
        <f t="shared" si="423"/>
        <v>20267.82</v>
      </c>
      <c r="CR474" s="3">
        <f>(ROUND((ROUND(((((ET474*1.25)*1.2))*AV474*1),2)*BB474),2)+ROUND((ROUND(((AE474-(((EU474*1.25)*1.2)))*AV474*1),2)*BS474),2))</f>
        <v>729.9</v>
      </c>
      <c r="CS474" s="3">
        <f>(ROUND((ROUND(((((EU474*1.25)*1.2))*AV474*1),2)*BS474),2)+ROUND((ROUND(((AE474-(((EU474*1.25)*1.2)))*AV474*1),2)*BS474),2))</f>
        <v>364.58</v>
      </c>
      <c r="CT474" s="3">
        <f t="shared" si="424"/>
        <v>10529.56</v>
      </c>
      <c r="CU474" s="3">
        <f t="shared" si="425"/>
        <v>0</v>
      </c>
      <c r="CV474" s="3">
        <f t="shared" si="426"/>
        <v>15.239960999999997</v>
      </c>
      <c r="CW474" s="3">
        <f t="shared" si="427"/>
        <v>0</v>
      </c>
      <c r="CX474" s="3">
        <f t="shared" si="428"/>
        <v>0</v>
      </c>
      <c r="CY474" s="3">
        <f>(ROUND((((S474+ROUND((ROUND(((((EU474*1.25)*1.2))*AV474*1),2)*BS474),2))*AT474)/100),2)+ROUND(((ROUND((ROUND(((AE474-(((EU474*1.25)*1.2)))*AV474*1),2)*BS474),2)*AT474)/100),2))</f>
        <v>3840.68</v>
      </c>
      <c r="CZ474" s="3">
        <f>(ROUND((((S474+ROUND((ROUND(((((EU474*1.25)*1.2))*AV474*1),2)*BS474),2))*AU474)/100),2)+ROUND(((ROUND((ROUND(((AE474-(((EU474*1.25)*1.2)))*AV474*1),2)*BS474),2)*AU474)/100),2))</f>
        <v>2149.37</v>
      </c>
      <c r="DB474" s="3">
        <v>131</v>
      </c>
      <c r="DC474" s="3" t="s">
        <v>3</v>
      </c>
      <c r="DD474" s="3" t="s">
        <v>36</v>
      </c>
      <c r="DE474" s="3" t="s">
        <v>138</v>
      </c>
      <c r="DF474" s="3" t="s">
        <v>138</v>
      </c>
      <c r="DG474" s="3" t="s">
        <v>139</v>
      </c>
      <c r="DH474" s="3" t="s">
        <v>3</v>
      </c>
      <c r="DI474" s="3" t="s">
        <v>139</v>
      </c>
      <c r="DJ474" s="3" t="s">
        <v>138</v>
      </c>
      <c r="DK474" s="3" t="s">
        <v>3</v>
      </c>
      <c r="DL474" s="3" t="s">
        <v>3</v>
      </c>
      <c r="DM474" s="3" t="s">
        <v>3</v>
      </c>
      <c r="DN474" s="3">
        <v>0</v>
      </c>
      <c r="DO474" s="3">
        <v>0</v>
      </c>
      <c r="DP474" s="3">
        <v>1</v>
      </c>
      <c r="DQ474" s="3">
        <v>1</v>
      </c>
      <c r="DU474" s="3">
        <v>1013</v>
      </c>
      <c r="DV474" s="3" t="s">
        <v>422</v>
      </c>
      <c r="DW474" s="3" t="s">
        <v>422</v>
      </c>
      <c r="DX474" s="3">
        <v>1</v>
      </c>
      <c r="DZ474" s="3" t="s">
        <v>3</v>
      </c>
      <c r="EA474" s="3" t="s">
        <v>3</v>
      </c>
      <c r="EB474" s="3" t="s">
        <v>3</v>
      </c>
      <c r="EC474" s="3" t="s">
        <v>3</v>
      </c>
      <c r="EE474" s="3">
        <v>85635394</v>
      </c>
      <c r="EF474" s="3">
        <v>30</v>
      </c>
      <c r="EG474" s="3" t="s">
        <v>46</v>
      </c>
      <c r="EH474" s="3">
        <v>0</v>
      </c>
      <c r="EI474" s="3" t="s">
        <v>3</v>
      </c>
      <c r="EJ474" s="3">
        <v>1</v>
      </c>
      <c r="EK474" s="3">
        <v>22</v>
      </c>
      <c r="EL474" s="3" t="s">
        <v>202</v>
      </c>
      <c r="EM474" s="3" t="s">
        <v>203</v>
      </c>
      <c r="EO474" s="3" t="s">
        <v>140</v>
      </c>
      <c r="EQ474" s="3">
        <v>131072</v>
      </c>
      <c r="ER474" s="3">
        <v>1354.41</v>
      </c>
      <c r="ES474" s="3">
        <v>1200.7</v>
      </c>
      <c r="ET474" s="3">
        <v>26.81</v>
      </c>
      <c r="EU474" s="3">
        <v>4.04</v>
      </c>
      <c r="EV474" s="3">
        <v>126.9</v>
      </c>
      <c r="EW474" s="3">
        <v>10.35</v>
      </c>
      <c r="EX474" s="3">
        <v>0</v>
      </c>
      <c r="EY474" s="3">
        <v>0</v>
      </c>
      <c r="FQ474" s="3">
        <v>0</v>
      </c>
      <c r="FR474" s="3">
        <v>0</v>
      </c>
      <c r="FS474" s="3">
        <v>0</v>
      </c>
      <c r="FX474" s="3">
        <v>109</v>
      </c>
      <c r="FY474" s="3">
        <v>61</v>
      </c>
      <c r="GA474" s="3" t="s">
        <v>3</v>
      </c>
      <c r="GD474" s="3">
        <v>1</v>
      </c>
      <c r="GF474" s="3">
        <v>1022598200</v>
      </c>
      <c r="GG474" s="3">
        <v>2</v>
      </c>
      <c r="GH474" s="3">
        <v>1</v>
      </c>
      <c r="GI474" s="3">
        <v>2</v>
      </c>
      <c r="GJ474" s="3">
        <v>0</v>
      </c>
      <c r="GK474" s="3">
        <v>0</v>
      </c>
      <c r="GL474" s="3">
        <f t="shared" si="429"/>
        <v>0</v>
      </c>
      <c r="GM474" s="3">
        <f t="shared" si="430"/>
        <v>15014.35</v>
      </c>
      <c r="GN474" s="3">
        <f t="shared" si="431"/>
        <v>15014.35</v>
      </c>
      <c r="GO474" s="3">
        <f t="shared" si="432"/>
        <v>0</v>
      </c>
      <c r="GP474" s="3">
        <f t="shared" si="433"/>
        <v>0</v>
      </c>
      <c r="GR474" s="3">
        <v>0</v>
      </c>
      <c r="GS474" s="3">
        <v>3</v>
      </c>
      <c r="GT474" s="3">
        <v>0</v>
      </c>
      <c r="GU474" s="3" t="s">
        <v>3</v>
      </c>
      <c r="GV474" s="3">
        <f t="shared" si="434"/>
        <v>0</v>
      </c>
      <c r="GW474" s="3">
        <v>1</v>
      </c>
      <c r="GX474" s="3">
        <f t="shared" si="435"/>
        <v>0</v>
      </c>
      <c r="HA474" s="3">
        <v>0</v>
      </c>
      <c r="HB474" s="3">
        <v>0</v>
      </c>
      <c r="HC474" s="3">
        <f t="shared" si="436"/>
        <v>0</v>
      </c>
      <c r="HE474" s="3" t="s">
        <v>3</v>
      </c>
      <c r="HF474" s="3" t="s">
        <v>3</v>
      </c>
      <c r="HM474" s="3" t="s">
        <v>3</v>
      </c>
      <c r="HN474" s="3" t="s">
        <v>3</v>
      </c>
      <c r="HO474" s="3" t="s">
        <v>3</v>
      </c>
      <c r="HP474" s="3" t="s">
        <v>3</v>
      </c>
      <c r="HQ474" s="3" t="s">
        <v>3</v>
      </c>
      <c r="HS474" s="3">
        <v>0</v>
      </c>
      <c r="IK474" s="3">
        <v>0</v>
      </c>
    </row>
    <row r="475" spans="1:255" x14ac:dyDescent="0.25">
      <c r="A475" s="2">
        <v>18</v>
      </c>
      <c r="B475" s="2">
        <v>1</v>
      </c>
      <c r="C475" s="2">
        <v>499</v>
      </c>
      <c r="D475" s="2"/>
      <c r="E475" s="2" t="s">
        <v>424</v>
      </c>
      <c r="F475" s="2" t="s">
        <v>412</v>
      </c>
      <c r="G475" s="2" t="s">
        <v>413</v>
      </c>
      <c r="H475" s="2" t="s">
        <v>163</v>
      </c>
      <c r="I475" s="2">
        <f>I473*J475</f>
        <v>3</v>
      </c>
      <c r="J475" s="2">
        <v>10</v>
      </c>
      <c r="K475" s="2">
        <v>10</v>
      </c>
      <c r="L475" s="2"/>
      <c r="M475" s="2"/>
      <c r="N475" s="2"/>
      <c r="O475" s="2">
        <f t="shared" ref="O475:O506" si="451">ROUND(CP475,2)</f>
        <v>276.33</v>
      </c>
      <c r="P475" s="2">
        <f t="shared" ref="P475:P506" si="452">ROUND((ROUND((AC475*AW475*I475),2)*BC475),2)</f>
        <v>276.33</v>
      </c>
      <c r="Q475" s="2">
        <f>(ROUND((ROUND(((ET475)*AV475*I475),2)*BB475),2)+ROUND((ROUND(((AE475-(EU475))*AV475*I475),2)*BS475),2))</f>
        <v>0</v>
      </c>
      <c r="R475" s="2">
        <f>(ROUND((ROUND(((EU475)*AV475*I475),2)*BS475),2)+ROUND((ROUND(((AE475-(EU475))*AV475*I475),2)*BS475),2))</f>
        <v>0</v>
      </c>
      <c r="S475" s="2">
        <f t="shared" ref="S475:S506" si="453">ROUND((ROUND((AF475*AV475*I475),2)*BA475),2)</f>
        <v>0</v>
      </c>
      <c r="T475" s="2">
        <f t="shared" ref="T475:T506" si="454">ROUND(CU475*I475,2)</f>
        <v>0</v>
      </c>
      <c r="U475" s="2">
        <f t="shared" ref="U475:U506" si="455">CV475*I475</f>
        <v>0</v>
      </c>
      <c r="V475" s="2">
        <f t="shared" ref="V475:V506" si="456">CW475*I475</f>
        <v>0</v>
      </c>
      <c r="W475" s="2">
        <f t="shared" ref="W475:W506" si="457">ROUND(CX475*I475,2)</f>
        <v>0</v>
      </c>
      <c r="X475" s="2">
        <f>(ROUND((((S475+ROUND((ROUND(((EU475)*AV475*I475),2)*BS475),2))*AT475)/100),2)+ROUND(((ROUND((ROUND(((AE475-(EU475))*AV475*I475),2)*BS475),2)*AT475)/100),2))</f>
        <v>0</v>
      </c>
      <c r="Y475" s="2">
        <f>(ROUND((((S475+ROUND((ROUND(((EU475)*AV475*I475),2)*BS475),2))*AU475)/100),2)+ROUND(((ROUND((ROUND(((AE475-(EU475))*AV475*I475),2)*BS475),2)*AU475)/100),2))</f>
        <v>0</v>
      </c>
      <c r="Z475" s="2"/>
      <c r="AA475" s="2">
        <v>86549534</v>
      </c>
      <c r="AB475" s="2">
        <f t="shared" ref="AB475:AB506" si="458">ROUND((AC475+AD475+AF475),6)</f>
        <v>92.11</v>
      </c>
      <c r="AC475" s="2">
        <f>ROUND((ES475),6)</f>
        <v>92.11</v>
      </c>
      <c r="AD475" s="2">
        <f>ROUND((((ET475)-(EU475))+AE475),6)</f>
        <v>0</v>
      </c>
      <c r="AE475" s="2">
        <f t="shared" ref="AE475:AF478" si="459">ROUND((EU475),6)</f>
        <v>0</v>
      </c>
      <c r="AF475" s="2">
        <f t="shared" si="459"/>
        <v>0</v>
      </c>
      <c r="AG475" s="2">
        <f t="shared" ref="AG475:AG506" si="460">ROUND((AP475),6)</f>
        <v>0</v>
      </c>
      <c r="AH475" s="2">
        <f t="shared" ref="AH475:AI478" si="461">(EW475)</f>
        <v>0</v>
      </c>
      <c r="AI475" s="2">
        <f t="shared" si="461"/>
        <v>0</v>
      </c>
      <c r="AJ475" s="2">
        <f t="shared" ref="AJ475:AJ506" si="462">(AS475)</f>
        <v>0</v>
      </c>
      <c r="AK475" s="2">
        <v>92.11</v>
      </c>
      <c r="AL475" s="2">
        <v>92.11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109</v>
      </c>
      <c r="AU475" s="2">
        <v>61</v>
      </c>
      <c r="AV475" s="2">
        <v>1</v>
      </c>
      <c r="AW475" s="2">
        <v>1</v>
      </c>
      <c r="AX475" s="2"/>
      <c r="AY475" s="2"/>
      <c r="AZ475" s="2">
        <v>1</v>
      </c>
      <c r="BA475" s="2">
        <v>1</v>
      </c>
      <c r="BB475" s="2">
        <v>1</v>
      </c>
      <c r="BC475" s="2">
        <v>1</v>
      </c>
      <c r="BD475" s="2" t="s">
        <v>3</v>
      </c>
      <c r="BE475" s="2" t="s">
        <v>3</v>
      </c>
      <c r="BF475" s="2" t="s">
        <v>3</v>
      </c>
      <c r="BG475" s="2" t="s">
        <v>3</v>
      </c>
      <c r="BH475" s="2">
        <v>3</v>
      </c>
      <c r="BI475" s="2">
        <v>1</v>
      </c>
      <c r="BJ475" s="2" t="s">
        <v>414</v>
      </c>
      <c r="BK475" s="2"/>
      <c r="BL475" s="2"/>
      <c r="BM475" s="2">
        <v>22</v>
      </c>
      <c r="BN475" s="2">
        <v>0</v>
      </c>
      <c r="BO475" s="2" t="s">
        <v>3</v>
      </c>
      <c r="BP475" s="2">
        <v>0</v>
      </c>
      <c r="BQ475" s="2">
        <v>30</v>
      </c>
      <c r="BR475" s="2">
        <v>0</v>
      </c>
      <c r="BS475" s="2">
        <v>1</v>
      </c>
      <c r="BT475" s="2">
        <v>1</v>
      </c>
      <c r="BU475" s="2">
        <v>1</v>
      </c>
      <c r="BV475" s="2">
        <v>1</v>
      </c>
      <c r="BW475" s="2">
        <v>1</v>
      </c>
      <c r="BX475" s="2">
        <v>1</v>
      </c>
      <c r="BY475" s="2" t="s">
        <v>3</v>
      </c>
      <c r="BZ475" s="2">
        <v>109</v>
      </c>
      <c r="CA475" s="2">
        <v>61</v>
      </c>
      <c r="CB475" s="2" t="s">
        <v>3</v>
      </c>
      <c r="CC475" s="2"/>
      <c r="CD475" s="2"/>
      <c r="CE475" s="2">
        <v>1566</v>
      </c>
      <c r="CF475" s="2">
        <v>0</v>
      </c>
      <c r="CG475" s="2">
        <v>0</v>
      </c>
      <c r="CH475" s="2"/>
      <c r="CI475" s="2"/>
      <c r="CJ475" s="2"/>
      <c r="CK475" s="2"/>
      <c r="CL475" s="2"/>
      <c r="CM475" s="2">
        <v>0</v>
      </c>
      <c r="CN475" s="2" t="s">
        <v>858</v>
      </c>
      <c r="CO475" s="2">
        <v>0</v>
      </c>
      <c r="CP475" s="2">
        <f t="shared" ref="CP475:CP506" si="463">(P475+Q475+S475)</f>
        <v>276.33</v>
      </c>
      <c r="CQ475" s="2">
        <f t="shared" ref="CQ475:CQ506" si="464">ROUND((ROUND((AC475*AW475*1),2)*BC475),2)</f>
        <v>92.11</v>
      </c>
      <c r="CR475" s="2">
        <f>(ROUND((ROUND(((ET475)*AV475*1),2)*BB475),2)+ROUND((ROUND(((AE475-(EU475))*AV475*1),2)*BS475),2))</f>
        <v>0</v>
      </c>
      <c r="CS475" s="2">
        <f>(ROUND((ROUND(((EU475)*AV475*1),2)*BS475),2)+ROUND((ROUND(((AE475-(EU475))*AV475*1),2)*BS475),2))</f>
        <v>0</v>
      </c>
      <c r="CT475" s="2">
        <f t="shared" ref="CT475:CT506" si="465">ROUND((ROUND((AF475*AV475*1),2)*BA475),2)</f>
        <v>0</v>
      </c>
      <c r="CU475" s="2">
        <f t="shared" ref="CU475:CU506" si="466">AG475</f>
        <v>0</v>
      </c>
      <c r="CV475" s="2">
        <f t="shared" ref="CV475:CV506" si="467">(AH475*AV475)</f>
        <v>0</v>
      </c>
      <c r="CW475" s="2">
        <f t="shared" ref="CW475:CW506" si="468">AI475</f>
        <v>0</v>
      </c>
      <c r="CX475" s="2">
        <f t="shared" ref="CX475:CX506" si="469">AJ475</f>
        <v>0</v>
      </c>
      <c r="CY475" s="2">
        <f>(ROUND((((S475+ROUND((ROUND(((EU475)*AV475*1),2)*BS475),2))*AT475)/100),2)+ROUND(((ROUND((ROUND(((AE475-(EU475))*AV475*1),2)*BS475),2)*AT475)/100),2))</f>
        <v>0</v>
      </c>
      <c r="CZ475" s="2">
        <f>(ROUND((((S475+ROUND((ROUND(((EU475)*AV475*1),2)*BS475),2))*AU475)/100),2)+ROUND(((ROUND((ROUND(((AE475-(EU475))*AV475*1),2)*BS475),2)*AU475)/100),2))</f>
        <v>0</v>
      </c>
      <c r="DA475" s="2"/>
      <c r="DB475" s="2"/>
      <c r="DC475" s="2" t="s">
        <v>3</v>
      </c>
      <c r="DD475" s="2" t="s">
        <v>3</v>
      </c>
      <c r="DE475" s="2" t="s">
        <v>3</v>
      </c>
      <c r="DF475" s="2" t="s">
        <v>3</v>
      </c>
      <c r="DG475" s="2" t="s">
        <v>3</v>
      </c>
      <c r="DH475" s="2" t="s">
        <v>3</v>
      </c>
      <c r="DI475" s="2" t="s">
        <v>3</v>
      </c>
      <c r="DJ475" s="2" t="s">
        <v>3</v>
      </c>
      <c r="DK475" s="2" t="s">
        <v>3</v>
      </c>
      <c r="DL475" s="2" t="s">
        <v>3</v>
      </c>
      <c r="DM475" s="2" t="s">
        <v>3</v>
      </c>
      <c r="DN475" s="2">
        <v>0</v>
      </c>
      <c r="DO475" s="2">
        <v>0</v>
      </c>
      <c r="DP475" s="2">
        <v>1</v>
      </c>
      <c r="DQ475" s="2">
        <v>1</v>
      </c>
      <c r="DR475" s="2"/>
      <c r="DS475" s="2"/>
      <c r="DT475" s="2"/>
      <c r="DU475" s="2">
        <v>1010</v>
      </c>
      <c r="DV475" s="2" t="s">
        <v>163</v>
      </c>
      <c r="DW475" s="2" t="s">
        <v>163</v>
      </c>
      <c r="DX475" s="2">
        <v>1</v>
      </c>
      <c r="DY475" s="2"/>
      <c r="DZ475" s="2" t="s">
        <v>3</v>
      </c>
      <c r="EA475" s="2" t="s">
        <v>3</v>
      </c>
      <c r="EB475" s="2" t="s">
        <v>3</v>
      </c>
      <c r="EC475" s="2" t="s">
        <v>3</v>
      </c>
      <c r="ED475" s="2"/>
      <c r="EE475" s="2">
        <v>85635394</v>
      </c>
      <c r="EF475" s="2">
        <v>30</v>
      </c>
      <c r="EG475" s="2" t="s">
        <v>46</v>
      </c>
      <c r="EH475" s="2">
        <v>0</v>
      </c>
      <c r="EI475" s="2" t="s">
        <v>3</v>
      </c>
      <c r="EJ475" s="2">
        <v>1</v>
      </c>
      <c r="EK475" s="2">
        <v>22</v>
      </c>
      <c r="EL475" s="2" t="s">
        <v>202</v>
      </c>
      <c r="EM475" s="2" t="s">
        <v>203</v>
      </c>
      <c r="EN475" s="2"/>
      <c r="EO475" s="2" t="s">
        <v>146</v>
      </c>
      <c r="EP475" s="2"/>
      <c r="EQ475" s="2">
        <v>0</v>
      </c>
      <c r="ER475" s="2">
        <v>92.11</v>
      </c>
      <c r="ES475" s="2">
        <v>92.11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>
        <v>0</v>
      </c>
      <c r="FR475" s="2">
        <v>0</v>
      </c>
      <c r="FS475" s="2">
        <v>0</v>
      </c>
      <c r="FT475" s="2"/>
      <c r="FU475" s="2"/>
      <c r="FV475" s="2"/>
      <c r="FW475" s="2"/>
      <c r="FX475" s="2">
        <v>109</v>
      </c>
      <c r="FY475" s="2">
        <v>61</v>
      </c>
      <c r="FZ475" s="2"/>
      <c r="GA475" s="2" t="s">
        <v>3</v>
      </c>
      <c r="GB475" s="2"/>
      <c r="GC475" s="2"/>
      <c r="GD475" s="2">
        <v>1</v>
      </c>
      <c r="GE475" s="2"/>
      <c r="GF475" s="2">
        <v>145208330</v>
      </c>
      <c r="GG475" s="2">
        <v>2</v>
      </c>
      <c r="GH475" s="2">
        <v>1</v>
      </c>
      <c r="GI475" s="2">
        <v>-2</v>
      </c>
      <c r="GJ475" s="2">
        <v>0</v>
      </c>
      <c r="GK475" s="2">
        <v>0</v>
      </c>
      <c r="GL475" s="2">
        <f t="shared" ref="GL475:GL506" si="470">ROUND(IF(AND(BH475=3,BI475=3,FS475&lt;&gt;0),P475,0),2)</f>
        <v>0</v>
      </c>
      <c r="GM475" s="2">
        <f t="shared" ref="GM475:GM506" si="471">ROUND(O475+X475+Y475,2)+GX475</f>
        <v>276.33</v>
      </c>
      <c r="GN475" s="2">
        <f t="shared" ref="GN475:GN506" si="472">IF(OR(BI475=0,BI475=1),GM475-GX475,0)</f>
        <v>276.33</v>
      </c>
      <c r="GO475" s="2">
        <f t="shared" ref="GO475:GO506" si="473">IF(BI475=2,GM475-GX475,0)</f>
        <v>0</v>
      </c>
      <c r="GP475" s="2">
        <f t="shared" ref="GP475:GP506" si="474">IF(BI475=4,GM475-GX475,0)</f>
        <v>0</v>
      </c>
      <c r="GQ475" s="2"/>
      <c r="GR475" s="2">
        <v>0</v>
      </c>
      <c r="GS475" s="2">
        <v>3</v>
      </c>
      <c r="GT475" s="2">
        <v>0</v>
      </c>
      <c r="GU475" s="2" t="s">
        <v>3</v>
      </c>
      <c r="GV475" s="2">
        <f t="shared" ref="GV475:GV506" si="475">ROUND((GT475),6)</f>
        <v>0</v>
      </c>
      <c r="GW475" s="2">
        <v>1</v>
      </c>
      <c r="GX475" s="2">
        <f t="shared" ref="GX475:GX506" si="476">ROUND(HC475*I475,2)</f>
        <v>0</v>
      </c>
      <c r="GY475" s="2"/>
      <c r="GZ475" s="2"/>
      <c r="HA475" s="2">
        <v>0</v>
      </c>
      <c r="HB475" s="2">
        <v>0</v>
      </c>
      <c r="HC475" s="2">
        <f t="shared" ref="HC475:HC506" si="477">GV475*GW475</f>
        <v>0</v>
      </c>
      <c r="HD475" s="2"/>
      <c r="HE475" s="2" t="s">
        <v>3</v>
      </c>
      <c r="HF475" s="2" t="s">
        <v>3</v>
      </c>
      <c r="HG475" s="2"/>
      <c r="HH475" s="2"/>
      <c r="HI475" s="2"/>
      <c r="HJ475" s="2"/>
      <c r="HK475" s="2"/>
      <c r="HL475" s="2"/>
      <c r="HM475" s="2" t="s">
        <v>36</v>
      </c>
      <c r="HN475" s="2" t="s">
        <v>3</v>
      </c>
      <c r="HO475" s="2" t="s">
        <v>3</v>
      </c>
      <c r="HP475" s="2" t="s">
        <v>3</v>
      </c>
      <c r="HQ475" s="2" t="s">
        <v>3</v>
      </c>
      <c r="HR475" s="2"/>
      <c r="HS475" s="2">
        <v>0</v>
      </c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>
        <v>0</v>
      </c>
      <c r="IL475" s="2"/>
      <c r="IM475" s="2"/>
      <c r="IN475" s="2"/>
      <c r="IO475" s="2"/>
      <c r="IP475" s="2"/>
      <c r="IQ475" s="2"/>
      <c r="IR475" s="2"/>
      <c r="IS475" s="2"/>
      <c r="IT475" s="2"/>
      <c r="IU475" s="2"/>
    </row>
    <row r="476" spans="1:255" x14ac:dyDescent="0.25">
      <c r="A476" s="3">
        <v>18</v>
      </c>
      <c r="B476" s="3">
        <v>1</v>
      </c>
      <c r="C476" s="3">
        <v>509</v>
      </c>
      <c r="E476" s="3" t="s">
        <v>424</v>
      </c>
      <c r="F476" s="3" t="s">
        <v>412</v>
      </c>
      <c r="G476" s="3" t="s">
        <v>413</v>
      </c>
      <c r="H476" s="3" t="s">
        <v>163</v>
      </c>
      <c r="I476" s="3">
        <f>I474*J476</f>
        <v>3</v>
      </c>
      <c r="J476" s="3">
        <v>10</v>
      </c>
      <c r="K476" s="3">
        <v>10</v>
      </c>
      <c r="O476" s="3">
        <f t="shared" si="451"/>
        <v>2882.12</v>
      </c>
      <c r="P476" s="3">
        <f t="shared" si="452"/>
        <v>2882.12</v>
      </c>
      <c r="Q476" s="3">
        <f>(ROUND((ROUND(((ET476)*AV476*I476),2)*BB476),2)+ROUND((ROUND(((AE476-(EU476))*AV476*I476),2)*BS476),2))</f>
        <v>0</v>
      </c>
      <c r="R476" s="3">
        <f>(ROUND((ROUND(((EU476)*AV476*I476),2)*BS476),2)+ROUND((ROUND(((AE476-(EU476))*AV476*I476),2)*BS476),2))</f>
        <v>0</v>
      </c>
      <c r="S476" s="3">
        <f t="shared" si="453"/>
        <v>0</v>
      </c>
      <c r="T476" s="3">
        <f t="shared" si="454"/>
        <v>0</v>
      </c>
      <c r="U476" s="3">
        <f t="shared" si="455"/>
        <v>0</v>
      </c>
      <c r="V476" s="3">
        <f t="shared" si="456"/>
        <v>0</v>
      </c>
      <c r="W476" s="3">
        <f t="shared" si="457"/>
        <v>0</v>
      </c>
      <c r="X476" s="3">
        <f>(ROUND((((S476+ROUND((ROUND(((EU476)*AV476*I476),2)*BS476),2))*AT476)/100),2)+ROUND(((ROUND((ROUND(((AE476-(EU476))*AV476*I476),2)*BS476),2)*AT476)/100),2))</f>
        <v>0</v>
      </c>
      <c r="Y476" s="3">
        <f>(ROUND((((S476+ROUND((ROUND(((EU476)*AV476*I476),2)*BS476),2))*AU476)/100),2)+ROUND(((ROUND((ROUND(((AE476-(EU476))*AV476*I476),2)*BS476),2)*AU476)/100),2))</f>
        <v>0</v>
      </c>
      <c r="AA476" s="3">
        <v>86549536</v>
      </c>
      <c r="AB476" s="3">
        <f t="shared" si="458"/>
        <v>92.11</v>
      </c>
      <c r="AC476" s="3">
        <f>ROUND((ES476),6)</f>
        <v>92.11</v>
      </c>
      <c r="AD476" s="3">
        <f>ROUND((((ET476)-(EU476))+AE476),6)</f>
        <v>0</v>
      </c>
      <c r="AE476" s="3">
        <f t="shared" si="459"/>
        <v>0</v>
      </c>
      <c r="AF476" s="3">
        <f t="shared" si="459"/>
        <v>0</v>
      </c>
      <c r="AG476" s="3">
        <f t="shared" si="460"/>
        <v>0</v>
      </c>
      <c r="AH476" s="3">
        <f t="shared" si="461"/>
        <v>0</v>
      </c>
      <c r="AI476" s="3">
        <f t="shared" si="461"/>
        <v>0</v>
      </c>
      <c r="AJ476" s="3">
        <f t="shared" si="462"/>
        <v>0</v>
      </c>
      <c r="AK476" s="3">
        <v>92.11</v>
      </c>
      <c r="AL476" s="3">
        <v>92.11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109</v>
      </c>
      <c r="AU476" s="3">
        <v>61</v>
      </c>
      <c r="AV476" s="3">
        <v>1</v>
      </c>
      <c r="AW476" s="3">
        <v>1</v>
      </c>
      <c r="AZ476" s="3">
        <v>1</v>
      </c>
      <c r="BA476" s="3">
        <v>1</v>
      </c>
      <c r="BB476" s="3">
        <v>1</v>
      </c>
      <c r="BC476" s="3">
        <v>10.43</v>
      </c>
      <c r="BD476" s="3" t="s">
        <v>3</v>
      </c>
      <c r="BE476" s="3" t="s">
        <v>3</v>
      </c>
      <c r="BF476" s="3" t="s">
        <v>3</v>
      </c>
      <c r="BG476" s="3" t="s">
        <v>3</v>
      </c>
      <c r="BH476" s="3">
        <v>3</v>
      </c>
      <c r="BI476" s="3">
        <v>1</v>
      </c>
      <c r="BJ476" s="3" t="s">
        <v>414</v>
      </c>
      <c r="BM476" s="3">
        <v>22</v>
      </c>
      <c r="BN476" s="3">
        <v>0</v>
      </c>
      <c r="BO476" s="3" t="s">
        <v>412</v>
      </c>
      <c r="BP476" s="3">
        <v>1</v>
      </c>
      <c r="BQ476" s="3">
        <v>30</v>
      </c>
      <c r="BR476" s="3">
        <v>0</v>
      </c>
      <c r="BS476" s="3">
        <v>1</v>
      </c>
      <c r="BT476" s="3">
        <v>1</v>
      </c>
      <c r="BU476" s="3">
        <v>1</v>
      </c>
      <c r="BV476" s="3">
        <v>1</v>
      </c>
      <c r="BW476" s="3">
        <v>1</v>
      </c>
      <c r="BX476" s="3">
        <v>1</v>
      </c>
      <c r="BY476" s="3" t="s">
        <v>3</v>
      </c>
      <c r="BZ476" s="3">
        <v>109</v>
      </c>
      <c r="CA476" s="3">
        <v>61</v>
      </c>
      <c r="CB476" s="3" t="s">
        <v>3</v>
      </c>
      <c r="CE476" s="3">
        <v>1566</v>
      </c>
      <c r="CF476" s="3">
        <v>0</v>
      </c>
      <c r="CG476" s="3">
        <v>0</v>
      </c>
      <c r="CM476" s="3">
        <v>0</v>
      </c>
      <c r="CN476" s="3" t="s">
        <v>858</v>
      </c>
      <c r="CO476" s="3">
        <v>0</v>
      </c>
      <c r="CP476" s="3">
        <f t="shared" si="463"/>
        <v>2882.12</v>
      </c>
      <c r="CQ476" s="3">
        <f t="shared" si="464"/>
        <v>960.71</v>
      </c>
      <c r="CR476" s="3">
        <f>(ROUND((ROUND(((ET476)*AV476*1),2)*BB476),2)+ROUND((ROUND(((AE476-(EU476))*AV476*1),2)*BS476),2))</f>
        <v>0</v>
      </c>
      <c r="CS476" s="3">
        <f>(ROUND((ROUND(((EU476)*AV476*1),2)*BS476),2)+ROUND((ROUND(((AE476-(EU476))*AV476*1),2)*BS476),2))</f>
        <v>0</v>
      </c>
      <c r="CT476" s="3">
        <f t="shared" si="465"/>
        <v>0</v>
      </c>
      <c r="CU476" s="3">
        <f t="shared" si="466"/>
        <v>0</v>
      </c>
      <c r="CV476" s="3">
        <f t="shared" si="467"/>
        <v>0</v>
      </c>
      <c r="CW476" s="3">
        <f t="shared" si="468"/>
        <v>0</v>
      </c>
      <c r="CX476" s="3">
        <f t="shared" si="469"/>
        <v>0</v>
      </c>
      <c r="CY476" s="3">
        <f>(ROUND((((S476+ROUND((ROUND(((EU476)*AV476*1),2)*BS476),2))*AT476)/100),2)+ROUND(((ROUND((ROUND(((AE476-(EU476))*AV476*1),2)*BS476),2)*AT476)/100),2))</f>
        <v>0</v>
      </c>
      <c r="CZ476" s="3">
        <f>(ROUND((((S476+ROUND((ROUND(((EU476)*AV476*1),2)*BS476),2))*AU476)/100),2)+ROUND(((ROUND((ROUND(((AE476-(EU476))*AV476*1),2)*BS476),2)*AU476)/100),2))</f>
        <v>0</v>
      </c>
      <c r="DC476" s="3" t="s">
        <v>3</v>
      </c>
      <c r="DD476" s="3" t="s">
        <v>3</v>
      </c>
      <c r="DE476" s="3" t="s">
        <v>3</v>
      </c>
      <c r="DF476" s="3" t="s">
        <v>3</v>
      </c>
      <c r="DG476" s="3" t="s">
        <v>3</v>
      </c>
      <c r="DH476" s="3" t="s">
        <v>3</v>
      </c>
      <c r="DI476" s="3" t="s">
        <v>3</v>
      </c>
      <c r="DJ476" s="3" t="s">
        <v>3</v>
      </c>
      <c r="DK476" s="3" t="s">
        <v>3</v>
      </c>
      <c r="DL476" s="3" t="s">
        <v>3</v>
      </c>
      <c r="DM476" s="3" t="s">
        <v>3</v>
      </c>
      <c r="DN476" s="3">
        <v>0</v>
      </c>
      <c r="DO476" s="3">
        <v>0</v>
      </c>
      <c r="DP476" s="3">
        <v>1</v>
      </c>
      <c r="DQ476" s="3">
        <v>1</v>
      </c>
      <c r="DU476" s="3">
        <v>1010</v>
      </c>
      <c r="DV476" s="3" t="s">
        <v>163</v>
      </c>
      <c r="DW476" s="3" t="s">
        <v>163</v>
      </c>
      <c r="DX476" s="3">
        <v>1</v>
      </c>
      <c r="DZ476" s="3" t="s">
        <v>3</v>
      </c>
      <c r="EA476" s="3" t="s">
        <v>3</v>
      </c>
      <c r="EB476" s="3" t="s">
        <v>3</v>
      </c>
      <c r="EC476" s="3" t="s">
        <v>3</v>
      </c>
      <c r="EE476" s="3">
        <v>85635394</v>
      </c>
      <c r="EF476" s="3">
        <v>30</v>
      </c>
      <c r="EG476" s="3" t="s">
        <v>46</v>
      </c>
      <c r="EH476" s="3">
        <v>0</v>
      </c>
      <c r="EI476" s="3" t="s">
        <v>3</v>
      </c>
      <c r="EJ476" s="3">
        <v>1</v>
      </c>
      <c r="EK476" s="3">
        <v>22</v>
      </c>
      <c r="EL476" s="3" t="s">
        <v>202</v>
      </c>
      <c r="EM476" s="3" t="s">
        <v>203</v>
      </c>
      <c r="EO476" s="3" t="s">
        <v>146</v>
      </c>
      <c r="EQ476" s="3">
        <v>0</v>
      </c>
      <c r="ER476" s="3">
        <v>92.11</v>
      </c>
      <c r="ES476" s="3">
        <v>92.11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FQ476" s="3">
        <v>0</v>
      </c>
      <c r="FR476" s="3">
        <v>0</v>
      </c>
      <c r="FS476" s="3">
        <v>0</v>
      </c>
      <c r="FX476" s="3">
        <v>109</v>
      </c>
      <c r="FY476" s="3">
        <v>61</v>
      </c>
      <c r="GA476" s="3" t="s">
        <v>3</v>
      </c>
      <c r="GD476" s="3">
        <v>1</v>
      </c>
      <c r="GF476" s="3">
        <v>145208330</v>
      </c>
      <c r="GG476" s="3">
        <v>2</v>
      </c>
      <c r="GH476" s="3">
        <v>1</v>
      </c>
      <c r="GI476" s="3">
        <v>2</v>
      </c>
      <c r="GJ476" s="3">
        <v>0</v>
      </c>
      <c r="GK476" s="3">
        <v>0</v>
      </c>
      <c r="GL476" s="3">
        <f t="shared" si="470"/>
        <v>0</v>
      </c>
      <c r="GM476" s="3">
        <f t="shared" si="471"/>
        <v>2882.12</v>
      </c>
      <c r="GN476" s="3">
        <f t="shared" si="472"/>
        <v>2882.12</v>
      </c>
      <c r="GO476" s="3">
        <f t="shared" si="473"/>
        <v>0</v>
      </c>
      <c r="GP476" s="3">
        <f t="shared" si="474"/>
        <v>0</v>
      </c>
      <c r="GR476" s="3">
        <v>0</v>
      </c>
      <c r="GS476" s="3">
        <v>3</v>
      </c>
      <c r="GT476" s="3">
        <v>0</v>
      </c>
      <c r="GU476" s="3" t="s">
        <v>3</v>
      </c>
      <c r="GV476" s="3">
        <f t="shared" si="475"/>
        <v>0</v>
      </c>
      <c r="GW476" s="3">
        <v>1</v>
      </c>
      <c r="GX476" s="3">
        <f t="shared" si="476"/>
        <v>0</v>
      </c>
      <c r="HA476" s="3">
        <v>0</v>
      </c>
      <c r="HB476" s="3">
        <v>0</v>
      </c>
      <c r="HC476" s="3">
        <f t="shared" si="477"/>
        <v>0</v>
      </c>
      <c r="HE476" s="3" t="s">
        <v>3</v>
      </c>
      <c r="HF476" s="3" t="s">
        <v>3</v>
      </c>
      <c r="HM476" s="3" t="s">
        <v>36</v>
      </c>
      <c r="HN476" s="3" t="s">
        <v>3</v>
      </c>
      <c r="HO476" s="3" t="s">
        <v>3</v>
      </c>
      <c r="HP476" s="3" t="s">
        <v>3</v>
      </c>
      <c r="HQ476" s="3" t="s">
        <v>3</v>
      </c>
      <c r="HS476" s="3">
        <v>0</v>
      </c>
      <c r="IK476" s="3">
        <v>0</v>
      </c>
    </row>
    <row r="477" spans="1:255" x14ac:dyDescent="0.25">
      <c r="A477" s="2">
        <v>18</v>
      </c>
      <c r="B477" s="2">
        <v>1</v>
      </c>
      <c r="C477" s="2">
        <v>497</v>
      </c>
      <c r="D477" s="2"/>
      <c r="E477" s="2" t="s">
        <v>425</v>
      </c>
      <c r="F477" s="2" t="s">
        <v>426</v>
      </c>
      <c r="G477" s="2" t="s">
        <v>427</v>
      </c>
      <c r="H477" s="2" t="s">
        <v>226</v>
      </c>
      <c r="I477" s="2">
        <f>I473*J477</f>
        <v>3</v>
      </c>
      <c r="J477" s="2">
        <v>10</v>
      </c>
      <c r="K477" s="2">
        <v>10</v>
      </c>
      <c r="L477" s="2"/>
      <c r="M477" s="2"/>
      <c r="N477" s="2"/>
      <c r="O477" s="2">
        <f t="shared" si="451"/>
        <v>1855.89</v>
      </c>
      <c r="P477" s="2">
        <f t="shared" si="452"/>
        <v>1855.89</v>
      </c>
      <c r="Q477" s="2">
        <f>(ROUND((ROUND(((ET477)*AV477*I477),2)*BB477),2)+ROUND((ROUND(((AE477-(EU477))*AV477*I477),2)*BS477),2))</f>
        <v>0</v>
      </c>
      <c r="R477" s="2">
        <f>(ROUND((ROUND(((EU477)*AV477*I477),2)*BS477),2)+ROUND((ROUND(((AE477-(EU477))*AV477*I477),2)*BS477),2))</f>
        <v>0</v>
      </c>
      <c r="S477" s="2">
        <f t="shared" si="453"/>
        <v>0</v>
      </c>
      <c r="T477" s="2">
        <f t="shared" si="454"/>
        <v>0</v>
      </c>
      <c r="U477" s="2">
        <f t="shared" si="455"/>
        <v>0</v>
      </c>
      <c r="V477" s="2">
        <f t="shared" si="456"/>
        <v>0</v>
      </c>
      <c r="W477" s="2">
        <f t="shared" si="457"/>
        <v>0</v>
      </c>
      <c r="X477" s="2">
        <f>(ROUND((((S477+ROUND((ROUND(((EU477)*AV477*I477),2)*BS477),2))*AT477)/100),2)+ROUND(((ROUND((ROUND(((AE477-(EU477))*AV477*I477),2)*BS477),2)*AT477)/100),2))</f>
        <v>0</v>
      </c>
      <c r="Y477" s="2">
        <f>(ROUND((((S477+ROUND((ROUND(((EU477)*AV477*I477),2)*BS477),2))*AU477)/100),2)+ROUND(((ROUND((ROUND(((AE477-(EU477))*AV477*I477),2)*BS477),2)*AU477)/100),2))</f>
        <v>0</v>
      </c>
      <c r="Z477" s="2"/>
      <c r="AA477" s="2">
        <v>86549534</v>
      </c>
      <c r="AB477" s="2">
        <f t="shared" si="458"/>
        <v>618.63</v>
      </c>
      <c r="AC477" s="2">
        <f>ROUND((ES477),6)</f>
        <v>618.63</v>
      </c>
      <c r="AD477" s="2">
        <f>ROUND((((ET477)-(EU477))+AE477),6)</f>
        <v>0</v>
      </c>
      <c r="AE477" s="2">
        <f t="shared" si="459"/>
        <v>0</v>
      </c>
      <c r="AF477" s="2">
        <f t="shared" si="459"/>
        <v>0</v>
      </c>
      <c r="AG477" s="2">
        <f t="shared" si="460"/>
        <v>0</v>
      </c>
      <c r="AH477" s="2">
        <f t="shared" si="461"/>
        <v>0</v>
      </c>
      <c r="AI477" s="2">
        <f t="shared" si="461"/>
        <v>0</v>
      </c>
      <c r="AJ477" s="2">
        <f t="shared" si="462"/>
        <v>0</v>
      </c>
      <c r="AK477" s="2">
        <v>618.63</v>
      </c>
      <c r="AL477" s="2">
        <v>618.63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109</v>
      </c>
      <c r="AU477" s="2">
        <v>61</v>
      </c>
      <c r="AV477" s="2">
        <v>1</v>
      </c>
      <c r="AW477" s="2">
        <v>1</v>
      </c>
      <c r="AX477" s="2"/>
      <c r="AY477" s="2"/>
      <c r="AZ477" s="2">
        <v>1</v>
      </c>
      <c r="BA477" s="2">
        <v>1</v>
      </c>
      <c r="BB477" s="2">
        <v>1</v>
      </c>
      <c r="BC477" s="2">
        <v>1</v>
      </c>
      <c r="BD477" s="2" t="s">
        <v>3</v>
      </c>
      <c r="BE477" s="2" t="s">
        <v>3</v>
      </c>
      <c r="BF477" s="2" t="s">
        <v>3</v>
      </c>
      <c r="BG477" s="2" t="s">
        <v>3</v>
      </c>
      <c r="BH477" s="2">
        <v>3</v>
      </c>
      <c r="BI477" s="2">
        <v>1</v>
      </c>
      <c r="BJ477" s="2" t="s">
        <v>428</v>
      </c>
      <c r="BK477" s="2"/>
      <c r="BL477" s="2"/>
      <c r="BM477" s="2">
        <v>22</v>
      </c>
      <c r="BN477" s="2">
        <v>0</v>
      </c>
      <c r="BO477" s="2" t="s">
        <v>3</v>
      </c>
      <c r="BP477" s="2">
        <v>0</v>
      </c>
      <c r="BQ477" s="2">
        <v>30</v>
      </c>
      <c r="BR477" s="2">
        <v>0</v>
      </c>
      <c r="BS477" s="2">
        <v>1</v>
      </c>
      <c r="BT477" s="2">
        <v>1</v>
      </c>
      <c r="BU477" s="2">
        <v>1</v>
      </c>
      <c r="BV477" s="2">
        <v>1</v>
      </c>
      <c r="BW477" s="2">
        <v>1</v>
      </c>
      <c r="BX477" s="2">
        <v>1</v>
      </c>
      <c r="BY477" s="2" t="s">
        <v>3</v>
      </c>
      <c r="BZ477" s="2">
        <v>109</v>
      </c>
      <c r="CA477" s="2">
        <v>61</v>
      </c>
      <c r="CB477" s="2" t="s">
        <v>3</v>
      </c>
      <c r="CC477" s="2"/>
      <c r="CD477" s="2"/>
      <c r="CE477" s="2">
        <v>1566</v>
      </c>
      <c r="CF477" s="2">
        <v>0</v>
      </c>
      <c r="CG477" s="2">
        <v>0</v>
      </c>
      <c r="CH477" s="2"/>
      <c r="CI477" s="2"/>
      <c r="CJ477" s="2"/>
      <c r="CK477" s="2"/>
      <c r="CL477" s="2"/>
      <c r="CM477" s="2">
        <v>0</v>
      </c>
      <c r="CN477" s="2" t="s">
        <v>858</v>
      </c>
      <c r="CO477" s="2">
        <v>0</v>
      </c>
      <c r="CP477" s="2">
        <f t="shared" si="463"/>
        <v>1855.89</v>
      </c>
      <c r="CQ477" s="2">
        <f t="shared" si="464"/>
        <v>618.63</v>
      </c>
      <c r="CR477" s="2">
        <f>(ROUND((ROUND(((ET477)*AV477*1),2)*BB477),2)+ROUND((ROUND(((AE477-(EU477))*AV477*1),2)*BS477),2))</f>
        <v>0</v>
      </c>
      <c r="CS477" s="2">
        <f>(ROUND((ROUND(((EU477)*AV477*1),2)*BS477),2)+ROUND((ROUND(((AE477-(EU477))*AV477*1),2)*BS477),2))</f>
        <v>0</v>
      </c>
      <c r="CT477" s="2">
        <f t="shared" si="465"/>
        <v>0</v>
      </c>
      <c r="CU477" s="2">
        <f t="shared" si="466"/>
        <v>0</v>
      </c>
      <c r="CV477" s="2">
        <f t="shared" si="467"/>
        <v>0</v>
      </c>
      <c r="CW477" s="2">
        <f t="shared" si="468"/>
        <v>0</v>
      </c>
      <c r="CX477" s="2">
        <f t="shared" si="469"/>
        <v>0</v>
      </c>
      <c r="CY477" s="2">
        <f>(ROUND((((S477+ROUND((ROUND(((EU477)*AV477*1),2)*BS477),2))*AT477)/100),2)+ROUND(((ROUND((ROUND(((AE477-(EU477))*AV477*1),2)*BS477),2)*AT477)/100),2))</f>
        <v>0</v>
      </c>
      <c r="CZ477" s="2">
        <f>(ROUND((((S477+ROUND((ROUND(((EU477)*AV477*1),2)*BS477),2))*AU477)/100),2)+ROUND(((ROUND((ROUND(((AE477-(EU477))*AV477*1),2)*BS477),2)*AU477)/100),2))</f>
        <v>0</v>
      </c>
      <c r="DA477" s="2"/>
      <c r="DB477" s="2"/>
      <c r="DC477" s="2" t="s">
        <v>3</v>
      </c>
      <c r="DD477" s="2" t="s">
        <v>3</v>
      </c>
      <c r="DE477" s="2" t="s">
        <v>3</v>
      </c>
      <c r="DF477" s="2" t="s">
        <v>3</v>
      </c>
      <c r="DG477" s="2" t="s">
        <v>3</v>
      </c>
      <c r="DH477" s="2" t="s">
        <v>3</v>
      </c>
      <c r="DI477" s="2" t="s">
        <v>3</v>
      </c>
      <c r="DJ477" s="2" t="s">
        <v>3</v>
      </c>
      <c r="DK477" s="2" t="s">
        <v>3</v>
      </c>
      <c r="DL477" s="2" t="s">
        <v>3</v>
      </c>
      <c r="DM477" s="2" t="s">
        <v>3</v>
      </c>
      <c r="DN477" s="2">
        <v>0</v>
      </c>
      <c r="DO477" s="2">
        <v>0</v>
      </c>
      <c r="DP477" s="2">
        <v>1</v>
      </c>
      <c r="DQ477" s="2">
        <v>1</v>
      </c>
      <c r="DR477" s="2"/>
      <c r="DS477" s="2"/>
      <c r="DT477" s="2"/>
      <c r="DU477" s="2">
        <v>1013</v>
      </c>
      <c r="DV477" s="2" t="s">
        <v>226</v>
      </c>
      <c r="DW477" s="2" t="s">
        <v>226</v>
      </c>
      <c r="DX477" s="2">
        <v>1</v>
      </c>
      <c r="DY477" s="2"/>
      <c r="DZ477" s="2" t="s">
        <v>3</v>
      </c>
      <c r="EA477" s="2" t="s">
        <v>3</v>
      </c>
      <c r="EB477" s="2" t="s">
        <v>3</v>
      </c>
      <c r="EC477" s="2" t="s">
        <v>3</v>
      </c>
      <c r="ED477" s="2"/>
      <c r="EE477" s="2">
        <v>85635394</v>
      </c>
      <c r="EF477" s="2">
        <v>30</v>
      </c>
      <c r="EG477" s="2" t="s">
        <v>46</v>
      </c>
      <c r="EH477" s="2">
        <v>0</v>
      </c>
      <c r="EI477" s="2" t="s">
        <v>3</v>
      </c>
      <c r="EJ477" s="2">
        <v>1</v>
      </c>
      <c r="EK477" s="2">
        <v>22</v>
      </c>
      <c r="EL477" s="2" t="s">
        <v>202</v>
      </c>
      <c r="EM477" s="2" t="s">
        <v>203</v>
      </c>
      <c r="EN477" s="2"/>
      <c r="EO477" s="2" t="s">
        <v>146</v>
      </c>
      <c r="EP477" s="2"/>
      <c r="EQ477" s="2">
        <v>0</v>
      </c>
      <c r="ER477" s="2">
        <v>618.63</v>
      </c>
      <c r="ES477" s="2">
        <v>618.63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>
        <v>0</v>
      </c>
      <c r="FR477" s="2">
        <v>0</v>
      </c>
      <c r="FS477" s="2">
        <v>0</v>
      </c>
      <c r="FT477" s="2"/>
      <c r="FU477" s="2"/>
      <c r="FV477" s="2"/>
      <c r="FW477" s="2"/>
      <c r="FX477" s="2">
        <v>109</v>
      </c>
      <c r="FY477" s="2">
        <v>61</v>
      </c>
      <c r="FZ477" s="2"/>
      <c r="GA477" s="2" t="s">
        <v>3</v>
      </c>
      <c r="GB477" s="2"/>
      <c r="GC477" s="2"/>
      <c r="GD477" s="2">
        <v>1</v>
      </c>
      <c r="GE477" s="2"/>
      <c r="GF477" s="2">
        <v>877077921</v>
      </c>
      <c r="GG477" s="2">
        <v>2</v>
      </c>
      <c r="GH477" s="2">
        <v>1</v>
      </c>
      <c r="GI477" s="2">
        <v>-2</v>
      </c>
      <c r="GJ477" s="2">
        <v>0</v>
      </c>
      <c r="GK477" s="2">
        <v>0</v>
      </c>
      <c r="GL477" s="2">
        <f t="shared" si="470"/>
        <v>0</v>
      </c>
      <c r="GM477" s="2">
        <f t="shared" si="471"/>
        <v>1855.89</v>
      </c>
      <c r="GN477" s="2">
        <f t="shared" si="472"/>
        <v>1855.89</v>
      </c>
      <c r="GO477" s="2">
        <f t="shared" si="473"/>
        <v>0</v>
      </c>
      <c r="GP477" s="2">
        <f t="shared" si="474"/>
        <v>0</v>
      </c>
      <c r="GQ477" s="2"/>
      <c r="GR477" s="2">
        <v>0</v>
      </c>
      <c r="GS477" s="2">
        <v>3</v>
      </c>
      <c r="GT477" s="2">
        <v>0</v>
      </c>
      <c r="GU477" s="2" t="s">
        <v>3</v>
      </c>
      <c r="GV477" s="2">
        <f t="shared" si="475"/>
        <v>0</v>
      </c>
      <c r="GW477" s="2">
        <v>1</v>
      </c>
      <c r="GX477" s="2">
        <f t="shared" si="476"/>
        <v>0</v>
      </c>
      <c r="GY477" s="2"/>
      <c r="GZ477" s="2"/>
      <c r="HA477" s="2">
        <v>0</v>
      </c>
      <c r="HB477" s="2">
        <v>0</v>
      </c>
      <c r="HC477" s="2">
        <f t="shared" si="477"/>
        <v>0</v>
      </c>
      <c r="HD477" s="2"/>
      <c r="HE477" s="2" t="s">
        <v>3</v>
      </c>
      <c r="HF477" s="2" t="s">
        <v>3</v>
      </c>
      <c r="HG477" s="2"/>
      <c r="HH477" s="2"/>
      <c r="HI477" s="2"/>
      <c r="HJ477" s="2"/>
      <c r="HK477" s="2"/>
      <c r="HL477" s="2"/>
      <c r="HM477" s="2" t="s">
        <v>36</v>
      </c>
      <c r="HN477" s="2" t="s">
        <v>3</v>
      </c>
      <c r="HO477" s="2" t="s">
        <v>3</v>
      </c>
      <c r="HP477" s="2" t="s">
        <v>3</v>
      </c>
      <c r="HQ477" s="2" t="s">
        <v>3</v>
      </c>
      <c r="HR477" s="2"/>
      <c r="HS477" s="2">
        <v>0</v>
      </c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>
        <v>0</v>
      </c>
      <c r="IL477" s="2"/>
      <c r="IM477" s="2"/>
      <c r="IN477" s="2"/>
      <c r="IO477" s="2"/>
      <c r="IP477" s="2"/>
      <c r="IQ477" s="2"/>
      <c r="IR477" s="2"/>
      <c r="IS477" s="2"/>
      <c r="IT477" s="2"/>
      <c r="IU477" s="2"/>
    </row>
    <row r="478" spans="1:255" x14ac:dyDescent="0.25">
      <c r="A478" s="3">
        <v>18</v>
      </c>
      <c r="B478" s="3">
        <v>1</v>
      </c>
      <c r="C478" s="3">
        <v>507</v>
      </c>
      <c r="E478" s="3" t="s">
        <v>425</v>
      </c>
      <c r="F478" s="3" t="s">
        <v>426</v>
      </c>
      <c r="G478" s="3" t="s">
        <v>427</v>
      </c>
      <c r="H478" s="3" t="s">
        <v>226</v>
      </c>
      <c r="I478" s="3">
        <f>I474*J478</f>
        <v>3</v>
      </c>
      <c r="J478" s="3">
        <v>10</v>
      </c>
      <c r="K478" s="3">
        <v>10</v>
      </c>
      <c r="O478" s="3">
        <f t="shared" si="451"/>
        <v>18967.2</v>
      </c>
      <c r="P478" s="3">
        <f t="shared" si="452"/>
        <v>18967.2</v>
      </c>
      <c r="Q478" s="3">
        <f>(ROUND((ROUND(((ET478)*AV478*I478),2)*BB478),2)+ROUND((ROUND(((AE478-(EU478))*AV478*I478),2)*BS478),2))</f>
        <v>0</v>
      </c>
      <c r="R478" s="3">
        <f>(ROUND((ROUND(((EU478)*AV478*I478),2)*BS478),2)+ROUND((ROUND(((AE478-(EU478))*AV478*I478),2)*BS478),2))</f>
        <v>0</v>
      </c>
      <c r="S478" s="3">
        <f t="shared" si="453"/>
        <v>0</v>
      </c>
      <c r="T478" s="3">
        <f t="shared" si="454"/>
        <v>0</v>
      </c>
      <c r="U478" s="3">
        <f t="shared" si="455"/>
        <v>0</v>
      </c>
      <c r="V478" s="3">
        <f t="shared" si="456"/>
        <v>0</v>
      </c>
      <c r="W478" s="3">
        <f t="shared" si="457"/>
        <v>0</v>
      </c>
      <c r="X478" s="3">
        <f>(ROUND((((S478+ROUND((ROUND(((EU478)*AV478*I478),2)*BS478),2))*AT478)/100),2)+ROUND(((ROUND((ROUND(((AE478-(EU478))*AV478*I478),2)*BS478),2)*AT478)/100),2))</f>
        <v>0</v>
      </c>
      <c r="Y478" s="3">
        <f>(ROUND((((S478+ROUND((ROUND(((EU478)*AV478*I478),2)*BS478),2))*AU478)/100),2)+ROUND(((ROUND((ROUND(((AE478-(EU478))*AV478*I478),2)*BS478),2)*AU478)/100),2))</f>
        <v>0</v>
      </c>
      <c r="AA478" s="3">
        <v>86549536</v>
      </c>
      <c r="AB478" s="3">
        <f t="shared" si="458"/>
        <v>618.63</v>
      </c>
      <c r="AC478" s="3">
        <f>ROUND((ES478),6)</f>
        <v>618.63</v>
      </c>
      <c r="AD478" s="3">
        <f>ROUND((((ET478)-(EU478))+AE478),6)</f>
        <v>0</v>
      </c>
      <c r="AE478" s="3">
        <f t="shared" si="459"/>
        <v>0</v>
      </c>
      <c r="AF478" s="3">
        <f t="shared" si="459"/>
        <v>0</v>
      </c>
      <c r="AG478" s="3">
        <f t="shared" si="460"/>
        <v>0</v>
      </c>
      <c r="AH478" s="3">
        <f t="shared" si="461"/>
        <v>0</v>
      </c>
      <c r="AI478" s="3">
        <f t="shared" si="461"/>
        <v>0</v>
      </c>
      <c r="AJ478" s="3">
        <f t="shared" si="462"/>
        <v>0</v>
      </c>
      <c r="AK478" s="3">
        <v>618.63</v>
      </c>
      <c r="AL478" s="3">
        <v>618.63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109</v>
      </c>
      <c r="AU478" s="3">
        <v>61</v>
      </c>
      <c r="AV478" s="3">
        <v>1</v>
      </c>
      <c r="AW478" s="3">
        <v>1</v>
      </c>
      <c r="AZ478" s="3">
        <v>1</v>
      </c>
      <c r="BA478" s="3">
        <v>1</v>
      </c>
      <c r="BB478" s="3">
        <v>1</v>
      </c>
      <c r="BC478" s="3">
        <v>10.220000000000001</v>
      </c>
      <c r="BD478" s="3" t="s">
        <v>3</v>
      </c>
      <c r="BE478" s="3" t="s">
        <v>3</v>
      </c>
      <c r="BF478" s="3" t="s">
        <v>3</v>
      </c>
      <c r="BG478" s="3" t="s">
        <v>3</v>
      </c>
      <c r="BH478" s="3">
        <v>3</v>
      </c>
      <c r="BI478" s="3">
        <v>1</v>
      </c>
      <c r="BJ478" s="3" t="s">
        <v>428</v>
      </c>
      <c r="BM478" s="3">
        <v>22</v>
      </c>
      <c r="BN478" s="3">
        <v>0</v>
      </c>
      <c r="BO478" s="3" t="s">
        <v>426</v>
      </c>
      <c r="BP478" s="3">
        <v>1</v>
      </c>
      <c r="BQ478" s="3">
        <v>30</v>
      </c>
      <c r="BR478" s="3">
        <v>0</v>
      </c>
      <c r="BS478" s="3">
        <v>1</v>
      </c>
      <c r="BT478" s="3">
        <v>1</v>
      </c>
      <c r="BU478" s="3">
        <v>1</v>
      </c>
      <c r="BV478" s="3">
        <v>1</v>
      </c>
      <c r="BW478" s="3">
        <v>1</v>
      </c>
      <c r="BX478" s="3">
        <v>1</v>
      </c>
      <c r="BY478" s="3" t="s">
        <v>3</v>
      </c>
      <c r="BZ478" s="3">
        <v>109</v>
      </c>
      <c r="CA478" s="3">
        <v>61</v>
      </c>
      <c r="CB478" s="3" t="s">
        <v>3</v>
      </c>
      <c r="CE478" s="3">
        <v>1566</v>
      </c>
      <c r="CF478" s="3">
        <v>0</v>
      </c>
      <c r="CG478" s="3">
        <v>0</v>
      </c>
      <c r="CM478" s="3">
        <v>0</v>
      </c>
      <c r="CN478" s="3" t="s">
        <v>858</v>
      </c>
      <c r="CO478" s="3">
        <v>0</v>
      </c>
      <c r="CP478" s="3">
        <f t="shared" si="463"/>
        <v>18967.2</v>
      </c>
      <c r="CQ478" s="3">
        <f t="shared" si="464"/>
        <v>6322.4</v>
      </c>
      <c r="CR478" s="3">
        <f>(ROUND((ROUND(((ET478)*AV478*1),2)*BB478),2)+ROUND((ROUND(((AE478-(EU478))*AV478*1),2)*BS478),2))</f>
        <v>0</v>
      </c>
      <c r="CS478" s="3">
        <f>(ROUND((ROUND(((EU478)*AV478*1),2)*BS478),2)+ROUND((ROUND(((AE478-(EU478))*AV478*1),2)*BS478),2))</f>
        <v>0</v>
      </c>
      <c r="CT478" s="3">
        <f t="shared" si="465"/>
        <v>0</v>
      </c>
      <c r="CU478" s="3">
        <f t="shared" si="466"/>
        <v>0</v>
      </c>
      <c r="CV478" s="3">
        <f t="shared" si="467"/>
        <v>0</v>
      </c>
      <c r="CW478" s="3">
        <f t="shared" si="468"/>
        <v>0</v>
      </c>
      <c r="CX478" s="3">
        <f t="shared" si="469"/>
        <v>0</v>
      </c>
      <c r="CY478" s="3">
        <f>(ROUND((((S478+ROUND((ROUND(((EU478)*AV478*1),2)*BS478),2))*AT478)/100),2)+ROUND(((ROUND((ROUND(((AE478-(EU478))*AV478*1),2)*BS478),2)*AT478)/100),2))</f>
        <v>0</v>
      </c>
      <c r="CZ478" s="3">
        <f>(ROUND((((S478+ROUND((ROUND(((EU478)*AV478*1),2)*BS478),2))*AU478)/100),2)+ROUND(((ROUND((ROUND(((AE478-(EU478))*AV478*1),2)*BS478),2)*AU478)/100),2))</f>
        <v>0</v>
      </c>
      <c r="DC478" s="3" t="s">
        <v>3</v>
      </c>
      <c r="DD478" s="3" t="s">
        <v>3</v>
      </c>
      <c r="DE478" s="3" t="s">
        <v>3</v>
      </c>
      <c r="DF478" s="3" t="s">
        <v>3</v>
      </c>
      <c r="DG478" s="3" t="s">
        <v>3</v>
      </c>
      <c r="DH478" s="3" t="s">
        <v>3</v>
      </c>
      <c r="DI478" s="3" t="s">
        <v>3</v>
      </c>
      <c r="DJ478" s="3" t="s">
        <v>3</v>
      </c>
      <c r="DK478" s="3" t="s">
        <v>3</v>
      </c>
      <c r="DL478" s="3" t="s">
        <v>3</v>
      </c>
      <c r="DM478" s="3" t="s">
        <v>3</v>
      </c>
      <c r="DN478" s="3">
        <v>0</v>
      </c>
      <c r="DO478" s="3">
        <v>0</v>
      </c>
      <c r="DP478" s="3">
        <v>1</v>
      </c>
      <c r="DQ478" s="3">
        <v>1</v>
      </c>
      <c r="DU478" s="3">
        <v>1013</v>
      </c>
      <c r="DV478" s="3" t="s">
        <v>226</v>
      </c>
      <c r="DW478" s="3" t="s">
        <v>226</v>
      </c>
      <c r="DX478" s="3">
        <v>1</v>
      </c>
      <c r="DZ478" s="3" t="s">
        <v>3</v>
      </c>
      <c r="EA478" s="3" t="s">
        <v>3</v>
      </c>
      <c r="EB478" s="3" t="s">
        <v>3</v>
      </c>
      <c r="EC478" s="3" t="s">
        <v>3</v>
      </c>
      <c r="EE478" s="3">
        <v>85635394</v>
      </c>
      <c r="EF478" s="3">
        <v>30</v>
      </c>
      <c r="EG478" s="3" t="s">
        <v>46</v>
      </c>
      <c r="EH478" s="3">
        <v>0</v>
      </c>
      <c r="EI478" s="3" t="s">
        <v>3</v>
      </c>
      <c r="EJ478" s="3">
        <v>1</v>
      </c>
      <c r="EK478" s="3">
        <v>22</v>
      </c>
      <c r="EL478" s="3" t="s">
        <v>202</v>
      </c>
      <c r="EM478" s="3" t="s">
        <v>203</v>
      </c>
      <c r="EO478" s="3" t="s">
        <v>146</v>
      </c>
      <c r="EQ478" s="3">
        <v>0</v>
      </c>
      <c r="ER478" s="3">
        <v>618.63</v>
      </c>
      <c r="ES478" s="3">
        <v>618.63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FQ478" s="3">
        <v>0</v>
      </c>
      <c r="FR478" s="3">
        <v>0</v>
      </c>
      <c r="FS478" s="3">
        <v>0</v>
      </c>
      <c r="FX478" s="3">
        <v>109</v>
      </c>
      <c r="FY478" s="3">
        <v>61</v>
      </c>
      <c r="GA478" s="3" t="s">
        <v>3</v>
      </c>
      <c r="GD478" s="3">
        <v>1</v>
      </c>
      <c r="GF478" s="3">
        <v>877077921</v>
      </c>
      <c r="GG478" s="3">
        <v>2</v>
      </c>
      <c r="GH478" s="3">
        <v>1</v>
      </c>
      <c r="GI478" s="3">
        <v>2</v>
      </c>
      <c r="GJ478" s="3">
        <v>0</v>
      </c>
      <c r="GK478" s="3">
        <v>0</v>
      </c>
      <c r="GL478" s="3">
        <f t="shared" si="470"/>
        <v>0</v>
      </c>
      <c r="GM478" s="3">
        <f t="shared" si="471"/>
        <v>18967.2</v>
      </c>
      <c r="GN478" s="3">
        <f t="shared" si="472"/>
        <v>18967.2</v>
      </c>
      <c r="GO478" s="3">
        <f t="shared" si="473"/>
        <v>0</v>
      </c>
      <c r="GP478" s="3">
        <f t="shared" si="474"/>
        <v>0</v>
      </c>
      <c r="GR478" s="3">
        <v>0</v>
      </c>
      <c r="GS478" s="3">
        <v>3</v>
      </c>
      <c r="GT478" s="3">
        <v>0</v>
      </c>
      <c r="GU478" s="3" t="s">
        <v>3</v>
      </c>
      <c r="GV478" s="3">
        <f t="shared" si="475"/>
        <v>0</v>
      </c>
      <c r="GW478" s="3">
        <v>1</v>
      </c>
      <c r="GX478" s="3">
        <f t="shared" si="476"/>
        <v>0</v>
      </c>
      <c r="HA478" s="3">
        <v>0</v>
      </c>
      <c r="HB478" s="3">
        <v>0</v>
      </c>
      <c r="HC478" s="3">
        <f t="shared" si="477"/>
        <v>0</v>
      </c>
      <c r="HE478" s="3" t="s">
        <v>3</v>
      </c>
      <c r="HF478" s="3" t="s">
        <v>3</v>
      </c>
      <c r="HM478" s="3" t="s">
        <v>36</v>
      </c>
      <c r="HN478" s="3" t="s">
        <v>3</v>
      </c>
      <c r="HO478" s="3" t="s">
        <v>3</v>
      </c>
      <c r="HP478" s="3" t="s">
        <v>3</v>
      </c>
      <c r="HQ478" s="3" t="s">
        <v>3</v>
      </c>
      <c r="HS478" s="3">
        <v>0</v>
      </c>
      <c r="IK478" s="3">
        <v>0</v>
      </c>
    </row>
    <row r="479" spans="1:255" x14ac:dyDescent="0.25">
      <c r="A479" s="2">
        <v>17</v>
      </c>
      <c r="B479" s="2">
        <v>1</v>
      </c>
      <c r="C479" s="2">
        <f>ROW(SmtRes!A519)</f>
        <v>519</v>
      </c>
      <c r="D479" s="2">
        <f>ROW(EtalonRes!A495)</f>
        <v>495</v>
      </c>
      <c r="E479" s="2" t="s">
        <v>429</v>
      </c>
      <c r="F479" s="2" t="s">
        <v>430</v>
      </c>
      <c r="G479" s="2" t="s">
        <v>431</v>
      </c>
      <c r="H479" s="2" t="s">
        <v>422</v>
      </c>
      <c r="I479" s="2">
        <f>ROUND(1/10,9)</f>
        <v>0.1</v>
      </c>
      <c r="J479" s="2">
        <v>0</v>
      </c>
      <c r="K479" s="2">
        <f>ROUND(1/10,9)</f>
        <v>0.1</v>
      </c>
      <c r="L479" s="2"/>
      <c r="M479" s="2"/>
      <c r="N479" s="2"/>
      <c r="O479" s="2">
        <f t="shared" si="451"/>
        <v>24.3</v>
      </c>
      <c r="P479" s="2">
        <f t="shared" si="452"/>
        <v>8.57</v>
      </c>
      <c r="Q479" s="2">
        <f>(ROUND((ROUND(((((ET479*1.25)*1.2))*AV479*I479),2)*BB479),2)+ROUND((ROUND(((AE479-(((EU479*1.25)*1.2)))*AV479*I479),2)*BS479),2))</f>
        <v>4.55</v>
      </c>
      <c r="R479" s="2">
        <f>(ROUND((ROUND(((((EU479*1.25)*1.2))*AV479*I479),2)*BS479),2)+ROUND((ROUND(((AE479-(((EU479*1.25)*1.2)))*AV479*I479),2)*BS479),2))</f>
        <v>0.69</v>
      </c>
      <c r="S479" s="2">
        <f t="shared" si="453"/>
        <v>11.18</v>
      </c>
      <c r="T479" s="2">
        <f t="shared" si="454"/>
        <v>0</v>
      </c>
      <c r="U479" s="2">
        <f t="shared" si="455"/>
        <v>0.93206717999999977</v>
      </c>
      <c r="V479" s="2">
        <f t="shared" si="456"/>
        <v>0</v>
      </c>
      <c r="W479" s="2">
        <f t="shared" si="457"/>
        <v>0</v>
      </c>
      <c r="X479" s="2">
        <f>(ROUND((((S479+ROUND((ROUND(((((EU479*1.25)*1.2))*AV479*I479),2)*BS479),2))*AT479)/100),2)+ROUND(((ROUND((ROUND(((AE479-(((EU479*1.25)*1.2)))*AV479*I479),2)*BS479),2)*AT479)/100),2))</f>
        <v>12.94</v>
      </c>
      <c r="Y479" s="2">
        <f>(ROUND((((S479+ROUND((ROUND(((((EU479*1.25)*1.2))*AV479*I479),2)*BS479),2))*AU479)/100),2)+ROUND(((ROUND((ROUND(((AE479-(((EU479*1.25)*1.2)))*AV479*I479),2)*BS479),2)*AU479)/100),2))</f>
        <v>7.24</v>
      </c>
      <c r="Z479" s="2"/>
      <c r="AA479" s="2">
        <v>86549534</v>
      </c>
      <c r="AB479" s="2">
        <f t="shared" si="458"/>
        <v>233.16980000000001</v>
      </c>
      <c r="AC479" s="2">
        <f>ROUND((((ES479*1)*1)),6)</f>
        <v>85.7</v>
      </c>
      <c r="AD479" s="2">
        <f>ROUND((((((ET479*1.25)*1.2))-(((EU479*1.25)*1.2)))+AE479),6)</f>
        <v>42.645000000000003</v>
      </c>
      <c r="AE479" s="2">
        <f>ROUND((((EU479*1.25)*1.2)),6)</f>
        <v>6.4349999999999996</v>
      </c>
      <c r="AF479" s="2">
        <f>ROUND((((EV479*1.15)*1.2)),6)</f>
        <v>104.8248</v>
      </c>
      <c r="AG479" s="2">
        <f t="shared" si="460"/>
        <v>0</v>
      </c>
      <c r="AH479" s="2">
        <f>(((EW479*1.15)*1.2))</f>
        <v>8.7353999999999985</v>
      </c>
      <c r="AI479" s="2">
        <f>(((EX479*1.25)*1.2))</f>
        <v>0</v>
      </c>
      <c r="AJ479" s="2">
        <f t="shared" si="462"/>
        <v>0</v>
      </c>
      <c r="AK479" s="2">
        <v>190.09</v>
      </c>
      <c r="AL479" s="2">
        <v>85.7</v>
      </c>
      <c r="AM479" s="2">
        <v>28.43</v>
      </c>
      <c r="AN479" s="2">
        <v>4.29</v>
      </c>
      <c r="AO479" s="2">
        <v>75.959999999999994</v>
      </c>
      <c r="AP479" s="2">
        <v>0</v>
      </c>
      <c r="AQ479" s="2">
        <v>6.33</v>
      </c>
      <c r="AR479" s="2">
        <v>0</v>
      </c>
      <c r="AS479" s="2">
        <v>0</v>
      </c>
      <c r="AT479" s="2">
        <v>109</v>
      </c>
      <c r="AU479" s="2">
        <v>61</v>
      </c>
      <c r="AV479" s="2">
        <v>1.0669999999999999</v>
      </c>
      <c r="AW479" s="2">
        <v>1</v>
      </c>
      <c r="AX479" s="2"/>
      <c r="AY479" s="2"/>
      <c r="AZ479" s="2">
        <v>1</v>
      </c>
      <c r="BA479" s="2">
        <v>1</v>
      </c>
      <c r="BB479" s="2">
        <v>1</v>
      </c>
      <c r="BC479" s="2">
        <v>1</v>
      </c>
      <c r="BD479" s="2" t="s">
        <v>3</v>
      </c>
      <c r="BE479" s="2" t="s">
        <v>3</v>
      </c>
      <c r="BF479" s="2" t="s">
        <v>3</v>
      </c>
      <c r="BG479" s="2" t="s">
        <v>3</v>
      </c>
      <c r="BH479" s="2">
        <v>0</v>
      </c>
      <c r="BI479" s="2">
        <v>1</v>
      </c>
      <c r="BJ479" s="2" t="s">
        <v>432</v>
      </c>
      <c r="BK479" s="2"/>
      <c r="BL479" s="2"/>
      <c r="BM479" s="2">
        <v>22</v>
      </c>
      <c r="BN479" s="2">
        <v>0</v>
      </c>
      <c r="BO479" s="2" t="s">
        <v>430</v>
      </c>
      <c r="BP479" s="2">
        <v>1</v>
      </c>
      <c r="BQ479" s="2">
        <v>30</v>
      </c>
      <c r="BR479" s="2">
        <v>0</v>
      </c>
      <c r="BS479" s="2">
        <v>1</v>
      </c>
      <c r="BT479" s="2">
        <v>1</v>
      </c>
      <c r="BU479" s="2">
        <v>1</v>
      </c>
      <c r="BV479" s="2">
        <v>1</v>
      </c>
      <c r="BW479" s="2">
        <v>1</v>
      </c>
      <c r="BX479" s="2">
        <v>1</v>
      </c>
      <c r="BY479" s="2" t="s">
        <v>3</v>
      </c>
      <c r="BZ479" s="2">
        <v>109</v>
      </c>
      <c r="CA479" s="2">
        <v>61</v>
      </c>
      <c r="CB479" s="2" t="s">
        <v>3</v>
      </c>
      <c r="CC479" s="2"/>
      <c r="CD479" s="2"/>
      <c r="CE479" s="2">
        <v>1566</v>
      </c>
      <c r="CF479" s="2">
        <v>0</v>
      </c>
      <c r="CG479" s="2">
        <v>0</v>
      </c>
      <c r="CH479" s="2"/>
      <c r="CI479" s="2"/>
      <c r="CJ479" s="2"/>
      <c r="CK479" s="2"/>
      <c r="CL479" s="2"/>
      <c r="CM479" s="2">
        <v>0</v>
      </c>
      <c r="CN479" s="2" t="s">
        <v>857</v>
      </c>
      <c r="CO479" s="2">
        <v>0</v>
      </c>
      <c r="CP479" s="2">
        <f t="shared" si="463"/>
        <v>24.3</v>
      </c>
      <c r="CQ479" s="2">
        <f t="shared" si="464"/>
        <v>85.7</v>
      </c>
      <c r="CR479" s="2">
        <f>(ROUND((ROUND(((((ET479*1.25)*1.2))*AV479*1),2)*BB479),2)+ROUND((ROUND(((AE479-(((EU479*1.25)*1.2)))*AV479*1),2)*BS479),2))</f>
        <v>45.5</v>
      </c>
      <c r="CS479" s="2">
        <f>(ROUND((ROUND(((((EU479*1.25)*1.2))*AV479*1),2)*BS479),2)+ROUND((ROUND(((AE479-(((EU479*1.25)*1.2)))*AV479*1),2)*BS479),2))</f>
        <v>6.87</v>
      </c>
      <c r="CT479" s="2">
        <f t="shared" si="465"/>
        <v>111.85</v>
      </c>
      <c r="CU479" s="2">
        <f t="shared" si="466"/>
        <v>0</v>
      </c>
      <c r="CV479" s="2">
        <f t="shared" si="467"/>
        <v>9.3206717999999977</v>
      </c>
      <c r="CW479" s="2">
        <f t="shared" si="468"/>
        <v>0</v>
      </c>
      <c r="CX479" s="2">
        <f t="shared" si="469"/>
        <v>0</v>
      </c>
      <c r="CY479" s="2">
        <f>(ROUND((((S479+ROUND((ROUND(((((EU479*1.25)*1.2))*AV479*1),2)*BS479),2))*AT479)/100),2)+ROUND(((ROUND((ROUND(((AE479-(((EU479*1.25)*1.2)))*AV479*1),2)*BS479),2)*AT479)/100),2))</f>
        <v>19.670000000000002</v>
      </c>
      <c r="CZ479" s="2">
        <f>(ROUND((((S479+ROUND((ROUND(((((EU479*1.25)*1.2))*AV479*1),2)*BS479),2))*AU479)/100),2)+ROUND(((ROUND((ROUND(((AE479-(((EU479*1.25)*1.2)))*AV479*1),2)*BS479),2)*AU479)/100),2))</f>
        <v>11.01</v>
      </c>
      <c r="DA479" s="2"/>
      <c r="DB479" s="2">
        <v>133</v>
      </c>
      <c r="DC479" s="2" t="s">
        <v>3</v>
      </c>
      <c r="DD479" s="2" t="s">
        <v>36</v>
      </c>
      <c r="DE479" s="2" t="s">
        <v>138</v>
      </c>
      <c r="DF479" s="2" t="s">
        <v>138</v>
      </c>
      <c r="DG479" s="2" t="s">
        <v>139</v>
      </c>
      <c r="DH479" s="2" t="s">
        <v>3</v>
      </c>
      <c r="DI479" s="2" t="s">
        <v>139</v>
      </c>
      <c r="DJ479" s="2" t="s">
        <v>138</v>
      </c>
      <c r="DK479" s="2" t="s">
        <v>3</v>
      </c>
      <c r="DL479" s="2" t="s">
        <v>3</v>
      </c>
      <c r="DM479" s="2" t="s">
        <v>3</v>
      </c>
      <c r="DN479" s="2">
        <v>0</v>
      </c>
      <c r="DO479" s="2">
        <v>0</v>
      </c>
      <c r="DP479" s="2">
        <v>1</v>
      </c>
      <c r="DQ479" s="2">
        <v>1</v>
      </c>
      <c r="DR479" s="2"/>
      <c r="DS479" s="2"/>
      <c r="DT479" s="2"/>
      <c r="DU479" s="2">
        <v>1013</v>
      </c>
      <c r="DV479" s="2" t="s">
        <v>422</v>
      </c>
      <c r="DW479" s="2" t="s">
        <v>422</v>
      </c>
      <c r="DX479" s="2">
        <v>1</v>
      </c>
      <c r="DY479" s="2"/>
      <c r="DZ479" s="2" t="s">
        <v>3</v>
      </c>
      <c r="EA479" s="2" t="s">
        <v>3</v>
      </c>
      <c r="EB479" s="2" t="s">
        <v>3</v>
      </c>
      <c r="EC479" s="2" t="s">
        <v>3</v>
      </c>
      <c r="ED479" s="2"/>
      <c r="EE479" s="2">
        <v>85635394</v>
      </c>
      <c r="EF479" s="2">
        <v>30</v>
      </c>
      <c r="EG479" s="2" t="s">
        <v>46</v>
      </c>
      <c r="EH479" s="2">
        <v>0</v>
      </c>
      <c r="EI479" s="2" t="s">
        <v>3</v>
      </c>
      <c r="EJ479" s="2">
        <v>1</v>
      </c>
      <c r="EK479" s="2">
        <v>22</v>
      </c>
      <c r="EL479" s="2" t="s">
        <v>202</v>
      </c>
      <c r="EM479" s="2" t="s">
        <v>203</v>
      </c>
      <c r="EN479" s="2"/>
      <c r="EO479" s="2" t="s">
        <v>140</v>
      </c>
      <c r="EP479" s="2"/>
      <c r="EQ479" s="2">
        <v>131072</v>
      </c>
      <c r="ER479" s="2">
        <v>190.09</v>
      </c>
      <c r="ES479" s="2">
        <v>85.7</v>
      </c>
      <c r="ET479" s="2">
        <v>28.43</v>
      </c>
      <c r="EU479" s="2">
        <v>4.29</v>
      </c>
      <c r="EV479" s="2">
        <v>75.959999999999994</v>
      </c>
      <c r="EW479" s="2">
        <v>6.33</v>
      </c>
      <c r="EX479" s="2">
        <v>0</v>
      </c>
      <c r="EY479" s="2">
        <v>0</v>
      </c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>
        <v>0</v>
      </c>
      <c r="FR479" s="2">
        <v>0</v>
      </c>
      <c r="FS479" s="2">
        <v>0</v>
      </c>
      <c r="FT479" s="2"/>
      <c r="FU479" s="2"/>
      <c r="FV479" s="2"/>
      <c r="FW479" s="2"/>
      <c r="FX479" s="2">
        <v>109</v>
      </c>
      <c r="FY479" s="2">
        <v>61</v>
      </c>
      <c r="FZ479" s="2"/>
      <c r="GA479" s="2" t="s">
        <v>3</v>
      </c>
      <c r="GB479" s="2"/>
      <c r="GC479" s="2"/>
      <c r="GD479" s="2">
        <v>1</v>
      </c>
      <c r="GE479" s="2"/>
      <c r="GF479" s="2">
        <v>791729670</v>
      </c>
      <c r="GG479" s="2">
        <v>2</v>
      </c>
      <c r="GH479" s="2">
        <v>1</v>
      </c>
      <c r="GI479" s="2">
        <v>2</v>
      </c>
      <c r="GJ479" s="2">
        <v>0</v>
      </c>
      <c r="GK479" s="2">
        <v>0</v>
      </c>
      <c r="GL479" s="2">
        <f t="shared" si="470"/>
        <v>0</v>
      </c>
      <c r="GM479" s="2">
        <f t="shared" si="471"/>
        <v>44.48</v>
      </c>
      <c r="GN479" s="2">
        <f t="shared" si="472"/>
        <v>44.48</v>
      </c>
      <c r="GO479" s="2">
        <f t="shared" si="473"/>
        <v>0</v>
      </c>
      <c r="GP479" s="2">
        <f t="shared" si="474"/>
        <v>0</v>
      </c>
      <c r="GQ479" s="2"/>
      <c r="GR479" s="2">
        <v>0</v>
      </c>
      <c r="GS479" s="2">
        <v>3</v>
      </c>
      <c r="GT479" s="2">
        <v>0</v>
      </c>
      <c r="GU479" s="2" t="s">
        <v>3</v>
      </c>
      <c r="GV479" s="2">
        <f t="shared" si="475"/>
        <v>0</v>
      </c>
      <c r="GW479" s="2">
        <v>1</v>
      </c>
      <c r="GX479" s="2">
        <f t="shared" si="476"/>
        <v>0</v>
      </c>
      <c r="GY479" s="2"/>
      <c r="GZ479" s="2"/>
      <c r="HA479" s="2">
        <v>0</v>
      </c>
      <c r="HB479" s="2">
        <v>0</v>
      </c>
      <c r="HC479" s="2">
        <f t="shared" si="477"/>
        <v>0</v>
      </c>
      <c r="HD479" s="2"/>
      <c r="HE479" s="2" t="s">
        <v>3</v>
      </c>
      <c r="HF479" s="2" t="s">
        <v>3</v>
      </c>
      <c r="HG479" s="2"/>
      <c r="HH479" s="2"/>
      <c r="HI479" s="2"/>
      <c r="HJ479" s="2"/>
      <c r="HK479" s="2"/>
      <c r="HL479" s="2"/>
      <c r="HM479" s="2" t="s">
        <v>3</v>
      </c>
      <c r="HN479" s="2" t="s">
        <v>3</v>
      </c>
      <c r="HO479" s="2" t="s">
        <v>3</v>
      </c>
      <c r="HP479" s="2" t="s">
        <v>3</v>
      </c>
      <c r="HQ479" s="2" t="s">
        <v>3</v>
      </c>
      <c r="HR479" s="2"/>
      <c r="HS479" s="2">
        <v>0</v>
      </c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>
        <v>0</v>
      </c>
      <c r="IL479" s="2"/>
      <c r="IM479" s="2"/>
      <c r="IN479" s="2"/>
      <c r="IO479" s="2"/>
      <c r="IP479" s="2"/>
      <c r="IQ479" s="2"/>
      <c r="IR479" s="2"/>
      <c r="IS479" s="2"/>
      <c r="IT479" s="2"/>
      <c r="IU479" s="2"/>
    </row>
    <row r="480" spans="1:255" x14ac:dyDescent="0.25">
      <c r="A480" s="3">
        <v>17</v>
      </c>
      <c r="B480" s="3">
        <v>1</v>
      </c>
      <c r="C480" s="3">
        <f>ROW(SmtRes!A528)</f>
        <v>528</v>
      </c>
      <c r="D480" s="3">
        <f>ROW(EtalonRes!A504)</f>
        <v>504</v>
      </c>
      <c r="E480" s="3" t="s">
        <v>429</v>
      </c>
      <c r="F480" s="3" t="s">
        <v>430</v>
      </c>
      <c r="G480" s="3" t="s">
        <v>431</v>
      </c>
      <c r="H480" s="3" t="s">
        <v>422</v>
      </c>
      <c r="I480" s="3">
        <f>ROUND(1/10,9)</f>
        <v>0.1</v>
      </c>
      <c r="J480" s="3">
        <v>0</v>
      </c>
      <c r="K480" s="3">
        <f>ROUND(1/10,9)</f>
        <v>0.1</v>
      </c>
      <c r="O480" s="3">
        <f t="shared" si="451"/>
        <v>751.99</v>
      </c>
      <c r="P480" s="3">
        <f t="shared" si="452"/>
        <v>44.56</v>
      </c>
      <c r="Q480" s="3">
        <f>(ROUND((ROUND(((((ET480*1.25)*1.2))*AV480*I480),2)*BB480),2)+ROUND((ROUND(((AE480-(((EU480*1.25)*1.2)))*AV480*I480),2)*BS480),2))</f>
        <v>77.44</v>
      </c>
      <c r="R480" s="3">
        <f>(ROUND((ROUND(((((EU480*1.25)*1.2))*AV480*I480),2)*BS480),2)+ROUND((ROUND(((AE480-(((EU480*1.25)*1.2)))*AV480*I480),2)*BS480),2))</f>
        <v>38.880000000000003</v>
      </c>
      <c r="S480" s="3">
        <f t="shared" si="453"/>
        <v>629.99</v>
      </c>
      <c r="T480" s="3">
        <f t="shared" si="454"/>
        <v>0</v>
      </c>
      <c r="U480" s="3">
        <f t="shared" si="455"/>
        <v>0.93206717999999977</v>
      </c>
      <c r="V480" s="3">
        <f t="shared" si="456"/>
        <v>0</v>
      </c>
      <c r="W480" s="3">
        <f t="shared" si="457"/>
        <v>0</v>
      </c>
      <c r="X480" s="3">
        <f>(ROUND((((S480+ROUND((ROUND(((((EU480*1.25)*1.2))*AV480*I480),2)*BS480),2))*AT480)/100),2)+ROUND(((ROUND((ROUND(((AE480-(((EU480*1.25)*1.2)))*AV480*I480),2)*BS480),2)*AT480)/100),2))</f>
        <v>729.07</v>
      </c>
      <c r="Y480" s="3">
        <f>(ROUND((((S480+ROUND((ROUND(((((EU480*1.25)*1.2))*AV480*I480),2)*BS480),2))*AU480)/100),2)+ROUND(((ROUND((ROUND(((AE480-(((EU480*1.25)*1.2)))*AV480*I480),2)*BS480),2)*AU480)/100),2))</f>
        <v>408.01</v>
      </c>
      <c r="AA480" s="3">
        <v>86549536</v>
      </c>
      <c r="AB480" s="3">
        <f t="shared" si="458"/>
        <v>233.16980000000001</v>
      </c>
      <c r="AC480" s="3">
        <f>ROUND((((ES480*1)*1)),6)</f>
        <v>85.7</v>
      </c>
      <c r="AD480" s="3">
        <f>ROUND((((((ET480*1.25)*1.2))-(((EU480*1.25)*1.2)))+AE480),6)</f>
        <v>42.645000000000003</v>
      </c>
      <c r="AE480" s="3">
        <f>ROUND((((EU480*1.25)*1.2)),6)</f>
        <v>6.4349999999999996</v>
      </c>
      <c r="AF480" s="3">
        <f>ROUND((((EV480*1.15)*1.2)),6)</f>
        <v>104.8248</v>
      </c>
      <c r="AG480" s="3">
        <f t="shared" si="460"/>
        <v>0</v>
      </c>
      <c r="AH480" s="3">
        <f>(((EW480*1.15)*1.2))</f>
        <v>8.7353999999999985</v>
      </c>
      <c r="AI480" s="3">
        <f>(((EX480*1.25)*1.2))</f>
        <v>0</v>
      </c>
      <c r="AJ480" s="3">
        <f t="shared" si="462"/>
        <v>0</v>
      </c>
      <c r="AK480" s="3">
        <v>190.09</v>
      </c>
      <c r="AL480" s="3">
        <v>85.7</v>
      </c>
      <c r="AM480" s="3">
        <v>28.43</v>
      </c>
      <c r="AN480" s="3">
        <v>4.29</v>
      </c>
      <c r="AO480" s="3">
        <v>75.959999999999994</v>
      </c>
      <c r="AP480" s="3">
        <v>0</v>
      </c>
      <c r="AQ480" s="3">
        <v>6.33</v>
      </c>
      <c r="AR480" s="3">
        <v>0</v>
      </c>
      <c r="AS480" s="3">
        <v>0</v>
      </c>
      <c r="AT480" s="3">
        <v>109</v>
      </c>
      <c r="AU480" s="3">
        <v>61</v>
      </c>
      <c r="AV480" s="3">
        <v>1.0669999999999999</v>
      </c>
      <c r="AW480" s="3">
        <v>1</v>
      </c>
      <c r="AZ480" s="3">
        <v>1</v>
      </c>
      <c r="BA480" s="3">
        <v>56.35</v>
      </c>
      <c r="BB480" s="3">
        <v>17.02</v>
      </c>
      <c r="BC480" s="3">
        <v>5.2</v>
      </c>
      <c r="BD480" s="3" t="s">
        <v>3</v>
      </c>
      <c r="BE480" s="3" t="s">
        <v>3</v>
      </c>
      <c r="BF480" s="3" t="s">
        <v>3</v>
      </c>
      <c r="BG480" s="3" t="s">
        <v>3</v>
      </c>
      <c r="BH480" s="3">
        <v>0</v>
      </c>
      <c r="BI480" s="3">
        <v>1</v>
      </c>
      <c r="BJ480" s="3" t="s">
        <v>432</v>
      </c>
      <c r="BM480" s="3">
        <v>22</v>
      </c>
      <c r="BN480" s="3">
        <v>0</v>
      </c>
      <c r="BO480" s="3" t="s">
        <v>430</v>
      </c>
      <c r="BP480" s="3">
        <v>1</v>
      </c>
      <c r="BQ480" s="3">
        <v>30</v>
      </c>
      <c r="BR480" s="3">
        <v>0</v>
      </c>
      <c r="BS480" s="3">
        <v>56.35</v>
      </c>
      <c r="BT480" s="3">
        <v>1</v>
      </c>
      <c r="BU480" s="3">
        <v>1</v>
      </c>
      <c r="BV480" s="3">
        <v>1</v>
      </c>
      <c r="BW480" s="3">
        <v>1</v>
      </c>
      <c r="BX480" s="3">
        <v>1</v>
      </c>
      <c r="BY480" s="3" t="s">
        <v>3</v>
      </c>
      <c r="BZ480" s="3">
        <v>109</v>
      </c>
      <c r="CA480" s="3">
        <v>61</v>
      </c>
      <c r="CB480" s="3" t="s">
        <v>3</v>
      </c>
      <c r="CE480" s="3">
        <v>1566</v>
      </c>
      <c r="CF480" s="3">
        <v>0</v>
      </c>
      <c r="CG480" s="3">
        <v>0</v>
      </c>
      <c r="CM480" s="3">
        <v>0</v>
      </c>
      <c r="CN480" s="3" t="s">
        <v>857</v>
      </c>
      <c r="CO480" s="3">
        <v>0</v>
      </c>
      <c r="CP480" s="3">
        <f t="shared" si="463"/>
        <v>751.99</v>
      </c>
      <c r="CQ480" s="3">
        <f t="shared" si="464"/>
        <v>445.64</v>
      </c>
      <c r="CR480" s="3">
        <f>(ROUND((ROUND(((((ET480*1.25)*1.2))*AV480*1),2)*BB480),2)+ROUND((ROUND(((AE480-(((EU480*1.25)*1.2)))*AV480*1),2)*BS480),2))</f>
        <v>774.41</v>
      </c>
      <c r="CS480" s="3">
        <f>(ROUND((ROUND(((((EU480*1.25)*1.2))*AV480*1),2)*BS480),2)+ROUND((ROUND(((AE480-(((EU480*1.25)*1.2)))*AV480*1),2)*BS480),2))</f>
        <v>387.12</v>
      </c>
      <c r="CT480" s="3">
        <f t="shared" si="465"/>
        <v>6302.75</v>
      </c>
      <c r="CU480" s="3">
        <f t="shared" si="466"/>
        <v>0</v>
      </c>
      <c r="CV480" s="3">
        <f t="shared" si="467"/>
        <v>9.3206717999999977</v>
      </c>
      <c r="CW480" s="3">
        <f t="shared" si="468"/>
        <v>0</v>
      </c>
      <c r="CX480" s="3">
        <f t="shared" si="469"/>
        <v>0</v>
      </c>
      <c r="CY480" s="3">
        <f>(ROUND((((S480+ROUND((ROUND(((((EU480*1.25)*1.2))*AV480*1),2)*BS480),2))*AT480)/100),2)+ROUND(((ROUND((ROUND(((AE480-(((EU480*1.25)*1.2)))*AV480*1),2)*BS480),2)*AT480)/100),2))</f>
        <v>1108.6500000000001</v>
      </c>
      <c r="CZ480" s="3">
        <f>(ROUND((((S480+ROUND((ROUND(((((EU480*1.25)*1.2))*AV480*1),2)*BS480),2))*AU480)/100),2)+ROUND(((ROUND((ROUND(((AE480-(((EU480*1.25)*1.2)))*AV480*1),2)*BS480),2)*AU480)/100),2))</f>
        <v>620.44000000000005</v>
      </c>
      <c r="DB480" s="3">
        <v>135</v>
      </c>
      <c r="DC480" s="3" t="s">
        <v>3</v>
      </c>
      <c r="DD480" s="3" t="s">
        <v>36</v>
      </c>
      <c r="DE480" s="3" t="s">
        <v>138</v>
      </c>
      <c r="DF480" s="3" t="s">
        <v>138</v>
      </c>
      <c r="DG480" s="3" t="s">
        <v>139</v>
      </c>
      <c r="DH480" s="3" t="s">
        <v>3</v>
      </c>
      <c r="DI480" s="3" t="s">
        <v>139</v>
      </c>
      <c r="DJ480" s="3" t="s">
        <v>138</v>
      </c>
      <c r="DK480" s="3" t="s">
        <v>3</v>
      </c>
      <c r="DL480" s="3" t="s">
        <v>3</v>
      </c>
      <c r="DM480" s="3" t="s">
        <v>3</v>
      </c>
      <c r="DN480" s="3">
        <v>0</v>
      </c>
      <c r="DO480" s="3">
        <v>0</v>
      </c>
      <c r="DP480" s="3">
        <v>1</v>
      </c>
      <c r="DQ480" s="3">
        <v>1</v>
      </c>
      <c r="DU480" s="3">
        <v>1013</v>
      </c>
      <c r="DV480" s="3" t="s">
        <v>422</v>
      </c>
      <c r="DW480" s="3" t="s">
        <v>422</v>
      </c>
      <c r="DX480" s="3">
        <v>1</v>
      </c>
      <c r="DZ480" s="3" t="s">
        <v>3</v>
      </c>
      <c r="EA480" s="3" t="s">
        <v>3</v>
      </c>
      <c r="EB480" s="3" t="s">
        <v>3</v>
      </c>
      <c r="EC480" s="3" t="s">
        <v>3</v>
      </c>
      <c r="EE480" s="3">
        <v>85635394</v>
      </c>
      <c r="EF480" s="3">
        <v>30</v>
      </c>
      <c r="EG480" s="3" t="s">
        <v>46</v>
      </c>
      <c r="EH480" s="3">
        <v>0</v>
      </c>
      <c r="EI480" s="3" t="s">
        <v>3</v>
      </c>
      <c r="EJ480" s="3">
        <v>1</v>
      </c>
      <c r="EK480" s="3">
        <v>22</v>
      </c>
      <c r="EL480" s="3" t="s">
        <v>202</v>
      </c>
      <c r="EM480" s="3" t="s">
        <v>203</v>
      </c>
      <c r="EO480" s="3" t="s">
        <v>140</v>
      </c>
      <c r="EQ480" s="3">
        <v>131072</v>
      </c>
      <c r="ER480" s="3">
        <v>190.09</v>
      </c>
      <c r="ES480" s="3">
        <v>85.7</v>
      </c>
      <c r="ET480" s="3">
        <v>28.43</v>
      </c>
      <c r="EU480" s="3">
        <v>4.29</v>
      </c>
      <c r="EV480" s="3">
        <v>75.959999999999994</v>
      </c>
      <c r="EW480" s="3">
        <v>6.33</v>
      </c>
      <c r="EX480" s="3">
        <v>0</v>
      </c>
      <c r="EY480" s="3">
        <v>0</v>
      </c>
      <c r="FQ480" s="3">
        <v>0</v>
      </c>
      <c r="FR480" s="3">
        <v>0</v>
      </c>
      <c r="FS480" s="3">
        <v>0</v>
      </c>
      <c r="FX480" s="3">
        <v>109</v>
      </c>
      <c r="FY480" s="3">
        <v>61</v>
      </c>
      <c r="GA480" s="3" t="s">
        <v>3</v>
      </c>
      <c r="GD480" s="3">
        <v>1</v>
      </c>
      <c r="GF480" s="3">
        <v>791729670</v>
      </c>
      <c r="GG480" s="3">
        <v>2</v>
      </c>
      <c r="GH480" s="3">
        <v>1</v>
      </c>
      <c r="GI480" s="3">
        <v>2</v>
      </c>
      <c r="GJ480" s="3">
        <v>0</v>
      </c>
      <c r="GK480" s="3">
        <v>0</v>
      </c>
      <c r="GL480" s="3">
        <f t="shared" si="470"/>
        <v>0</v>
      </c>
      <c r="GM480" s="3">
        <f t="shared" si="471"/>
        <v>1889.07</v>
      </c>
      <c r="GN480" s="3">
        <f t="shared" si="472"/>
        <v>1889.07</v>
      </c>
      <c r="GO480" s="3">
        <f t="shared" si="473"/>
        <v>0</v>
      </c>
      <c r="GP480" s="3">
        <f t="shared" si="474"/>
        <v>0</v>
      </c>
      <c r="GR480" s="3">
        <v>0</v>
      </c>
      <c r="GS480" s="3">
        <v>3</v>
      </c>
      <c r="GT480" s="3">
        <v>0</v>
      </c>
      <c r="GU480" s="3" t="s">
        <v>3</v>
      </c>
      <c r="GV480" s="3">
        <f t="shared" si="475"/>
        <v>0</v>
      </c>
      <c r="GW480" s="3">
        <v>1</v>
      </c>
      <c r="GX480" s="3">
        <f t="shared" si="476"/>
        <v>0</v>
      </c>
      <c r="HA480" s="3">
        <v>0</v>
      </c>
      <c r="HB480" s="3">
        <v>0</v>
      </c>
      <c r="HC480" s="3">
        <f t="shared" si="477"/>
        <v>0</v>
      </c>
      <c r="HE480" s="3" t="s">
        <v>3</v>
      </c>
      <c r="HF480" s="3" t="s">
        <v>3</v>
      </c>
      <c r="HM480" s="3" t="s">
        <v>3</v>
      </c>
      <c r="HN480" s="3" t="s">
        <v>3</v>
      </c>
      <c r="HO480" s="3" t="s">
        <v>3</v>
      </c>
      <c r="HP480" s="3" t="s">
        <v>3</v>
      </c>
      <c r="HQ480" s="3" t="s">
        <v>3</v>
      </c>
      <c r="HS480" s="3">
        <v>0</v>
      </c>
      <c r="IK480" s="3">
        <v>0</v>
      </c>
    </row>
    <row r="481" spans="1:255" x14ac:dyDescent="0.25">
      <c r="A481" s="2">
        <v>18</v>
      </c>
      <c r="B481" s="2">
        <v>1</v>
      </c>
      <c r="C481" s="2">
        <v>517</v>
      </c>
      <c r="D481" s="2"/>
      <c r="E481" s="2" t="s">
        <v>433</v>
      </c>
      <c r="F481" s="2" t="s">
        <v>412</v>
      </c>
      <c r="G481" s="2" t="s">
        <v>413</v>
      </c>
      <c r="H481" s="2" t="s">
        <v>163</v>
      </c>
      <c r="I481" s="2">
        <f>I479*J481</f>
        <v>1</v>
      </c>
      <c r="J481" s="2">
        <v>10</v>
      </c>
      <c r="K481" s="2">
        <v>10</v>
      </c>
      <c r="L481" s="2"/>
      <c r="M481" s="2"/>
      <c r="N481" s="2"/>
      <c r="O481" s="2">
        <f t="shared" si="451"/>
        <v>92.11</v>
      </c>
      <c r="P481" s="2">
        <f t="shared" si="452"/>
        <v>92.11</v>
      </c>
      <c r="Q481" s="2">
        <f>(ROUND((ROUND(((ET481)*AV481*I481),2)*BB481),2)+ROUND((ROUND(((AE481-(EU481))*AV481*I481),2)*BS481),2))</f>
        <v>0</v>
      </c>
      <c r="R481" s="2">
        <f>(ROUND((ROUND(((EU481)*AV481*I481),2)*BS481),2)+ROUND((ROUND(((AE481-(EU481))*AV481*I481),2)*BS481),2))</f>
        <v>0</v>
      </c>
      <c r="S481" s="2">
        <f t="shared" si="453"/>
        <v>0</v>
      </c>
      <c r="T481" s="2">
        <f t="shared" si="454"/>
        <v>0</v>
      </c>
      <c r="U481" s="2">
        <f t="shared" si="455"/>
        <v>0</v>
      </c>
      <c r="V481" s="2">
        <f t="shared" si="456"/>
        <v>0</v>
      </c>
      <c r="W481" s="2">
        <f t="shared" si="457"/>
        <v>0</v>
      </c>
      <c r="X481" s="2">
        <f>(ROUND((((S481+ROUND((ROUND(((EU481)*AV481*I481),2)*BS481),2))*AT481)/100),2)+ROUND(((ROUND((ROUND(((AE481-(EU481))*AV481*I481),2)*BS481),2)*AT481)/100),2))</f>
        <v>0</v>
      </c>
      <c r="Y481" s="2">
        <f>(ROUND((((S481+ROUND((ROUND(((EU481)*AV481*I481),2)*BS481),2))*AU481)/100),2)+ROUND(((ROUND((ROUND(((AE481-(EU481))*AV481*I481),2)*BS481),2)*AU481)/100),2))</f>
        <v>0</v>
      </c>
      <c r="Z481" s="2"/>
      <c r="AA481" s="2">
        <v>86549534</v>
      </c>
      <c r="AB481" s="2">
        <f t="shared" si="458"/>
        <v>92.11</v>
      </c>
      <c r="AC481" s="2">
        <f>ROUND((ES481),6)</f>
        <v>92.11</v>
      </c>
      <c r="AD481" s="2">
        <f>ROUND((((ET481)-(EU481))+AE481),6)</f>
        <v>0</v>
      </c>
      <c r="AE481" s="2">
        <f t="shared" ref="AE481:AF484" si="478">ROUND((EU481),6)</f>
        <v>0</v>
      </c>
      <c r="AF481" s="2">
        <f t="shared" si="478"/>
        <v>0</v>
      </c>
      <c r="AG481" s="2">
        <f t="shared" si="460"/>
        <v>0</v>
      </c>
      <c r="AH481" s="2">
        <f t="shared" ref="AH481:AI484" si="479">(EW481)</f>
        <v>0</v>
      </c>
      <c r="AI481" s="2">
        <f t="shared" si="479"/>
        <v>0</v>
      </c>
      <c r="AJ481" s="2">
        <f t="shared" si="462"/>
        <v>0</v>
      </c>
      <c r="AK481" s="2">
        <v>92.11</v>
      </c>
      <c r="AL481" s="2">
        <v>92.11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109</v>
      </c>
      <c r="AU481" s="2">
        <v>61</v>
      </c>
      <c r="AV481" s="2">
        <v>1</v>
      </c>
      <c r="AW481" s="2">
        <v>1</v>
      </c>
      <c r="AX481" s="2"/>
      <c r="AY481" s="2"/>
      <c r="AZ481" s="2">
        <v>1</v>
      </c>
      <c r="BA481" s="2">
        <v>1</v>
      </c>
      <c r="BB481" s="2">
        <v>1</v>
      </c>
      <c r="BC481" s="2">
        <v>1</v>
      </c>
      <c r="BD481" s="2" t="s">
        <v>3</v>
      </c>
      <c r="BE481" s="2" t="s">
        <v>3</v>
      </c>
      <c r="BF481" s="2" t="s">
        <v>3</v>
      </c>
      <c r="BG481" s="2" t="s">
        <v>3</v>
      </c>
      <c r="BH481" s="2">
        <v>3</v>
      </c>
      <c r="BI481" s="2">
        <v>1</v>
      </c>
      <c r="BJ481" s="2" t="s">
        <v>414</v>
      </c>
      <c r="BK481" s="2"/>
      <c r="BL481" s="2"/>
      <c r="BM481" s="2">
        <v>22</v>
      </c>
      <c r="BN481" s="2">
        <v>0</v>
      </c>
      <c r="BO481" s="2" t="s">
        <v>3</v>
      </c>
      <c r="BP481" s="2">
        <v>0</v>
      </c>
      <c r="BQ481" s="2">
        <v>30</v>
      </c>
      <c r="BR481" s="2">
        <v>0</v>
      </c>
      <c r="BS481" s="2">
        <v>1</v>
      </c>
      <c r="BT481" s="2">
        <v>1</v>
      </c>
      <c r="BU481" s="2">
        <v>1</v>
      </c>
      <c r="BV481" s="2">
        <v>1</v>
      </c>
      <c r="BW481" s="2">
        <v>1</v>
      </c>
      <c r="BX481" s="2">
        <v>1</v>
      </c>
      <c r="BY481" s="2" t="s">
        <v>3</v>
      </c>
      <c r="BZ481" s="2">
        <v>109</v>
      </c>
      <c r="CA481" s="2">
        <v>61</v>
      </c>
      <c r="CB481" s="2" t="s">
        <v>3</v>
      </c>
      <c r="CC481" s="2"/>
      <c r="CD481" s="2"/>
      <c r="CE481" s="2">
        <v>1566</v>
      </c>
      <c r="CF481" s="2">
        <v>0</v>
      </c>
      <c r="CG481" s="2">
        <v>0</v>
      </c>
      <c r="CH481" s="2"/>
      <c r="CI481" s="2"/>
      <c r="CJ481" s="2"/>
      <c r="CK481" s="2"/>
      <c r="CL481" s="2"/>
      <c r="CM481" s="2">
        <v>0</v>
      </c>
      <c r="CN481" s="2" t="s">
        <v>858</v>
      </c>
      <c r="CO481" s="2">
        <v>0</v>
      </c>
      <c r="CP481" s="2">
        <f t="shared" si="463"/>
        <v>92.11</v>
      </c>
      <c r="CQ481" s="2">
        <f t="shared" si="464"/>
        <v>92.11</v>
      </c>
      <c r="CR481" s="2">
        <f>(ROUND((ROUND(((ET481)*AV481*1),2)*BB481),2)+ROUND((ROUND(((AE481-(EU481))*AV481*1),2)*BS481),2))</f>
        <v>0</v>
      </c>
      <c r="CS481" s="2">
        <f>(ROUND((ROUND(((EU481)*AV481*1),2)*BS481),2)+ROUND((ROUND(((AE481-(EU481))*AV481*1),2)*BS481),2))</f>
        <v>0</v>
      </c>
      <c r="CT481" s="2">
        <f t="shared" si="465"/>
        <v>0</v>
      </c>
      <c r="CU481" s="2">
        <f t="shared" si="466"/>
        <v>0</v>
      </c>
      <c r="CV481" s="2">
        <f t="shared" si="467"/>
        <v>0</v>
      </c>
      <c r="CW481" s="2">
        <f t="shared" si="468"/>
        <v>0</v>
      </c>
      <c r="CX481" s="2">
        <f t="shared" si="469"/>
        <v>0</v>
      </c>
      <c r="CY481" s="2">
        <f>(ROUND((((S481+ROUND((ROUND(((EU481)*AV481*1),2)*BS481),2))*AT481)/100),2)+ROUND(((ROUND((ROUND(((AE481-(EU481))*AV481*1),2)*BS481),2)*AT481)/100),2))</f>
        <v>0</v>
      </c>
      <c r="CZ481" s="2">
        <f>(ROUND((((S481+ROUND((ROUND(((EU481)*AV481*1),2)*BS481),2))*AU481)/100),2)+ROUND(((ROUND((ROUND(((AE481-(EU481))*AV481*1),2)*BS481),2)*AU481)/100),2))</f>
        <v>0</v>
      </c>
      <c r="DA481" s="2"/>
      <c r="DB481" s="2"/>
      <c r="DC481" s="2" t="s">
        <v>3</v>
      </c>
      <c r="DD481" s="2" t="s">
        <v>3</v>
      </c>
      <c r="DE481" s="2" t="s">
        <v>3</v>
      </c>
      <c r="DF481" s="2" t="s">
        <v>3</v>
      </c>
      <c r="DG481" s="2" t="s">
        <v>3</v>
      </c>
      <c r="DH481" s="2" t="s">
        <v>3</v>
      </c>
      <c r="DI481" s="2" t="s">
        <v>3</v>
      </c>
      <c r="DJ481" s="2" t="s">
        <v>3</v>
      </c>
      <c r="DK481" s="2" t="s">
        <v>3</v>
      </c>
      <c r="DL481" s="2" t="s">
        <v>3</v>
      </c>
      <c r="DM481" s="2" t="s">
        <v>3</v>
      </c>
      <c r="DN481" s="2">
        <v>0</v>
      </c>
      <c r="DO481" s="2">
        <v>0</v>
      </c>
      <c r="DP481" s="2">
        <v>1</v>
      </c>
      <c r="DQ481" s="2">
        <v>1</v>
      </c>
      <c r="DR481" s="2"/>
      <c r="DS481" s="2"/>
      <c r="DT481" s="2"/>
      <c r="DU481" s="2">
        <v>1010</v>
      </c>
      <c r="DV481" s="2" t="s">
        <v>163</v>
      </c>
      <c r="DW481" s="2" t="s">
        <v>163</v>
      </c>
      <c r="DX481" s="2">
        <v>1</v>
      </c>
      <c r="DY481" s="2"/>
      <c r="DZ481" s="2" t="s">
        <v>3</v>
      </c>
      <c r="EA481" s="2" t="s">
        <v>3</v>
      </c>
      <c r="EB481" s="2" t="s">
        <v>3</v>
      </c>
      <c r="EC481" s="2" t="s">
        <v>3</v>
      </c>
      <c r="ED481" s="2"/>
      <c r="EE481" s="2">
        <v>85635394</v>
      </c>
      <c r="EF481" s="2">
        <v>30</v>
      </c>
      <c r="EG481" s="2" t="s">
        <v>46</v>
      </c>
      <c r="EH481" s="2">
        <v>0</v>
      </c>
      <c r="EI481" s="2" t="s">
        <v>3</v>
      </c>
      <c r="EJ481" s="2">
        <v>1</v>
      </c>
      <c r="EK481" s="2">
        <v>22</v>
      </c>
      <c r="EL481" s="2" t="s">
        <v>202</v>
      </c>
      <c r="EM481" s="2" t="s">
        <v>203</v>
      </c>
      <c r="EN481" s="2"/>
      <c r="EO481" s="2" t="s">
        <v>146</v>
      </c>
      <c r="EP481" s="2"/>
      <c r="EQ481" s="2">
        <v>0</v>
      </c>
      <c r="ER481" s="2">
        <v>92.11</v>
      </c>
      <c r="ES481" s="2">
        <v>92.11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>
        <v>0</v>
      </c>
      <c r="FR481" s="2">
        <v>0</v>
      </c>
      <c r="FS481" s="2">
        <v>0</v>
      </c>
      <c r="FT481" s="2"/>
      <c r="FU481" s="2"/>
      <c r="FV481" s="2"/>
      <c r="FW481" s="2"/>
      <c r="FX481" s="2">
        <v>109</v>
      </c>
      <c r="FY481" s="2">
        <v>61</v>
      </c>
      <c r="FZ481" s="2"/>
      <c r="GA481" s="2" t="s">
        <v>3</v>
      </c>
      <c r="GB481" s="2"/>
      <c r="GC481" s="2"/>
      <c r="GD481" s="2">
        <v>1</v>
      </c>
      <c r="GE481" s="2"/>
      <c r="GF481" s="2">
        <v>145208330</v>
      </c>
      <c r="GG481" s="2">
        <v>2</v>
      </c>
      <c r="GH481" s="2">
        <v>1</v>
      </c>
      <c r="GI481" s="2">
        <v>-2</v>
      </c>
      <c r="GJ481" s="2">
        <v>0</v>
      </c>
      <c r="GK481" s="2">
        <v>0</v>
      </c>
      <c r="GL481" s="2">
        <f t="shared" si="470"/>
        <v>0</v>
      </c>
      <c r="GM481" s="2">
        <f t="shared" si="471"/>
        <v>92.11</v>
      </c>
      <c r="GN481" s="2">
        <f t="shared" si="472"/>
        <v>92.11</v>
      </c>
      <c r="GO481" s="2">
        <f t="shared" si="473"/>
        <v>0</v>
      </c>
      <c r="GP481" s="2">
        <f t="shared" si="474"/>
        <v>0</v>
      </c>
      <c r="GQ481" s="2"/>
      <c r="GR481" s="2">
        <v>0</v>
      </c>
      <c r="GS481" s="2">
        <v>3</v>
      </c>
      <c r="GT481" s="2">
        <v>0</v>
      </c>
      <c r="GU481" s="2" t="s">
        <v>3</v>
      </c>
      <c r="GV481" s="2">
        <f t="shared" si="475"/>
        <v>0</v>
      </c>
      <c r="GW481" s="2">
        <v>1</v>
      </c>
      <c r="GX481" s="2">
        <f t="shared" si="476"/>
        <v>0</v>
      </c>
      <c r="GY481" s="2"/>
      <c r="GZ481" s="2"/>
      <c r="HA481" s="2">
        <v>0</v>
      </c>
      <c r="HB481" s="2">
        <v>0</v>
      </c>
      <c r="HC481" s="2">
        <f t="shared" si="477"/>
        <v>0</v>
      </c>
      <c r="HD481" s="2"/>
      <c r="HE481" s="2" t="s">
        <v>3</v>
      </c>
      <c r="HF481" s="2" t="s">
        <v>3</v>
      </c>
      <c r="HG481" s="2"/>
      <c r="HH481" s="2"/>
      <c r="HI481" s="2"/>
      <c r="HJ481" s="2"/>
      <c r="HK481" s="2"/>
      <c r="HL481" s="2"/>
      <c r="HM481" s="2" t="s">
        <v>36</v>
      </c>
      <c r="HN481" s="2" t="s">
        <v>3</v>
      </c>
      <c r="HO481" s="2" t="s">
        <v>3</v>
      </c>
      <c r="HP481" s="2" t="s">
        <v>3</v>
      </c>
      <c r="HQ481" s="2" t="s">
        <v>3</v>
      </c>
      <c r="HR481" s="2"/>
      <c r="HS481" s="2">
        <v>0</v>
      </c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>
        <v>0</v>
      </c>
      <c r="IL481" s="2"/>
      <c r="IM481" s="2"/>
      <c r="IN481" s="2"/>
      <c r="IO481" s="2"/>
      <c r="IP481" s="2"/>
      <c r="IQ481" s="2"/>
      <c r="IR481" s="2"/>
      <c r="IS481" s="2"/>
      <c r="IT481" s="2"/>
      <c r="IU481" s="2"/>
    </row>
    <row r="482" spans="1:255" x14ac:dyDescent="0.25">
      <c r="A482" s="3">
        <v>18</v>
      </c>
      <c r="B482" s="3">
        <v>1</v>
      </c>
      <c r="C482" s="3">
        <v>526</v>
      </c>
      <c r="E482" s="3" t="s">
        <v>433</v>
      </c>
      <c r="F482" s="3" t="s">
        <v>412</v>
      </c>
      <c r="G482" s="3" t="s">
        <v>413</v>
      </c>
      <c r="H482" s="3" t="s">
        <v>163</v>
      </c>
      <c r="I482" s="3">
        <f>I480*J482</f>
        <v>1</v>
      </c>
      <c r="J482" s="3">
        <v>10</v>
      </c>
      <c r="K482" s="3">
        <v>10</v>
      </c>
      <c r="O482" s="3">
        <f t="shared" si="451"/>
        <v>960.71</v>
      </c>
      <c r="P482" s="3">
        <f t="shared" si="452"/>
        <v>960.71</v>
      </c>
      <c r="Q482" s="3">
        <f>(ROUND((ROUND(((ET482)*AV482*I482),2)*BB482),2)+ROUND((ROUND(((AE482-(EU482))*AV482*I482),2)*BS482),2))</f>
        <v>0</v>
      </c>
      <c r="R482" s="3">
        <f>(ROUND((ROUND(((EU482)*AV482*I482),2)*BS482),2)+ROUND((ROUND(((AE482-(EU482))*AV482*I482),2)*BS482),2))</f>
        <v>0</v>
      </c>
      <c r="S482" s="3">
        <f t="shared" si="453"/>
        <v>0</v>
      </c>
      <c r="T482" s="3">
        <f t="shared" si="454"/>
        <v>0</v>
      </c>
      <c r="U482" s="3">
        <f t="shared" si="455"/>
        <v>0</v>
      </c>
      <c r="V482" s="3">
        <f t="shared" si="456"/>
        <v>0</v>
      </c>
      <c r="W482" s="3">
        <f t="shared" si="457"/>
        <v>0</v>
      </c>
      <c r="X482" s="3">
        <f>(ROUND((((S482+ROUND((ROUND(((EU482)*AV482*I482),2)*BS482),2))*AT482)/100),2)+ROUND(((ROUND((ROUND(((AE482-(EU482))*AV482*I482),2)*BS482),2)*AT482)/100),2))</f>
        <v>0</v>
      </c>
      <c r="Y482" s="3">
        <f>(ROUND((((S482+ROUND((ROUND(((EU482)*AV482*I482),2)*BS482),2))*AU482)/100),2)+ROUND(((ROUND((ROUND(((AE482-(EU482))*AV482*I482),2)*BS482),2)*AU482)/100),2))</f>
        <v>0</v>
      </c>
      <c r="AA482" s="3">
        <v>86549536</v>
      </c>
      <c r="AB482" s="3">
        <f t="shared" si="458"/>
        <v>92.11</v>
      </c>
      <c r="AC482" s="3">
        <f>ROUND((ES482),6)</f>
        <v>92.11</v>
      </c>
      <c r="AD482" s="3">
        <f>ROUND((((ET482)-(EU482))+AE482),6)</f>
        <v>0</v>
      </c>
      <c r="AE482" s="3">
        <f t="shared" si="478"/>
        <v>0</v>
      </c>
      <c r="AF482" s="3">
        <f t="shared" si="478"/>
        <v>0</v>
      </c>
      <c r="AG482" s="3">
        <f t="shared" si="460"/>
        <v>0</v>
      </c>
      <c r="AH482" s="3">
        <f t="shared" si="479"/>
        <v>0</v>
      </c>
      <c r="AI482" s="3">
        <f t="shared" si="479"/>
        <v>0</v>
      </c>
      <c r="AJ482" s="3">
        <f t="shared" si="462"/>
        <v>0</v>
      </c>
      <c r="AK482" s="3">
        <v>92.11</v>
      </c>
      <c r="AL482" s="3">
        <v>92.11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109</v>
      </c>
      <c r="AU482" s="3">
        <v>61</v>
      </c>
      <c r="AV482" s="3">
        <v>1</v>
      </c>
      <c r="AW482" s="3">
        <v>1</v>
      </c>
      <c r="AZ482" s="3">
        <v>1</v>
      </c>
      <c r="BA482" s="3">
        <v>1</v>
      </c>
      <c r="BB482" s="3">
        <v>1</v>
      </c>
      <c r="BC482" s="3">
        <v>10.43</v>
      </c>
      <c r="BD482" s="3" t="s">
        <v>3</v>
      </c>
      <c r="BE482" s="3" t="s">
        <v>3</v>
      </c>
      <c r="BF482" s="3" t="s">
        <v>3</v>
      </c>
      <c r="BG482" s="3" t="s">
        <v>3</v>
      </c>
      <c r="BH482" s="3">
        <v>3</v>
      </c>
      <c r="BI482" s="3">
        <v>1</v>
      </c>
      <c r="BJ482" s="3" t="s">
        <v>414</v>
      </c>
      <c r="BM482" s="3">
        <v>22</v>
      </c>
      <c r="BN482" s="3">
        <v>0</v>
      </c>
      <c r="BO482" s="3" t="s">
        <v>412</v>
      </c>
      <c r="BP482" s="3">
        <v>1</v>
      </c>
      <c r="BQ482" s="3">
        <v>30</v>
      </c>
      <c r="BR482" s="3">
        <v>0</v>
      </c>
      <c r="BS482" s="3">
        <v>1</v>
      </c>
      <c r="BT482" s="3">
        <v>1</v>
      </c>
      <c r="BU482" s="3">
        <v>1</v>
      </c>
      <c r="BV482" s="3">
        <v>1</v>
      </c>
      <c r="BW482" s="3">
        <v>1</v>
      </c>
      <c r="BX482" s="3">
        <v>1</v>
      </c>
      <c r="BY482" s="3" t="s">
        <v>3</v>
      </c>
      <c r="BZ482" s="3">
        <v>109</v>
      </c>
      <c r="CA482" s="3">
        <v>61</v>
      </c>
      <c r="CB482" s="3" t="s">
        <v>3</v>
      </c>
      <c r="CE482" s="3">
        <v>1566</v>
      </c>
      <c r="CF482" s="3">
        <v>0</v>
      </c>
      <c r="CG482" s="3">
        <v>0</v>
      </c>
      <c r="CM482" s="3">
        <v>0</v>
      </c>
      <c r="CN482" s="3" t="s">
        <v>858</v>
      </c>
      <c r="CO482" s="3">
        <v>0</v>
      </c>
      <c r="CP482" s="3">
        <f t="shared" si="463"/>
        <v>960.71</v>
      </c>
      <c r="CQ482" s="3">
        <f t="shared" si="464"/>
        <v>960.71</v>
      </c>
      <c r="CR482" s="3">
        <f>(ROUND((ROUND(((ET482)*AV482*1),2)*BB482),2)+ROUND((ROUND(((AE482-(EU482))*AV482*1),2)*BS482),2))</f>
        <v>0</v>
      </c>
      <c r="CS482" s="3">
        <f>(ROUND((ROUND(((EU482)*AV482*1),2)*BS482),2)+ROUND((ROUND(((AE482-(EU482))*AV482*1),2)*BS482),2))</f>
        <v>0</v>
      </c>
      <c r="CT482" s="3">
        <f t="shared" si="465"/>
        <v>0</v>
      </c>
      <c r="CU482" s="3">
        <f t="shared" si="466"/>
        <v>0</v>
      </c>
      <c r="CV482" s="3">
        <f t="shared" si="467"/>
        <v>0</v>
      </c>
      <c r="CW482" s="3">
        <f t="shared" si="468"/>
        <v>0</v>
      </c>
      <c r="CX482" s="3">
        <f t="shared" si="469"/>
        <v>0</v>
      </c>
      <c r="CY482" s="3">
        <f>(ROUND((((S482+ROUND((ROUND(((EU482)*AV482*1),2)*BS482),2))*AT482)/100),2)+ROUND(((ROUND((ROUND(((AE482-(EU482))*AV482*1),2)*BS482),2)*AT482)/100),2))</f>
        <v>0</v>
      </c>
      <c r="CZ482" s="3">
        <f>(ROUND((((S482+ROUND((ROUND(((EU482)*AV482*1),2)*BS482),2))*AU482)/100),2)+ROUND(((ROUND((ROUND(((AE482-(EU482))*AV482*1),2)*BS482),2)*AU482)/100),2))</f>
        <v>0</v>
      </c>
      <c r="DC482" s="3" t="s">
        <v>3</v>
      </c>
      <c r="DD482" s="3" t="s">
        <v>3</v>
      </c>
      <c r="DE482" s="3" t="s">
        <v>3</v>
      </c>
      <c r="DF482" s="3" t="s">
        <v>3</v>
      </c>
      <c r="DG482" s="3" t="s">
        <v>3</v>
      </c>
      <c r="DH482" s="3" t="s">
        <v>3</v>
      </c>
      <c r="DI482" s="3" t="s">
        <v>3</v>
      </c>
      <c r="DJ482" s="3" t="s">
        <v>3</v>
      </c>
      <c r="DK482" s="3" t="s">
        <v>3</v>
      </c>
      <c r="DL482" s="3" t="s">
        <v>3</v>
      </c>
      <c r="DM482" s="3" t="s">
        <v>3</v>
      </c>
      <c r="DN482" s="3">
        <v>0</v>
      </c>
      <c r="DO482" s="3">
        <v>0</v>
      </c>
      <c r="DP482" s="3">
        <v>1</v>
      </c>
      <c r="DQ482" s="3">
        <v>1</v>
      </c>
      <c r="DU482" s="3">
        <v>1010</v>
      </c>
      <c r="DV482" s="3" t="s">
        <v>163</v>
      </c>
      <c r="DW482" s="3" t="s">
        <v>163</v>
      </c>
      <c r="DX482" s="3">
        <v>1</v>
      </c>
      <c r="DZ482" s="3" t="s">
        <v>3</v>
      </c>
      <c r="EA482" s="3" t="s">
        <v>3</v>
      </c>
      <c r="EB482" s="3" t="s">
        <v>3</v>
      </c>
      <c r="EC482" s="3" t="s">
        <v>3</v>
      </c>
      <c r="EE482" s="3">
        <v>85635394</v>
      </c>
      <c r="EF482" s="3">
        <v>30</v>
      </c>
      <c r="EG482" s="3" t="s">
        <v>46</v>
      </c>
      <c r="EH482" s="3">
        <v>0</v>
      </c>
      <c r="EI482" s="3" t="s">
        <v>3</v>
      </c>
      <c r="EJ482" s="3">
        <v>1</v>
      </c>
      <c r="EK482" s="3">
        <v>22</v>
      </c>
      <c r="EL482" s="3" t="s">
        <v>202</v>
      </c>
      <c r="EM482" s="3" t="s">
        <v>203</v>
      </c>
      <c r="EO482" s="3" t="s">
        <v>146</v>
      </c>
      <c r="EQ482" s="3">
        <v>0</v>
      </c>
      <c r="ER482" s="3">
        <v>92.11</v>
      </c>
      <c r="ES482" s="3">
        <v>92.11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FQ482" s="3">
        <v>0</v>
      </c>
      <c r="FR482" s="3">
        <v>0</v>
      </c>
      <c r="FS482" s="3">
        <v>0</v>
      </c>
      <c r="FX482" s="3">
        <v>109</v>
      </c>
      <c r="FY482" s="3">
        <v>61</v>
      </c>
      <c r="GA482" s="3" t="s">
        <v>3</v>
      </c>
      <c r="GD482" s="3">
        <v>1</v>
      </c>
      <c r="GF482" s="3">
        <v>145208330</v>
      </c>
      <c r="GG482" s="3">
        <v>2</v>
      </c>
      <c r="GH482" s="3">
        <v>1</v>
      </c>
      <c r="GI482" s="3">
        <v>2</v>
      </c>
      <c r="GJ482" s="3">
        <v>0</v>
      </c>
      <c r="GK482" s="3">
        <v>0</v>
      </c>
      <c r="GL482" s="3">
        <f t="shared" si="470"/>
        <v>0</v>
      </c>
      <c r="GM482" s="3">
        <f t="shared" si="471"/>
        <v>960.71</v>
      </c>
      <c r="GN482" s="3">
        <f t="shared" si="472"/>
        <v>960.71</v>
      </c>
      <c r="GO482" s="3">
        <f t="shared" si="473"/>
        <v>0</v>
      </c>
      <c r="GP482" s="3">
        <f t="shared" si="474"/>
        <v>0</v>
      </c>
      <c r="GR482" s="3">
        <v>0</v>
      </c>
      <c r="GS482" s="3">
        <v>3</v>
      </c>
      <c r="GT482" s="3">
        <v>0</v>
      </c>
      <c r="GU482" s="3" t="s">
        <v>3</v>
      </c>
      <c r="GV482" s="3">
        <f t="shared" si="475"/>
        <v>0</v>
      </c>
      <c r="GW482" s="3">
        <v>1</v>
      </c>
      <c r="GX482" s="3">
        <f t="shared" si="476"/>
        <v>0</v>
      </c>
      <c r="HA482" s="3">
        <v>0</v>
      </c>
      <c r="HB482" s="3">
        <v>0</v>
      </c>
      <c r="HC482" s="3">
        <f t="shared" si="477"/>
        <v>0</v>
      </c>
      <c r="HE482" s="3" t="s">
        <v>3</v>
      </c>
      <c r="HF482" s="3" t="s">
        <v>3</v>
      </c>
      <c r="HM482" s="3" t="s">
        <v>36</v>
      </c>
      <c r="HN482" s="3" t="s">
        <v>3</v>
      </c>
      <c r="HO482" s="3" t="s">
        <v>3</v>
      </c>
      <c r="HP482" s="3" t="s">
        <v>3</v>
      </c>
      <c r="HQ482" s="3" t="s">
        <v>3</v>
      </c>
      <c r="HS482" s="3">
        <v>0</v>
      </c>
      <c r="IK482" s="3">
        <v>0</v>
      </c>
    </row>
    <row r="483" spans="1:255" x14ac:dyDescent="0.25">
      <c r="A483" s="2">
        <v>18</v>
      </c>
      <c r="B483" s="2">
        <v>1</v>
      </c>
      <c r="C483" s="2">
        <v>519</v>
      </c>
      <c r="D483" s="2"/>
      <c r="E483" s="2" t="s">
        <v>434</v>
      </c>
      <c r="F483" s="2" t="s">
        <v>435</v>
      </c>
      <c r="G483" s="2" t="s">
        <v>436</v>
      </c>
      <c r="H483" s="2" t="s">
        <v>163</v>
      </c>
      <c r="I483" s="2">
        <f>I479*J483</f>
        <v>1</v>
      </c>
      <c r="J483" s="2">
        <v>10</v>
      </c>
      <c r="K483" s="2">
        <v>10</v>
      </c>
      <c r="L483" s="2"/>
      <c r="M483" s="2"/>
      <c r="N483" s="2"/>
      <c r="O483" s="2">
        <f t="shared" si="451"/>
        <v>0</v>
      </c>
      <c r="P483" s="2">
        <f t="shared" si="452"/>
        <v>0</v>
      </c>
      <c r="Q483" s="2">
        <f>(ROUND((ROUND(((ET483)*AV483*I483),2)*BB483),2)+ROUND((ROUND(((AE483-(EU483))*AV483*I483),2)*BS483),2))</f>
        <v>0</v>
      </c>
      <c r="R483" s="2">
        <f>(ROUND((ROUND(((EU483)*AV483*I483),2)*BS483),2)+ROUND((ROUND(((AE483-(EU483))*AV483*I483),2)*BS483),2))</f>
        <v>0</v>
      </c>
      <c r="S483" s="2">
        <f t="shared" si="453"/>
        <v>0</v>
      </c>
      <c r="T483" s="2">
        <f t="shared" si="454"/>
        <v>0</v>
      </c>
      <c r="U483" s="2">
        <f t="shared" si="455"/>
        <v>0</v>
      </c>
      <c r="V483" s="2">
        <f t="shared" si="456"/>
        <v>0</v>
      </c>
      <c r="W483" s="2">
        <f t="shared" si="457"/>
        <v>0</v>
      </c>
      <c r="X483" s="2">
        <f>(ROUND((((S483+ROUND((ROUND(((EU483)*AV483*I483),2)*BS483),2))*AT483)/100),2)+ROUND(((ROUND((ROUND(((AE483-(EU483))*AV483*I483),2)*BS483),2)*AT483)/100),2))</f>
        <v>0</v>
      </c>
      <c r="Y483" s="2">
        <f>(ROUND((((S483+ROUND((ROUND(((EU483)*AV483*I483),2)*BS483),2))*AU483)/100),2)+ROUND(((ROUND((ROUND(((AE483-(EU483))*AV483*I483),2)*BS483),2)*AU483)/100),2))</f>
        <v>0</v>
      </c>
      <c r="Z483" s="2"/>
      <c r="AA483" s="2">
        <v>86549534</v>
      </c>
      <c r="AB483" s="2">
        <f t="shared" si="458"/>
        <v>0</v>
      </c>
      <c r="AC483" s="2">
        <f>ROUND((ES483),6)</f>
        <v>0</v>
      </c>
      <c r="AD483" s="2">
        <f>ROUND((((ET483)-(EU483))+AE483),6)</f>
        <v>0</v>
      </c>
      <c r="AE483" s="2">
        <f t="shared" si="478"/>
        <v>0</v>
      </c>
      <c r="AF483" s="2">
        <f t="shared" si="478"/>
        <v>0</v>
      </c>
      <c r="AG483" s="2">
        <f t="shared" si="460"/>
        <v>0</v>
      </c>
      <c r="AH483" s="2">
        <f t="shared" si="479"/>
        <v>0</v>
      </c>
      <c r="AI483" s="2">
        <f t="shared" si="479"/>
        <v>0</v>
      </c>
      <c r="AJ483" s="2">
        <f t="shared" si="462"/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109</v>
      </c>
      <c r="AU483" s="2">
        <v>61</v>
      </c>
      <c r="AV483" s="2">
        <v>1</v>
      </c>
      <c r="AW483" s="2">
        <v>1</v>
      </c>
      <c r="AX483" s="2"/>
      <c r="AY483" s="2"/>
      <c r="AZ483" s="2">
        <v>1</v>
      </c>
      <c r="BA483" s="2">
        <v>1</v>
      </c>
      <c r="BB483" s="2">
        <v>1</v>
      </c>
      <c r="BC483" s="2">
        <v>1</v>
      </c>
      <c r="BD483" s="2" t="s">
        <v>3</v>
      </c>
      <c r="BE483" s="2" t="s">
        <v>3</v>
      </c>
      <c r="BF483" s="2" t="s">
        <v>3</v>
      </c>
      <c r="BG483" s="2" t="s">
        <v>3</v>
      </c>
      <c r="BH483" s="2">
        <v>3</v>
      </c>
      <c r="BI483" s="2">
        <v>1</v>
      </c>
      <c r="BJ483" s="2" t="s">
        <v>3</v>
      </c>
      <c r="BK483" s="2"/>
      <c r="BL483" s="2"/>
      <c r="BM483" s="2">
        <v>22</v>
      </c>
      <c r="BN483" s="2">
        <v>0</v>
      </c>
      <c r="BO483" s="2" t="s">
        <v>3</v>
      </c>
      <c r="BP483" s="2">
        <v>0</v>
      </c>
      <c r="BQ483" s="2">
        <v>30</v>
      </c>
      <c r="BR483" s="2">
        <v>0</v>
      </c>
      <c r="BS483" s="2">
        <v>1</v>
      </c>
      <c r="BT483" s="2">
        <v>1</v>
      </c>
      <c r="BU483" s="2">
        <v>1</v>
      </c>
      <c r="BV483" s="2">
        <v>1</v>
      </c>
      <c r="BW483" s="2">
        <v>1</v>
      </c>
      <c r="BX483" s="2">
        <v>1</v>
      </c>
      <c r="BY483" s="2" t="s">
        <v>3</v>
      </c>
      <c r="BZ483" s="2">
        <v>109</v>
      </c>
      <c r="CA483" s="2">
        <v>61</v>
      </c>
      <c r="CB483" s="2" t="s">
        <v>3</v>
      </c>
      <c r="CC483" s="2"/>
      <c r="CD483" s="2"/>
      <c r="CE483" s="2">
        <v>1566</v>
      </c>
      <c r="CF483" s="2">
        <v>0</v>
      </c>
      <c r="CG483" s="2">
        <v>0</v>
      </c>
      <c r="CH483" s="2"/>
      <c r="CI483" s="2"/>
      <c r="CJ483" s="2"/>
      <c r="CK483" s="2"/>
      <c r="CL483" s="2"/>
      <c r="CM483" s="2">
        <v>0</v>
      </c>
      <c r="CN483" s="2" t="s">
        <v>858</v>
      </c>
      <c r="CO483" s="2">
        <v>0</v>
      </c>
      <c r="CP483" s="2">
        <f t="shared" si="463"/>
        <v>0</v>
      </c>
      <c r="CQ483" s="2">
        <f t="shared" si="464"/>
        <v>0</v>
      </c>
      <c r="CR483" s="2">
        <f>(ROUND((ROUND(((ET483)*AV483*1),2)*BB483),2)+ROUND((ROUND(((AE483-(EU483))*AV483*1),2)*BS483),2))</f>
        <v>0</v>
      </c>
      <c r="CS483" s="2">
        <f>(ROUND((ROUND(((EU483)*AV483*1),2)*BS483),2)+ROUND((ROUND(((AE483-(EU483))*AV483*1),2)*BS483),2))</f>
        <v>0</v>
      </c>
      <c r="CT483" s="2">
        <f t="shared" si="465"/>
        <v>0</v>
      </c>
      <c r="CU483" s="2">
        <f t="shared" si="466"/>
        <v>0</v>
      </c>
      <c r="CV483" s="2">
        <f t="shared" si="467"/>
        <v>0</v>
      </c>
      <c r="CW483" s="2">
        <f t="shared" si="468"/>
        <v>0</v>
      </c>
      <c r="CX483" s="2">
        <f t="shared" si="469"/>
        <v>0</v>
      </c>
      <c r="CY483" s="2">
        <f>(ROUND((((S483+ROUND((ROUND(((EU483)*AV483*1),2)*BS483),2))*AT483)/100),2)+ROUND(((ROUND((ROUND(((AE483-(EU483))*AV483*1),2)*BS483),2)*AT483)/100),2))</f>
        <v>0</v>
      </c>
      <c r="CZ483" s="2">
        <f>(ROUND((((S483+ROUND((ROUND(((EU483)*AV483*1),2)*BS483),2))*AU483)/100),2)+ROUND(((ROUND((ROUND(((AE483-(EU483))*AV483*1),2)*BS483),2)*AU483)/100),2))</f>
        <v>0</v>
      </c>
      <c r="DA483" s="2"/>
      <c r="DB483" s="2"/>
      <c r="DC483" s="2" t="s">
        <v>3</v>
      </c>
      <c r="DD483" s="2" t="s">
        <v>3</v>
      </c>
      <c r="DE483" s="2" t="s">
        <v>3</v>
      </c>
      <c r="DF483" s="2" t="s">
        <v>3</v>
      </c>
      <c r="DG483" s="2" t="s">
        <v>3</v>
      </c>
      <c r="DH483" s="2" t="s">
        <v>3</v>
      </c>
      <c r="DI483" s="2" t="s">
        <v>3</v>
      </c>
      <c r="DJ483" s="2" t="s">
        <v>3</v>
      </c>
      <c r="DK483" s="2" t="s">
        <v>3</v>
      </c>
      <c r="DL483" s="2" t="s">
        <v>3</v>
      </c>
      <c r="DM483" s="2" t="s">
        <v>3</v>
      </c>
      <c r="DN483" s="2">
        <v>0</v>
      </c>
      <c r="DO483" s="2">
        <v>0</v>
      </c>
      <c r="DP483" s="2">
        <v>1</v>
      </c>
      <c r="DQ483" s="2">
        <v>1</v>
      </c>
      <c r="DR483" s="2"/>
      <c r="DS483" s="2"/>
      <c r="DT483" s="2"/>
      <c r="DU483" s="2">
        <v>1010</v>
      </c>
      <c r="DV483" s="2" t="s">
        <v>163</v>
      </c>
      <c r="DW483" s="2" t="s">
        <v>163</v>
      </c>
      <c r="DX483" s="2">
        <v>1</v>
      </c>
      <c r="DY483" s="2"/>
      <c r="DZ483" s="2" t="s">
        <v>3</v>
      </c>
      <c r="EA483" s="2" t="s">
        <v>3</v>
      </c>
      <c r="EB483" s="2" t="s">
        <v>3</v>
      </c>
      <c r="EC483" s="2" t="s">
        <v>3</v>
      </c>
      <c r="ED483" s="2"/>
      <c r="EE483" s="2">
        <v>85635394</v>
      </c>
      <c r="EF483" s="2">
        <v>30</v>
      </c>
      <c r="EG483" s="2" t="s">
        <v>46</v>
      </c>
      <c r="EH483" s="2">
        <v>0</v>
      </c>
      <c r="EI483" s="2" t="s">
        <v>3</v>
      </c>
      <c r="EJ483" s="2">
        <v>1</v>
      </c>
      <c r="EK483" s="2">
        <v>22</v>
      </c>
      <c r="EL483" s="2" t="s">
        <v>202</v>
      </c>
      <c r="EM483" s="2" t="s">
        <v>203</v>
      </c>
      <c r="EN483" s="2"/>
      <c r="EO483" s="2" t="s">
        <v>146</v>
      </c>
      <c r="EP483" s="2"/>
      <c r="EQ483" s="2">
        <v>2097152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>
        <v>0</v>
      </c>
      <c r="FR483" s="2">
        <v>0</v>
      </c>
      <c r="FS483" s="2">
        <v>0</v>
      </c>
      <c r="FT483" s="2"/>
      <c r="FU483" s="2"/>
      <c r="FV483" s="2"/>
      <c r="FW483" s="2"/>
      <c r="FX483" s="2">
        <v>109</v>
      </c>
      <c r="FY483" s="2">
        <v>61</v>
      </c>
      <c r="FZ483" s="2"/>
      <c r="GA483" s="2" t="s">
        <v>3</v>
      </c>
      <c r="GB483" s="2"/>
      <c r="GC483" s="2"/>
      <c r="GD483" s="2">
        <v>1</v>
      </c>
      <c r="GE483" s="2"/>
      <c r="GF483" s="2">
        <v>-1509561545</v>
      </c>
      <c r="GG483" s="2">
        <v>2</v>
      </c>
      <c r="GH483" s="2">
        <v>0</v>
      </c>
      <c r="GI483" s="2">
        <v>-2</v>
      </c>
      <c r="GJ483" s="2">
        <v>0</v>
      </c>
      <c r="GK483" s="2">
        <v>0</v>
      </c>
      <c r="GL483" s="2">
        <f t="shared" si="470"/>
        <v>0</v>
      </c>
      <c r="GM483" s="2">
        <f t="shared" si="471"/>
        <v>0</v>
      </c>
      <c r="GN483" s="2">
        <f t="shared" si="472"/>
        <v>0</v>
      </c>
      <c r="GO483" s="2">
        <f t="shared" si="473"/>
        <v>0</v>
      </c>
      <c r="GP483" s="2">
        <f t="shared" si="474"/>
        <v>0</v>
      </c>
      <c r="GQ483" s="2"/>
      <c r="GR483" s="2">
        <v>0</v>
      </c>
      <c r="GS483" s="2">
        <v>3</v>
      </c>
      <c r="GT483" s="2">
        <v>0</v>
      </c>
      <c r="GU483" s="2" t="s">
        <v>3</v>
      </c>
      <c r="GV483" s="2">
        <f t="shared" si="475"/>
        <v>0</v>
      </c>
      <c r="GW483" s="2">
        <v>1</v>
      </c>
      <c r="GX483" s="2">
        <f t="shared" si="476"/>
        <v>0</v>
      </c>
      <c r="GY483" s="2"/>
      <c r="GZ483" s="2"/>
      <c r="HA483" s="2">
        <v>0</v>
      </c>
      <c r="HB483" s="2">
        <v>0</v>
      </c>
      <c r="HC483" s="2">
        <f t="shared" si="477"/>
        <v>0</v>
      </c>
      <c r="HD483" s="2"/>
      <c r="HE483" s="2" t="s">
        <v>3</v>
      </c>
      <c r="HF483" s="2" t="s">
        <v>3</v>
      </c>
      <c r="HG483" s="2"/>
      <c r="HH483" s="2"/>
      <c r="HI483" s="2"/>
      <c r="HJ483" s="2"/>
      <c r="HK483" s="2"/>
      <c r="HL483" s="2"/>
      <c r="HM483" s="2" t="s">
        <v>36</v>
      </c>
      <c r="HN483" s="2" t="s">
        <v>3</v>
      </c>
      <c r="HO483" s="2" t="s">
        <v>3</v>
      </c>
      <c r="HP483" s="2" t="s">
        <v>3</v>
      </c>
      <c r="HQ483" s="2" t="s">
        <v>3</v>
      </c>
      <c r="HR483" s="2"/>
      <c r="HS483" s="2">
        <v>0</v>
      </c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>
        <v>0</v>
      </c>
      <c r="IL483" s="2"/>
      <c r="IM483" s="2"/>
      <c r="IN483" s="2"/>
      <c r="IO483" s="2"/>
      <c r="IP483" s="2"/>
      <c r="IQ483" s="2"/>
      <c r="IR483" s="2"/>
      <c r="IS483" s="2"/>
      <c r="IT483" s="2"/>
      <c r="IU483" s="2"/>
    </row>
    <row r="484" spans="1:255" x14ac:dyDescent="0.25">
      <c r="A484" s="3">
        <v>18</v>
      </c>
      <c r="B484" s="3">
        <v>1</v>
      </c>
      <c r="C484" s="3">
        <v>528</v>
      </c>
      <c r="E484" s="3" t="s">
        <v>434</v>
      </c>
      <c r="F484" s="3" t="s">
        <v>435</v>
      </c>
      <c r="G484" s="3" t="s">
        <v>436</v>
      </c>
      <c r="H484" s="3" t="s">
        <v>163</v>
      </c>
      <c r="I484" s="3">
        <f>I480*J484</f>
        <v>1</v>
      </c>
      <c r="J484" s="3">
        <v>10</v>
      </c>
      <c r="K484" s="3">
        <v>10</v>
      </c>
      <c r="O484" s="3">
        <f t="shared" si="451"/>
        <v>0</v>
      </c>
      <c r="P484" s="3">
        <f t="shared" si="452"/>
        <v>0</v>
      </c>
      <c r="Q484" s="3">
        <f>(ROUND((ROUND(((ET484)*AV484*I484),2)*BB484),2)+ROUND((ROUND(((AE484-(EU484))*AV484*I484),2)*BS484),2))</f>
        <v>0</v>
      </c>
      <c r="R484" s="3">
        <f>(ROUND((ROUND(((EU484)*AV484*I484),2)*BS484),2)+ROUND((ROUND(((AE484-(EU484))*AV484*I484),2)*BS484),2))</f>
        <v>0</v>
      </c>
      <c r="S484" s="3">
        <f t="shared" si="453"/>
        <v>0</v>
      </c>
      <c r="T484" s="3">
        <f t="shared" si="454"/>
        <v>0</v>
      </c>
      <c r="U484" s="3">
        <f t="shared" si="455"/>
        <v>0</v>
      </c>
      <c r="V484" s="3">
        <f t="shared" si="456"/>
        <v>0</v>
      </c>
      <c r="W484" s="3">
        <f t="shared" si="457"/>
        <v>0</v>
      </c>
      <c r="X484" s="3">
        <f>(ROUND((((S484+ROUND((ROUND(((EU484)*AV484*I484),2)*BS484),2))*AT484)/100),2)+ROUND(((ROUND((ROUND(((AE484-(EU484))*AV484*I484),2)*BS484),2)*AT484)/100),2))</f>
        <v>0</v>
      </c>
      <c r="Y484" s="3">
        <f>(ROUND((((S484+ROUND((ROUND(((EU484)*AV484*I484),2)*BS484),2))*AU484)/100),2)+ROUND(((ROUND((ROUND(((AE484-(EU484))*AV484*I484),2)*BS484),2)*AU484)/100),2))</f>
        <v>0</v>
      </c>
      <c r="AA484" s="3">
        <v>86549536</v>
      </c>
      <c r="AB484" s="3">
        <f t="shared" si="458"/>
        <v>0</v>
      </c>
      <c r="AC484" s="3">
        <f>ROUND((ES484),6)</f>
        <v>0</v>
      </c>
      <c r="AD484" s="3">
        <f>ROUND((((ET484)-(EU484))+AE484),6)</f>
        <v>0</v>
      </c>
      <c r="AE484" s="3">
        <f t="shared" si="478"/>
        <v>0</v>
      </c>
      <c r="AF484" s="3">
        <f t="shared" si="478"/>
        <v>0</v>
      </c>
      <c r="AG484" s="3">
        <f t="shared" si="460"/>
        <v>0</v>
      </c>
      <c r="AH484" s="3">
        <f t="shared" si="479"/>
        <v>0</v>
      </c>
      <c r="AI484" s="3">
        <f t="shared" si="479"/>
        <v>0</v>
      </c>
      <c r="AJ484" s="3">
        <f t="shared" si="462"/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109</v>
      </c>
      <c r="AU484" s="3">
        <v>61</v>
      </c>
      <c r="AV484" s="3">
        <v>1</v>
      </c>
      <c r="AW484" s="3">
        <v>1</v>
      </c>
      <c r="AZ484" s="3">
        <v>1</v>
      </c>
      <c r="BA484" s="3">
        <v>1</v>
      </c>
      <c r="BB484" s="3">
        <v>1</v>
      </c>
      <c r="BC484" s="3">
        <v>9.84</v>
      </c>
      <c r="BD484" s="3" t="s">
        <v>3</v>
      </c>
      <c r="BE484" s="3" t="s">
        <v>3</v>
      </c>
      <c r="BF484" s="3" t="s">
        <v>3</v>
      </c>
      <c r="BG484" s="3" t="s">
        <v>3</v>
      </c>
      <c r="BH484" s="3">
        <v>3</v>
      </c>
      <c r="BI484" s="3">
        <v>1</v>
      </c>
      <c r="BJ484" s="3" t="s">
        <v>3</v>
      </c>
      <c r="BM484" s="3">
        <v>22</v>
      </c>
      <c r="BN484" s="3">
        <v>0</v>
      </c>
      <c r="BO484" s="3" t="s">
        <v>3</v>
      </c>
      <c r="BP484" s="3">
        <v>0</v>
      </c>
      <c r="BQ484" s="3">
        <v>30</v>
      </c>
      <c r="BR484" s="3">
        <v>0</v>
      </c>
      <c r="BS484" s="3">
        <v>1</v>
      </c>
      <c r="BT484" s="3">
        <v>1</v>
      </c>
      <c r="BU484" s="3">
        <v>1</v>
      </c>
      <c r="BV484" s="3">
        <v>1</v>
      </c>
      <c r="BW484" s="3">
        <v>1</v>
      </c>
      <c r="BX484" s="3">
        <v>1</v>
      </c>
      <c r="BY484" s="3" t="s">
        <v>3</v>
      </c>
      <c r="BZ484" s="3">
        <v>109</v>
      </c>
      <c r="CA484" s="3">
        <v>61</v>
      </c>
      <c r="CB484" s="3" t="s">
        <v>3</v>
      </c>
      <c r="CE484" s="3">
        <v>1566</v>
      </c>
      <c r="CF484" s="3">
        <v>0</v>
      </c>
      <c r="CG484" s="3">
        <v>0</v>
      </c>
      <c r="CM484" s="3">
        <v>0</v>
      </c>
      <c r="CN484" s="3" t="s">
        <v>858</v>
      </c>
      <c r="CO484" s="3">
        <v>0</v>
      </c>
      <c r="CP484" s="3">
        <f t="shared" si="463"/>
        <v>0</v>
      </c>
      <c r="CQ484" s="3">
        <f t="shared" si="464"/>
        <v>0</v>
      </c>
      <c r="CR484" s="3">
        <f>(ROUND((ROUND(((ET484)*AV484*1),2)*BB484),2)+ROUND((ROUND(((AE484-(EU484))*AV484*1),2)*BS484),2))</f>
        <v>0</v>
      </c>
      <c r="CS484" s="3">
        <f>(ROUND((ROUND(((EU484)*AV484*1),2)*BS484),2)+ROUND((ROUND(((AE484-(EU484))*AV484*1),2)*BS484),2))</f>
        <v>0</v>
      </c>
      <c r="CT484" s="3">
        <f t="shared" si="465"/>
        <v>0</v>
      </c>
      <c r="CU484" s="3">
        <f t="shared" si="466"/>
        <v>0</v>
      </c>
      <c r="CV484" s="3">
        <f t="shared" si="467"/>
        <v>0</v>
      </c>
      <c r="CW484" s="3">
        <f t="shared" si="468"/>
        <v>0</v>
      </c>
      <c r="CX484" s="3">
        <f t="shared" si="469"/>
        <v>0</v>
      </c>
      <c r="CY484" s="3">
        <f>(ROUND((((S484+ROUND((ROUND(((EU484)*AV484*1),2)*BS484),2))*AT484)/100),2)+ROUND(((ROUND((ROUND(((AE484-(EU484))*AV484*1),2)*BS484),2)*AT484)/100),2))</f>
        <v>0</v>
      </c>
      <c r="CZ484" s="3">
        <f>(ROUND((((S484+ROUND((ROUND(((EU484)*AV484*1),2)*BS484),2))*AU484)/100),2)+ROUND(((ROUND((ROUND(((AE484-(EU484))*AV484*1),2)*BS484),2)*AU484)/100),2))</f>
        <v>0</v>
      </c>
      <c r="DC484" s="3" t="s">
        <v>3</v>
      </c>
      <c r="DD484" s="3" t="s">
        <v>3</v>
      </c>
      <c r="DE484" s="3" t="s">
        <v>3</v>
      </c>
      <c r="DF484" s="3" t="s">
        <v>3</v>
      </c>
      <c r="DG484" s="3" t="s">
        <v>3</v>
      </c>
      <c r="DH484" s="3" t="s">
        <v>3</v>
      </c>
      <c r="DI484" s="3" t="s">
        <v>3</v>
      </c>
      <c r="DJ484" s="3" t="s">
        <v>3</v>
      </c>
      <c r="DK484" s="3" t="s">
        <v>3</v>
      </c>
      <c r="DL484" s="3" t="s">
        <v>3</v>
      </c>
      <c r="DM484" s="3" t="s">
        <v>3</v>
      </c>
      <c r="DN484" s="3">
        <v>0</v>
      </c>
      <c r="DO484" s="3">
        <v>0</v>
      </c>
      <c r="DP484" s="3">
        <v>1</v>
      </c>
      <c r="DQ484" s="3">
        <v>1</v>
      </c>
      <c r="DU484" s="3">
        <v>1010</v>
      </c>
      <c r="DV484" s="3" t="s">
        <v>163</v>
      </c>
      <c r="DW484" s="3" t="s">
        <v>163</v>
      </c>
      <c r="DX484" s="3">
        <v>1</v>
      </c>
      <c r="DZ484" s="3" t="s">
        <v>3</v>
      </c>
      <c r="EA484" s="3" t="s">
        <v>3</v>
      </c>
      <c r="EB484" s="3" t="s">
        <v>3</v>
      </c>
      <c r="EC484" s="3" t="s">
        <v>3</v>
      </c>
      <c r="EE484" s="3">
        <v>85635394</v>
      </c>
      <c r="EF484" s="3">
        <v>30</v>
      </c>
      <c r="EG484" s="3" t="s">
        <v>46</v>
      </c>
      <c r="EH484" s="3">
        <v>0</v>
      </c>
      <c r="EI484" s="3" t="s">
        <v>3</v>
      </c>
      <c r="EJ484" s="3">
        <v>1</v>
      </c>
      <c r="EK484" s="3">
        <v>22</v>
      </c>
      <c r="EL484" s="3" t="s">
        <v>202</v>
      </c>
      <c r="EM484" s="3" t="s">
        <v>203</v>
      </c>
      <c r="EO484" s="3" t="s">
        <v>146</v>
      </c>
      <c r="EQ484" s="3">
        <v>2097152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FQ484" s="3">
        <v>0</v>
      </c>
      <c r="FR484" s="3">
        <v>0</v>
      </c>
      <c r="FS484" s="3">
        <v>0</v>
      </c>
      <c r="FX484" s="3">
        <v>109</v>
      </c>
      <c r="FY484" s="3">
        <v>61</v>
      </c>
      <c r="GA484" s="3" t="s">
        <v>3</v>
      </c>
      <c r="GD484" s="3">
        <v>1</v>
      </c>
      <c r="GF484" s="3">
        <v>-1509561545</v>
      </c>
      <c r="GG484" s="3">
        <v>2</v>
      </c>
      <c r="GH484" s="3">
        <v>0</v>
      </c>
      <c r="GI484" s="3">
        <v>5</v>
      </c>
      <c r="GJ484" s="3">
        <v>0</v>
      </c>
      <c r="GK484" s="3">
        <v>0</v>
      </c>
      <c r="GL484" s="3">
        <f t="shared" si="470"/>
        <v>0</v>
      </c>
      <c r="GM484" s="3">
        <f t="shared" si="471"/>
        <v>0</v>
      </c>
      <c r="GN484" s="3">
        <f t="shared" si="472"/>
        <v>0</v>
      </c>
      <c r="GO484" s="3">
        <f t="shared" si="473"/>
        <v>0</v>
      </c>
      <c r="GP484" s="3">
        <f t="shared" si="474"/>
        <v>0</v>
      </c>
      <c r="GR484" s="3">
        <v>0</v>
      </c>
      <c r="GS484" s="3">
        <v>3</v>
      </c>
      <c r="GT484" s="3">
        <v>0</v>
      </c>
      <c r="GU484" s="3" t="s">
        <v>3</v>
      </c>
      <c r="GV484" s="3">
        <f t="shared" si="475"/>
        <v>0</v>
      </c>
      <c r="GW484" s="3">
        <v>1</v>
      </c>
      <c r="GX484" s="3">
        <f t="shared" si="476"/>
        <v>0</v>
      </c>
      <c r="HA484" s="3">
        <v>0</v>
      </c>
      <c r="HB484" s="3">
        <v>0</v>
      </c>
      <c r="HC484" s="3">
        <f t="shared" si="477"/>
        <v>0</v>
      </c>
      <c r="HE484" s="3" t="s">
        <v>3</v>
      </c>
      <c r="HF484" s="3" t="s">
        <v>3</v>
      </c>
      <c r="HM484" s="3" t="s">
        <v>36</v>
      </c>
      <c r="HN484" s="3" t="s">
        <v>3</v>
      </c>
      <c r="HO484" s="3" t="s">
        <v>3</v>
      </c>
      <c r="HP484" s="3" t="s">
        <v>3</v>
      </c>
      <c r="HQ484" s="3" t="s">
        <v>3</v>
      </c>
      <c r="HS484" s="3">
        <v>0</v>
      </c>
      <c r="IK484" s="3">
        <v>0</v>
      </c>
    </row>
    <row r="485" spans="1:255" x14ac:dyDescent="0.25">
      <c r="A485" s="2">
        <v>17</v>
      </c>
      <c r="B485" s="2">
        <v>1</v>
      </c>
      <c r="C485" s="2">
        <f>ROW(SmtRes!A537)</f>
        <v>537</v>
      </c>
      <c r="D485" s="2">
        <f>ROW(EtalonRes!A513)</f>
        <v>513</v>
      </c>
      <c r="E485" s="2" t="s">
        <v>437</v>
      </c>
      <c r="F485" s="2" t="s">
        <v>430</v>
      </c>
      <c r="G485" s="2" t="s">
        <v>431</v>
      </c>
      <c r="H485" s="2" t="s">
        <v>422</v>
      </c>
      <c r="I485" s="2">
        <f>ROUND((5*4)/10,9)</f>
        <v>2</v>
      </c>
      <c r="J485" s="2">
        <v>0</v>
      </c>
      <c r="K485" s="2">
        <f>ROUND((5*4)/10,9)</f>
        <v>2</v>
      </c>
      <c r="L485" s="2"/>
      <c r="M485" s="2"/>
      <c r="N485" s="2"/>
      <c r="O485" s="2">
        <f t="shared" si="451"/>
        <v>486.1</v>
      </c>
      <c r="P485" s="2">
        <f t="shared" si="452"/>
        <v>171.4</v>
      </c>
      <c r="Q485" s="2">
        <f>(ROUND((ROUND(((((ET485*1.25)*1.2))*AV485*I485),2)*BB485),2)+ROUND((ROUND(((AE485-(((EU485*1.25)*1.2)))*AV485*I485),2)*BS485),2))</f>
        <v>91</v>
      </c>
      <c r="R485" s="2">
        <f>(ROUND((ROUND(((((EU485*1.25)*1.2))*AV485*I485),2)*BS485),2)+ROUND((ROUND(((AE485-(((EU485*1.25)*1.2)))*AV485*I485),2)*BS485),2))</f>
        <v>13.73</v>
      </c>
      <c r="S485" s="2">
        <f t="shared" si="453"/>
        <v>223.7</v>
      </c>
      <c r="T485" s="2">
        <f t="shared" si="454"/>
        <v>0</v>
      </c>
      <c r="U485" s="2">
        <f t="shared" si="455"/>
        <v>18.641343599999995</v>
      </c>
      <c r="V485" s="2">
        <f t="shared" si="456"/>
        <v>0</v>
      </c>
      <c r="W485" s="2">
        <f t="shared" si="457"/>
        <v>0</v>
      </c>
      <c r="X485" s="2">
        <f>(ROUND((((S485+ROUND((ROUND(((((EU485*1.25)*1.2))*AV485*I485),2)*BS485),2))*AT485)/100),2)+ROUND(((ROUND((ROUND(((AE485-(((EU485*1.25)*1.2)))*AV485*I485),2)*BS485),2)*AT485)/100),2))</f>
        <v>258.8</v>
      </c>
      <c r="Y485" s="2">
        <f>(ROUND((((S485+ROUND((ROUND(((((EU485*1.25)*1.2))*AV485*I485),2)*BS485),2))*AU485)/100),2)+ROUND(((ROUND((ROUND(((AE485-(((EU485*1.25)*1.2)))*AV485*I485),2)*BS485),2)*AU485)/100),2))</f>
        <v>144.83000000000001</v>
      </c>
      <c r="Z485" s="2"/>
      <c r="AA485" s="2">
        <v>86549534</v>
      </c>
      <c r="AB485" s="2">
        <f t="shared" si="458"/>
        <v>233.16980000000001</v>
      </c>
      <c r="AC485" s="2">
        <f>ROUND((((ES485*1)*1)),6)</f>
        <v>85.7</v>
      </c>
      <c r="AD485" s="2">
        <f>ROUND((((((ET485*1.25)*1.2))-(((EU485*1.25)*1.2)))+AE485),6)</f>
        <v>42.645000000000003</v>
      </c>
      <c r="AE485" s="2">
        <f>ROUND((((EU485*1.25)*1.2)),6)</f>
        <v>6.4349999999999996</v>
      </c>
      <c r="AF485" s="2">
        <f>ROUND((((EV485*1.15)*1.2)),6)</f>
        <v>104.8248</v>
      </c>
      <c r="AG485" s="2">
        <f t="shared" si="460"/>
        <v>0</v>
      </c>
      <c r="AH485" s="2">
        <f>(((EW485*1.15)*1.2))</f>
        <v>8.7353999999999985</v>
      </c>
      <c r="AI485" s="2">
        <f>(((EX485*1.25)*1.2))</f>
        <v>0</v>
      </c>
      <c r="AJ485" s="2">
        <f t="shared" si="462"/>
        <v>0</v>
      </c>
      <c r="AK485" s="2">
        <v>190.09</v>
      </c>
      <c r="AL485" s="2">
        <v>85.7</v>
      </c>
      <c r="AM485" s="2">
        <v>28.43</v>
      </c>
      <c r="AN485" s="2">
        <v>4.29</v>
      </c>
      <c r="AO485" s="2">
        <v>75.959999999999994</v>
      </c>
      <c r="AP485" s="2">
        <v>0</v>
      </c>
      <c r="AQ485" s="2">
        <v>6.33</v>
      </c>
      <c r="AR485" s="2">
        <v>0</v>
      </c>
      <c r="AS485" s="2">
        <v>0</v>
      </c>
      <c r="AT485" s="2">
        <v>109</v>
      </c>
      <c r="AU485" s="2">
        <v>61</v>
      </c>
      <c r="AV485" s="2">
        <v>1.0669999999999999</v>
      </c>
      <c r="AW485" s="2">
        <v>1</v>
      </c>
      <c r="AX485" s="2"/>
      <c r="AY485" s="2"/>
      <c r="AZ485" s="2">
        <v>1</v>
      </c>
      <c r="BA485" s="2">
        <v>1</v>
      </c>
      <c r="BB485" s="2">
        <v>1</v>
      </c>
      <c r="BC485" s="2">
        <v>1</v>
      </c>
      <c r="BD485" s="2" t="s">
        <v>3</v>
      </c>
      <c r="BE485" s="2" t="s">
        <v>3</v>
      </c>
      <c r="BF485" s="2" t="s">
        <v>3</v>
      </c>
      <c r="BG485" s="2" t="s">
        <v>3</v>
      </c>
      <c r="BH485" s="2">
        <v>0</v>
      </c>
      <c r="BI485" s="2">
        <v>1</v>
      </c>
      <c r="BJ485" s="2" t="s">
        <v>432</v>
      </c>
      <c r="BK485" s="2"/>
      <c r="BL485" s="2"/>
      <c r="BM485" s="2">
        <v>22</v>
      </c>
      <c r="BN485" s="2">
        <v>0</v>
      </c>
      <c r="BO485" s="2" t="s">
        <v>430</v>
      </c>
      <c r="BP485" s="2">
        <v>1</v>
      </c>
      <c r="BQ485" s="2">
        <v>30</v>
      </c>
      <c r="BR485" s="2">
        <v>0</v>
      </c>
      <c r="BS485" s="2">
        <v>1</v>
      </c>
      <c r="BT485" s="2">
        <v>1</v>
      </c>
      <c r="BU485" s="2">
        <v>1</v>
      </c>
      <c r="BV485" s="2">
        <v>1</v>
      </c>
      <c r="BW485" s="2">
        <v>1</v>
      </c>
      <c r="BX485" s="2">
        <v>1</v>
      </c>
      <c r="BY485" s="2" t="s">
        <v>3</v>
      </c>
      <c r="BZ485" s="2">
        <v>109</v>
      </c>
      <c r="CA485" s="2">
        <v>61</v>
      </c>
      <c r="CB485" s="2" t="s">
        <v>3</v>
      </c>
      <c r="CC485" s="2"/>
      <c r="CD485" s="2"/>
      <c r="CE485" s="2">
        <v>1566</v>
      </c>
      <c r="CF485" s="2">
        <v>0</v>
      </c>
      <c r="CG485" s="2">
        <v>0</v>
      </c>
      <c r="CH485" s="2"/>
      <c r="CI485" s="2"/>
      <c r="CJ485" s="2"/>
      <c r="CK485" s="2"/>
      <c r="CL485" s="2"/>
      <c r="CM485" s="2">
        <v>0</v>
      </c>
      <c r="CN485" s="2" t="s">
        <v>857</v>
      </c>
      <c r="CO485" s="2">
        <v>0</v>
      </c>
      <c r="CP485" s="2">
        <f t="shared" si="463"/>
        <v>486.09999999999997</v>
      </c>
      <c r="CQ485" s="2">
        <f t="shared" si="464"/>
        <v>85.7</v>
      </c>
      <c r="CR485" s="2">
        <f>(ROUND((ROUND(((((ET485*1.25)*1.2))*AV485*1),2)*BB485),2)+ROUND((ROUND(((AE485-(((EU485*1.25)*1.2)))*AV485*1),2)*BS485),2))</f>
        <v>45.5</v>
      </c>
      <c r="CS485" s="2">
        <f>(ROUND((ROUND(((((EU485*1.25)*1.2))*AV485*1),2)*BS485),2)+ROUND((ROUND(((AE485-(((EU485*1.25)*1.2)))*AV485*1),2)*BS485),2))</f>
        <v>6.87</v>
      </c>
      <c r="CT485" s="2">
        <f t="shared" si="465"/>
        <v>111.85</v>
      </c>
      <c r="CU485" s="2">
        <f t="shared" si="466"/>
        <v>0</v>
      </c>
      <c r="CV485" s="2">
        <f t="shared" si="467"/>
        <v>9.3206717999999977</v>
      </c>
      <c r="CW485" s="2">
        <f t="shared" si="468"/>
        <v>0</v>
      </c>
      <c r="CX485" s="2">
        <f t="shared" si="469"/>
        <v>0</v>
      </c>
      <c r="CY485" s="2">
        <f>(ROUND((((S485+ROUND((ROUND(((((EU485*1.25)*1.2))*AV485*1),2)*BS485),2))*AT485)/100),2)+ROUND(((ROUND((ROUND(((AE485-(((EU485*1.25)*1.2)))*AV485*1),2)*BS485),2)*AT485)/100),2))</f>
        <v>251.32</v>
      </c>
      <c r="CZ485" s="2">
        <f>(ROUND((((S485+ROUND((ROUND(((((EU485*1.25)*1.2))*AV485*1),2)*BS485),2))*AU485)/100),2)+ROUND(((ROUND((ROUND(((AE485-(((EU485*1.25)*1.2)))*AV485*1),2)*BS485),2)*AU485)/100),2))</f>
        <v>140.65</v>
      </c>
      <c r="DA485" s="2"/>
      <c r="DB485" s="2">
        <v>137</v>
      </c>
      <c r="DC485" s="2" t="s">
        <v>3</v>
      </c>
      <c r="DD485" s="2" t="s">
        <v>36</v>
      </c>
      <c r="DE485" s="2" t="s">
        <v>138</v>
      </c>
      <c r="DF485" s="2" t="s">
        <v>138</v>
      </c>
      <c r="DG485" s="2" t="s">
        <v>139</v>
      </c>
      <c r="DH485" s="2" t="s">
        <v>3</v>
      </c>
      <c r="DI485" s="2" t="s">
        <v>139</v>
      </c>
      <c r="DJ485" s="2" t="s">
        <v>138</v>
      </c>
      <c r="DK485" s="2" t="s">
        <v>3</v>
      </c>
      <c r="DL485" s="2" t="s">
        <v>3</v>
      </c>
      <c r="DM485" s="2" t="s">
        <v>3</v>
      </c>
      <c r="DN485" s="2">
        <v>0</v>
      </c>
      <c r="DO485" s="2">
        <v>0</v>
      </c>
      <c r="DP485" s="2">
        <v>1</v>
      </c>
      <c r="DQ485" s="2">
        <v>1</v>
      </c>
      <c r="DR485" s="2"/>
      <c r="DS485" s="2"/>
      <c r="DT485" s="2"/>
      <c r="DU485" s="2">
        <v>1013</v>
      </c>
      <c r="DV485" s="2" t="s">
        <v>422</v>
      </c>
      <c r="DW485" s="2" t="s">
        <v>422</v>
      </c>
      <c r="DX485" s="2">
        <v>1</v>
      </c>
      <c r="DY485" s="2"/>
      <c r="DZ485" s="2" t="s">
        <v>3</v>
      </c>
      <c r="EA485" s="2" t="s">
        <v>3</v>
      </c>
      <c r="EB485" s="2" t="s">
        <v>3</v>
      </c>
      <c r="EC485" s="2" t="s">
        <v>3</v>
      </c>
      <c r="ED485" s="2"/>
      <c r="EE485" s="2">
        <v>85635394</v>
      </c>
      <c r="EF485" s="2">
        <v>30</v>
      </c>
      <c r="EG485" s="2" t="s">
        <v>46</v>
      </c>
      <c r="EH485" s="2">
        <v>0</v>
      </c>
      <c r="EI485" s="2" t="s">
        <v>3</v>
      </c>
      <c r="EJ485" s="2">
        <v>1</v>
      </c>
      <c r="EK485" s="2">
        <v>22</v>
      </c>
      <c r="EL485" s="2" t="s">
        <v>202</v>
      </c>
      <c r="EM485" s="2" t="s">
        <v>203</v>
      </c>
      <c r="EN485" s="2"/>
      <c r="EO485" s="2" t="s">
        <v>140</v>
      </c>
      <c r="EP485" s="2"/>
      <c r="EQ485" s="2">
        <v>131072</v>
      </c>
      <c r="ER485" s="2">
        <v>190.09</v>
      </c>
      <c r="ES485" s="2">
        <v>85.7</v>
      </c>
      <c r="ET485" s="2">
        <v>28.43</v>
      </c>
      <c r="EU485" s="2">
        <v>4.29</v>
      </c>
      <c r="EV485" s="2">
        <v>75.959999999999994</v>
      </c>
      <c r="EW485" s="2">
        <v>6.33</v>
      </c>
      <c r="EX485" s="2">
        <v>0</v>
      </c>
      <c r="EY485" s="2">
        <v>0</v>
      </c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>
        <v>0</v>
      </c>
      <c r="FR485" s="2">
        <v>0</v>
      </c>
      <c r="FS485" s="2">
        <v>0</v>
      </c>
      <c r="FT485" s="2"/>
      <c r="FU485" s="2"/>
      <c r="FV485" s="2"/>
      <c r="FW485" s="2"/>
      <c r="FX485" s="2">
        <v>109</v>
      </c>
      <c r="FY485" s="2">
        <v>61</v>
      </c>
      <c r="FZ485" s="2"/>
      <c r="GA485" s="2" t="s">
        <v>3</v>
      </c>
      <c r="GB485" s="2"/>
      <c r="GC485" s="2"/>
      <c r="GD485" s="2">
        <v>1</v>
      </c>
      <c r="GE485" s="2"/>
      <c r="GF485" s="2">
        <v>791729670</v>
      </c>
      <c r="GG485" s="2">
        <v>2</v>
      </c>
      <c r="GH485" s="2">
        <v>1</v>
      </c>
      <c r="GI485" s="2">
        <v>2</v>
      </c>
      <c r="GJ485" s="2">
        <v>0</v>
      </c>
      <c r="GK485" s="2">
        <v>0</v>
      </c>
      <c r="GL485" s="2">
        <f t="shared" si="470"/>
        <v>0</v>
      </c>
      <c r="GM485" s="2">
        <f t="shared" si="471"/>
        <v>889.73</v>
      </c>
      <c r="GN485" s="2">
        <f t="shared" si="472"/>
        <v>889.73</v>
      </c>
      <c r="GO485" s="2">
        <f t="shared" si="473"/>
        <v>0</v>
      </c>
      <c r="GP485" s="2">
        <f t="shared" si="474"/>
        <v>0</v>
      </c>
      <c r="GQ485" s="2"/>
      <c r="GR485" s="2">
        <v>0</v>
      </c>
      <c r="GS485" s="2">
        <v>3</v>
      </c>
      <c r="GT485" s="2">
        <v>0</v>
      </c>
      <c r="GU485" s="2" t="s">
        <v>3</v>
      </c>
      <c r="GV485" s="2">
        <f t="shared" si="475"/>
        <v>0</v>
      </c>
      <c r="GW485" s="2">
        <v>1</v>
      </c>
      <c r="GX485" s="2">
        <f t="shared" si="476"/>
        <v>0</v>
      </c>
      <c r="GY485" s="2"/>
      <c r="GZ485" s="2"/>
      <c r="HA485" s="2">
        <v>0</v>
      </c>
      <c r="HB485" s="2">
        <v>0</v>
      </c>
      <c r="HC485" s="2">
        <f t="shared" si="477"/>
        <v>0</v>
      </c>
      <c r="HD485" s="2"/>
      <c r="HE485" s="2" t="s">
        <v>3</v>
      </c>
      <c r="HF485" s="2" t="s">
        <v>3</v>
      </c>
      <c r="HG485" s="2"/>
      <c r="HH485" s="2"/>
      <c r="HI485" s="2"/>
      <c r="HJ485" s="2"/>
      <c r="HK485" s="2"/>
      <c r="HL485" s="2"/>
      <c r="HM485" s="2" t="s">
        <v>3</v>
      </c>
      <c r="HN485" s="2" t="s">
        <v>3</v>
      </c>
      <c r="HO485" s="2" t="s">
        <v>3</v>
      </c>
      <c r="HP485" s="2" t="s">
        <v>3</v>
      </c>
      <c r="HQ485" s="2" t="s">
        <v>3</v>
      </c>
      <c r="HR485" s="2"/>
      <c r="HS485" s="2">
        <v>0</v>
      </c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>
        <v>0</v>
      </c>
      <c r="IL485" s="2"/>
      <c r="IM485" s="2"/>
      <c r="IN485" s="2"/>
      <c r="IO485" s="2"/>
      <c r="IP485" s="2"/>
      <c r="IQ485" s="2"/>
      <c r="IR485" s="2"/>
      <c r="IS485" s="2"/>
      <c r="IT485" s="2"/>
      <c r="IU485" s="2"/>
    </row>
    <row r="486" spans="1:255" x14ac:dyDescent="0.25">
      <c r="A486" s="3">
        <v>17</v>
      </c>
      <c r="B486" s="3">
        <v>1</v>
      </c>
      <c r="C486" s="3">
        <f>ROW(SmtRes!A546)</f>
        <v>546</v>
      </c>
      <c r="D486" s="3">
        <f>ROW(EtalonRes!A522)</f>
        <v>522</v>
      </c>
      <c r="E486" s="3" t="s">
        <v>437</v>
      </c>
      <c r="F486" s="3" t="s">
        <v>430</v>
      </c>
      <c r="G486" s="3" t="s">
        <v>431</v>
      </c>
      <c r="H486" s="3" t="s">
        <v>422</v>
      </c>
      <c r="I486" s="3">
        <f>ROUND((5*4)/10,9)</f>
        <v>2</v>
      </c>
      <c r="J486" s="3">
        <v>0</v>
      </c>
      <c r="K486" s="3">
        <f>ROUND((5*4)/10,9)</f>
        <v>2</v>
      </c>
      <c r="O486" s="3">
        <f t="shared" si="451"/>
        <v>15045.6</v>
      </c>
      <c r="P486" s="3">
        <f t="shared" si="452"/>
        <v>891.28</v>
      </c>
      <c r="Q486" s="3">
        <f>(ROUND((ROUND(((((ET486*1.25)*1.2))*AV486*I486),2)*BB486),2)+ROUND((ROUND(((AE486-(((EU486*1.25)*1.2)))*AV486*I486),2)*BS486),2))</f>
        <v>1548.82</v>
      </c>
      <c r="R486" s="3">
        <f>(ROUND((ROUND(((((EU486*1.25)*1.2))*AV486*I486),2)*BS486),2)+ROUND((ROUND(((AE486-(((EU486*1.25)*1.2)))*AV486*I486),2)*BS486),2))</f>
        <v>773.69</v>
      </c>
      <c r="S486" s="3">
        <f t="shared" si="453"/>
        <v>12605.5</v>
      </c>
      <c r="T486" s="3">
        <f t="shared" si="454"/>
        <v>0</v>
      </c>
      <c r="U486" s="3">
        <f t="shared" si="455"/>
        <v>18.641343599999995</v>
      </c>
      <c r="V486" s="3">
        <f t="shared" si="456"/>
        <v>0</v>
      </c>
      <c r="W486" s="3">
        <f t="shared" si="457"/>
        <v>0</v>
      </c>
      <c r="X486" s="3">
        <f>(ROUND((((S486+ROUND((ROUND(((((EU486*1.25)*1.2))*AV486*I486),2)*BS486),2))*AT486)/100),2)+ROUND(((ROUND((ROUND(((AE486-(((EU486*1.25)*1.2)))*AV486*I486),2)*BS486),2)*AT486)/100),2))</f>
        <v>14583.32</v>
      </c>
      <c r="Y486" s="3">
        <f>(ROUND((((S486+ROUND((ROUND(((((EU486*1.25)*1.2))*AV486*I486),2)*BS486),2))*AU486)/100),2)+ROUND(((ROUND((ROUND(((AE486-(((EU486*1.25)*1.2)))*AV486*I486),2)*BS486),2)*AU486)/100),2))</f>
        <v>8161.31</v>
      </c>
      <c r="AA486" s="3">
        <v>86549536</v>
      </c>
      <c r="AB486" s="3">
        <f t="shared" si="458"/>
        <v>233.16980000000001</v>
      </c>
      <c r="AC486" s="3">
        <f>ROUND((((ES486*1)*1)),6)</f>
        <v>85.7</v>
      </c>
      <c r="AD486" s="3">
        <f>ROUND((((((ET486*1.25)*1.2))-(((EU486*1.25)*1.2)))+AE486),6)</f>
        <v>42.645000000000003</v>
      </c>
      <c r="AE486" s="3">
        <f>ROUND((((EU486*1.25)*1.2)),6)</f>
        <v>6.4349999999999996</v>
      </c>
      <c r="AF486" s="3">
        <f>ROUND((((EV486*1.15)*1.2)),6)</f>
        <v>104.8248</v>
      </c>
      <c r="AG486" s="3">
        <f t="shared" si="460"/>
        <v>0</v>
      </c>
      <c r="AH486" s="3">
        <f>(((EW486*1.15)*1.2))</f>
        <v>8.7353999999999985</v>
      </c>
      <c r="AI486" s="3">
        <f>(((EX486*1.25)*1.2))</f>
        <v>0</v>
      </c>
      <c r="AJ486" s="3">
        <f t="shared" si="462"/>
        <v>0</v>
      </c>
      <c r="AK486" s="3">
        <v>190.09</v>
      </c>
      <c r="AL486" s="3">
        <v>85.7</v>
      </c>
      <c r="AM486" s="3">
        <v>28.43</v>
      </c>
      <c r="AN486" s="3">
        <v>4.29</v>
      </c>
      <c r="AO486" s="3">
        <v>75.959999999999994</v>
      </c>
      <c r="AP486" s="3">
        <v>0</v>
      </c>
      <c r="AQ486" s="3">
        <v>6.33</v>
      </c>
      <c r="AR486" s="3">
        <v>0</v>
      </c>
      <c r="AS486" s="3">
        <v>0</v>
      </c>
      <c r="AT486" s="3">
        <v>109</v>
      </c>
      <c r="AU486" s="3">
        <v>61</v>
      </c>
      <c r="AV486" s="3">
        <v>1.0669999999999999</v>
      </c>
      <c r="AW486" s="3">
        <v>1</v>
      </c>
      <c r="AZ486" s="3">
        <v>1</v>
      </c>
      <c r="BA486" s="3">
        <v>56.35</v>
      </c>
      <c r="BB486" s="3">
        <v>17.02</v>
      </c>
      <c r="BC486" s="3">
        <v>5.2</v>
      </c>
      <c r="BD486" s="3" t="s">
        <v>3</v>
      </c>
      <c r="BE486" s="3" t="s">
        <v>3</v>
      </c>
      <c r="BF486" s="3" t="s">
        <v>3</v>
      </c>
      <c r="BG486" s="3" t="s">
        <v>3</v>
      </c>
      <c r="BH486" s="3">
        <v>0</v>
      </c>
      <c r="BI486" s="3">
        <v>1</v>
      </c>
      <c r="BJ486" s="3" t="s">
        <v>432</v>
      </c>
      <c r="BM486" s="3">
        <v>22</v>
      </c>
      <c r="BN486" s="3">
        <v>0</v>
      </c>
      <c r="BO486" s="3" t="s">
        <v>430</v>
      </c>
      <c r="BP486" s="3">
        <v>1</v>
      </c>
      <c r="BQ486" s="3">
        <v>30</v>
      </c>
      <c r="BR486" s="3">
        <v>0</v>
      </c>
      <c r="BS486" s="3">
        <v>56.35</v>
      </c>
      <c r="BT486" s="3">
        <v>1</v>
      </c>
      <c r="BU486" s="3">
        <v>1</v>
      </c>
      <c r="BV486" s="3">
        <v>1</v>
      </c>
      <c r="BW486" s="3">
        <v>1</v>
      </c>
      <c r="BX486" s="3">
        <v>1</v>
      </c>
      <c r="BY486" s="3" t="s">
        <v>3</v>
      </c>
      <c r="BZ486" s="3">
        <v>109</v>
      </c>
      <c r="CA486" s="3">
        <v>61</v>
      </c>
      <c r="CB486" s="3" t="s">
        <v>3</v>
      </c>
      <c r="CE486" s="3">
        <v>1566</v>
      </c>
      <c r="CF486" s="3">
        <v>0</v>
      </c>
      <c r="CG486" s="3">
        <v>0</v>
      </c>
      <c r="CM486" s="3">
        <v>0</v>
      </c>
      <c r="CN486" s="3" t="s">
        <v>857</v>
      </c>
      <c r="CO486" s="3">
        <v>0</v>
      </c>
      <c r="CP486" s="3">
        <f t="shared" si="463"/>
        <v>15045.6</v>
      </c>
      <c r="CQ486" s="3">
        <f t="shared" si="464"/>
        <v>445.64</v>
      </c>
      <c r="CR486" s="3">
        <f>(ROUND((ROUND(((((ET486*1.25)*1.2))*AV486*1),2)*BB486),2)+ROUND((ROUND(((AE486-(((EU486*1.25)*1.2)))*AV486*1),2)*BS486),2))</f>
        <v>774.41</v>
      </c>
      <c r="CS486" s="3">
        <f>(ROUND((ROUND(((((EU486*1.25)*1.2))*AV486*1),2)*BS486),2)+ROUND((ROUND(((AE486-(((EU486*1.25)*1.2)))*AV486*1),2)*BS486),2))</f>
        <v>387.12</v>
      </c>
      <c r="CT486" s="3">
        <f t="shared" si="465"/>
        <v>6302.75</v>
      </c>
      <c r="CU486" s="3">
        <f t="shared" si="466"/>
        <v>0</v>
      </c>
      <c r="CV486" s="3">
        <f t="shared" si="467"/>
        <v>9.3206717999999977</v>
      </c>
      <c r="CW486" s="3">
        <f t="shared" si="468"/>
        <v>0</v>
      </c>
      <c r="CX486" s="3">
        <f t="shared" si="469"/>
        <v>0</v>
      </c>
      <c r="CY486" s="3">
        <f>(ROUND((((S486+ROUND((ROUND(((((EU486*1.25)*1.2))*AV486*1),2)*BS486),2))*AT486)/100),2)+ROUND(((ROUND((ROUND(((AE486-(((EU486*1.25)*1.2)))*AV486*1),2)*BS486),2)*AT486)/100),2))</f>
        <v>14161.96</v>
      </c>
      <c r="CZ486" s="3">
        <f>(ROUND((((S486+ROUND((ROUND(((((EU486*1.25)*1.2))*AV486*1),2)*BS486),2))*AU486)/100),2)+ROUND(((ROUND((ROUND(((AE486-(((EU486*1.25)*1.2)))*AV486*1),2)*BS486),2)*AU486)/100),2))</f>
        <v>7925.5</v>
      </c>
      <c r="DB486" s="3">
        <v>139</v>
      </c>
      <c r="DC486" s="3" t="s">
        <v>3</v>
      </c>
      <c r="DD486" s="3" t="s">
        <v>36</v>
      </c>
      <c r="DE486" s="3" t="s">
        <v>138</v>
      </c>
      <c r="DF486" s="3" t="s">
        <v>138</v>
      </c>
      <c r="DG486" s="3" t="s">
        <v>139</v>
      </c>
      <c r="DH486" s="3" t="s">
        <v>3</v>
      </c>
      <c r="DI486" s="3" t="s">
        <v>139</v>
      </c>
      <c r="DJ486" s="3" t="s">
        <v>138</v>
      </c>
      <c r="DK486" s="3" t="s">
        <v>3</v>
      </c>
      <c r="DL486" s="3" t="s">
        <v>3</v>
      </c>
      <c r="DM486" s="3" t="s">
        <v>3</v>
      </c>
      <c r="DN486" s="3">
        <v>0</v>
      </c>
      <c r="DO486" s="3">
        <v>0</v>
      </c>
      <c r="DP486" s="3">
        <v>1</v>
      </c>
      <c r="DQ486" s="3">
        <v>1</v>
      </c>
      <c r="DU486" s="3">
        <v>1013</v>
      </c>
      <c r="DV486" s="3" t="s">
        <v>422</v>
      </c>
      <c r="DW486" s="3" t="s">
        <v>422</v>
      </c>
      <c r="DX486" s="3">
        <v>1</v>
      </c>
      <c r="DZ486" s="3" t="s">
        <v>3</v>
      </c>
      <c r="EA486" s="3" t="s">
        <v>3</v>
      </c>
      <c r="EB486" s="3" t="s">
        <v>3</v>
      </c>
      <c r="EC486" s="3" t="s">
        <v>3</v>
      </c>
      <c r="EE486" s="3">
        <v>85635394</v>
      </c>
      <c r="EF486" s="3">
        <v>30</v>
      </c>
      <c r="EG486" s="3" t="s">
        <v>46</v>
      </c>
      <c r="EH486" s="3">
        <v>0</v>
      </c>
      <c r="EI486" s="3" t="s">
        <v>3</v>
      </c>
      <c r="EJ486" s="3">
        <v>1</v>
      </c>
      <c r="EK486" s="3">
        <v>22</v>
      </c>
      <c r="EL486" s="3" t="s">
        <v>202</v>
      </c>
      <c r="EM486" s="3" t="s">
        <v>203</v>
      </c>
      <c r="EO486" s="3" t="s">
        <v>140</v>
      </c>
      <c r="EQ486" s="3">
        <v>131072</v>
      </c>
      <c r="ER486" s="3">
        <v>190.09</v>
      </c>
      <c r="ES486" s="3">
        <v>85.7</v>
      </c>
      <c r="ET486" s="3">
        <v>28.43</v>
      </c>
      <c r="EU486" s="3">
        <v>4.29</v>
      </c>
      <c r="EV486" s="3">
        <v>75.959999999999994</v>
      </c>
      <c r="EW486" s="3">
        <v>6.33</v>
      </c>
      <c r="EX486" s="3">
        <v>0</v>
      </c>
      <c r="EY486" s="3">
        <v>0</v>
      </c>
      <c r="FQ486" s="3">
        <v>0</v>
      </c>
      <c r="FR486" s="3">
        <v>0</v>
      </c>
      <c r="FS486" s="3">
        <v>0</v>
      </c>
      <c r="FX486" s="3">
        <v>109</v>
      </c>
      <c r="FY486" s="3">
        <v>61</v>
      </c>
      <c r="GA486" s="3" t="s">
        <v>3</v>
      </c>
      <c r="GD486" s="3">
        <v>1</v>
      </c>
      <c r="GF486" s="3">
        <v>791729670</v>
      </c>
      <c r="GG486" s="3">
        <v>2</v>
      </c>
      <c r="GH486" s="3">
        <v>1</v>
      </c>
      <c r="GI486" s="3">
        <v>2</v>
      </c>
      <c r="GJ486" s="3">
        <v>0</v>
      </c>
      <c r="GK486" s="3">
        <v>0</v>
      </c>
      <c r="GL486" s="3">
        <f t="shared" si="470"/>
        <v>0</v>
      </c>
      <c r="GM486" s="3">
        <f t="shared" si="471"/>
        <v>37790.230000000003</v>
      </c>
      <c r="GN486" s="3">
        <f t="shared" si="472"/>
        <v>37790.230000000003</v>
      </c>
      <c r="GO486" s="3">
        <f t="shared" si="473"/>
        <v>0</v>
      </c>
      <c r="GP486" s="3">
        <f t="shared" si="474"/>
        <v>0</v>
      </c>
      <c r="GR486" s="3">
        <v>0</v>
      </c>
      <c r="GS486" s="3">
        <v>3</v>
      </c>
      <c r="GT486" s="3">
        <v>0</v>
      </c>
      <c r="GU486" s="3" t="s">
        <v>3</v>
      </c>
      <c r="GV486" s="3">
        <f t="shared" si="475"/>
        <v>0</v>
      </c>
      <c r="GW486" s="3">
        <v>1</v>
      </c>
      <c r="GX486" s="3">
        <f t="shared" si="476"/>
        <v>0</v>
      </c>
      <c r="HA486" s="3">
        <v>0</v>
      </c>
      <c r="HB486" s="3">
        <v>0</v>
      </c>
      <c r="HC486" s="3">
        <f t="shared" si="477"/>
        <v>0</v>
      </c>
      <c r="HE486" s="3" t="s">
        <v>3</v>
      </c>
      <c r="HF486" s="3" t="s">
        <v>3</v>
      </c>
      <c r="HM486" s="3" t="s">
        <v>3</v>
      </c>
      <c r="HN486" s="3" t="s">
        <v>3</v>
      </c>
      <c r="HO486" s="3" t="s">
        <v>3</v>
      </c>
      <c r="HP486" s="3" t="s">
        <v>3</v>
      </c>
      <c r="HQ486" s="3" t="s">
        <v>3</v>
      </c>
      <c r="HS486" s="3">
        <v>0</v>
      </c>
      <c r="IK486" s="3">
        <v>0</v>
      </c>
    </row>
    <row r="487" spans="1:255" x14ac:dyDescent="0.25">
      <c r="A487" s="2">
        <v>18</v>
      </c>
      <c r="B487" s="2">
        <v>1</v>
      </c>
      <c r="C487" s="2">
        <v>535</v>
      </c>
      <c r="D487" s="2"/>
      <c r="E487" s="2" t="s">
        <v>438</v>
      </c>
      <c r="F487" s="2" t="s">
        <v>412</v>
      </c>
      <c r="G487" s="2" t="s">
        <v>413</v>
      </c>
      <c r="H487" s="2" t="s">
        <v>163</v>
      </c>
      <c r="I487" s="2">
        <f>I485*J487</f>
        <v>20</v>
      </c>
      <c r="J487" s="2">
        <v>10</v>
      </c>
      <c r="K487" s="2">
        <v>10</v>
      </c>
      <c r="L487" s="2"/>
      <c r="M487" s="2"/>
      <c r="N487" s="2"/>
      <c r="O487" s="2">
        <f t="shared" si="451"/>
        <v>1842.2</v>
      </c>
      <c r="P487" s="2">
        <f t="shared" si="452"/>
        <v>1842.2</v>
      </c>
      <c r="Q487" s="2">
        <f>(ROUND((ROUND(((ET487)*AV487*I487),2)*BB487),2)+ROUND((ROUND(((AE487-(EU487))*AV487*I487),2)*BS487),2))</f>
        <v>0</v>
      </c>
      <c r="R487" s="2">
        <f>(ROUND((ROUND(((EU487)*AV487*I487),2)*BS487),2)+ROUND((ROUND(((AE487-(EU487))*AV487*I487),2)*BS487),2))</f>
        <v>0</v>
      </c>
      <c r="S487" s="2">
        <f t="shared" si="453"/>
        <v>0</v>
      </c>
      <c r="T487" s="2">
        <f t="shared" si="454"/>
        <v>0</v>
      </c>
      <c r="U487" s="2">
        <f t="shared" si="455"/>
        <v>0</v>
      </c>
      <c r="V487" s="2">
        <f t="shared" si="456"/>
        <v>0</v>
      </c>
      <c r="W487" s="2">
        <f t="shared" si="457"/>
        <v>0</v>
      </c>
      <c r="X487" s="2">
        <f>(ROUND((((S487+ROUND((ROUND(((EU487)*AV487*I487),2)*BS487),2))*AT487)/100),2)+ROUND(((ROUND((ROUND(((AE487-(EU487))*AV487*I487),2)*BS487),2)*AT487)/100),2))</f>
        <v>0</v>
      </c>
      <c r="Y487" s="2">
        <f>(ROUND((((S487+ROUND((ROUND(((EU487)*AV487*I487),2)*BS487),2))*AU487)/100),2)+ROUND(((ROUND((ROUND(((AE487-(EU487))*AV487*I487),2)*BS487),2)*AU487)/100),2))</f>
        <v>0</v>
      </c>
      <c r="Z487" s="2"/>
      <c r="AA487" s="2">
        <v>86549534</v>
      </c>
      <c r="AB487" s="2">
        <f t="shared" si="458"/>
        <v>92.11</v>
      </c>
      <c r="AC487" s="2">
        <f>ROUND((ES487),6)</f>
        <v>92.11</v>
      </c>
      <c r="AD487" s="2">
        <f>ROUND((((ET487)-(EU487))+AE487),6)</f>
        <v>0</v>
      </c>
      <c r="AE487" s="2">
        <f t="shared" ref="AE487:AF490" si="480">ROUND((EU487),6)</f>
        <v>0</v>
      </c>
      <c r="AF487" s="2">
        <f t="shared" si="480"/>
        <v>0</v>
      </c>
      <c r="AG487" s="2">
        <f t="shared" si="460"/>
        <v>0</v>
      </c>
      <c r="AH487" s="2">
        <f t="shared" ref="AH487:AI490" si="481">(EW487)</f>
        <v>0</v>
      </c>
      <c r="AI487" s="2">
        <f t="shared" si="481"/>
        <v>0</v>
      </c>
      <c r="AJ487" s="2">
        <f t="shared" si="462"/>
        <v>0</v>
      </c>
      <c r="AK487" s="2">
        <v>92.11</v>
      </c>
      <c r="AL487" s="2">
        <v>92.11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109</v>
      </c>
      <c r="AU487" s="2">
        <v>61</v>
      </c>
      <c r="AV487" s="2">
        <v>1</v>
      </c>
      <c r="AW487" s="2">
        <v>1</v>
      </c>
      <c r="AX487" s="2"/>
      <c r="AY487" s="2"/>
      <c r="AZ487" s="2">
        <v>1</v>
      </c>
      <c r="BA487" s="2">
        <v>1</v>
      </c>
      <c r="BB487" s="2">
        <v>1</v>
      </c>
      <c r="BC487" s="2">
        <v>1</v>
      </c>
      <c r="BD487" s="2" t="s">
        <v>3</v>
      </c>
      <c r="BE487" s="2" t="s">
        <v>3</v>
      </c>
      <c r="BF487" s="2" t="s">
        <v>3</v>
      </c>
      <c r="BG487" s="2" t="s">
        <v>3</v>
      </c>
      <c r="BH487" s="2">
        <v>3</v>
      </c>
      <c r="BI487" s="2">
        <v>1</v>
      </c>
      <c r="BJ487" s="2" t="s">
        <v>414</v>
      </c>
      <c r="BK487" s="2"/>
      <c r="BL487" s="2"/>
      <c r="BM487" s="2">
        <v>22</v>
      </c>
      <c r="BN487" s="2">
        <v>0</v>
      </c>
      <c r="BO487" s="2" t="s">
        <v>3</v>
      </c>
      <c r="BP487" s="2">
        <v>0</v>
      </c>
      <c r="BQ487" s="2">
        <v>30</v>
      </c>
      <c r="BR487" s="2">
        <v>0</v>
      </c>
      <c r="BS487" s="2">
        <v>1</v>
      </c>
      <c r="BT487" s="2">
        <v>1</v>
      </c>
      <c r="BU487" s="2">
        <v>1</v>
      </c>
      <c r="BV487" s="2">
        <v>1</v>
      </c>
      <c r="BW487" s="2">
        <v>1</v>
      </c>
      <c r="BX487" s="2">
        <v>1</v>
      </c>
      <c r="BY487" s="2" t="s">
        <v>3</v>
      </c>
      <c r="BZ487" s="2">
        <v>109</v>
      </c>
      <c r="CA487" s="2">
        <v>61</v>
      </c>
      <c r="CB487" s="2" t="s">
        <v>3</v>
      </c>
      <c r="CC487" s="2"/>
      <c r="CD487" s="2"/>
      <c r="CE487" s="2">
        <v>1566</v>
      </c>
      <c r="CF487" s="2">
        <v>0</v>
      </c>
      <c r="CG487" s="2">
        <v>0</v>
      </c>
      <c r="CH487" s="2"/>
      <c r="CI487" s="2"/>
      <c r="CJ487" s="2"/>
      <c r="CK487" s="2"/>
      <c r="CL487" s="2"/>
      <c r="CM487" s="2">
        <v>0</v>
      </c>
      <c r="CN487" s="2" t="s">
        <v>858</v>
      </c>
      <c r="CO487" s="2">
        <v>0</v>
      </c>
      <c r="CP487" s="2">
        <f t="shared" si="463"/>
        <v>1842.2</v>
      </c>
      <c r="CQ487" s="2">
        <f t="shared" si="464"/>
        <v>92.11</v>
      </c>
      <c r="CR487" s="2">
        <f>(ROUND((ROUND(((ET487)*AV487*1),2)*BB487),2)+ROUND((ROUND(((AE487-(EU487))*AV487*1),2)*BS487),2))</f>
        <v>0</v>
      </c>
      <c r="CS487" s="2">
        <f>(ROUND((ROUND(((EU487)*AV487*1),2)*BS487),2)+ROUND((ROUND(((AE487-(EU487))*AV487*1),2)*BS487),2))</f>
        <v>0</v>
      </c>
      <c r="CT487" s="2">
        <f t="shared" si="465"/>
        <v>0</v>
      </c>
      <c r="CU487" s="2">
        <f t="shared" si="466"/>
        <v>0</v>
      </c>
      <c r="CV487" s="2">
        <f t="shared" si="467"/>
        <v>0</v>
      </c>
      <c r="CW487" s="2">
        <f t="shared" si="468"/>
        <v>0</v>
      </c>
      <c r="CX487" s="2">
        <f t="shared" si="469"/>
        <v>0</v>
      </c>
      <c r="CY487" s="2">
        <f>(ROUND((((S487+ROUND((ROUND(((EU487)*AV487*1),2)*BS487),2))*AT487)/100),2)+ROUND(((ROUND((ROUND(((AE487-(EU487))*AV487*1),2)*BS487),2)*AT487)/100),2))</f>
        <v>0</v>
      </c>
      <c r="CZ487" s="2">
        <f>(ROUND((((S487+ROUND((ROUND(((EU487)*AV487*1),2)*BS487),2))*AU487)/100),2)+ROUND(((ROUND((ROUND(((AE487-(EU487))*AV487*1),2)*BS487),2)*AU487)/100),2))</f>
        <v>0</v>
      </c>
      <c r="DA487" s="2"/>
      <c r="DB487" s="2"/>
      <c r="DC487" s="2" t="s">
        <v>3</v>
      </c>
      <c r="DD487" s="2" t="s">
        <v>3</v>
      </c>
      <c r="DE487" s="2" t="s">
        <v>3</v>
      </c>
      <c r="DF487" s="2" t="s">
        <v>3</v>
      </c>
      <c r="DG487" s="2" t="s">
        <v>3</v>
      </c>
      <c r="DH487" s="2" t="s">
        <v>3</v>
      </c>
      <c r="DI487" s="2" t="s">
        <v>3</v>
      </c>
      <c r="DJ487" s="2" t="s">
        <v>3</v>
      </c>
      <c r="DK487" s="2" t="s">
        <v>3</v>
      </c>
      <c r="DL487" s="2" t="s">
        <v>3</v>
      </c>
      <c r="DM487" s="2" t="s">
        <v>3</v>
      </c>
      <c r="DN487" s="2">
        <v>0</v>
      </c>
      <c r="DO487" s="2">
        <v>0</v>
      </c>
      <c r="DP487" s="2">
        <v>1</v>
      </c>
      <c r="DQ487" s="2">
        <v>1</v>
      </c>
      <c r="DR487" s="2"/>
      <c r="DS487" s="2"/>
      <c r="DT487" s="2"/>
      <c r="DU487" s="2">
        <v>1010</v>
      </c>
      <c r="DV487" s="2" t="s">
        <v>163</v>
      </c>
      <c r="DW487" s="2" t="s">
        <v>163</v>
      </c>
      <c r="DX487" s="2">
        <v>1</v>
      </c>
      <c r="DY487" s="2"/>
      <c r="DZ487" s="2" t="s">
        <v>3</v>
      </c>
      <c r="EA487" s="2" t="s">
        <v>3</v>
      </c>
      <c r="EB487" s="2" t="s">
        <v>3</v>
      </c>
      <c r="EC487" s="2" t="s">
        <v>3</v>
      </c>
      <c r="ED487" s="2"/>
      <c r="EE487" s="2">
        <v>85635394</v>
      </c>
      <c r="EF487" s="2">
        <v>30</v>
      </c>
      <c r="EG487" s="2" t="s">
        <v>46</v>
      </c>
      <c r="EH487" s="2">
        <v>0</v>
      </c>
      <c r="EI487" s="2" t="s">
        <v>3</v>
      </c>
      <c r="EJ487" s="2">
        <v>1</v>
      </c>
      <c r="EK487" s="2">
        <v>22</v>
      </c>
      <c r="EL487" s="2" t="s">
        <v>202</v>
      </c>
      <c r="EM487" s="2" t="s">
        <v>203</v>
      </c>
      <c r="EN487" s="2"/>
      <c r="EO487" s="2" t="s">
        <v>146</v>
      </c>
      <c r="EP487" s="2"/>
      <c r="EQ487" s="2">
        <v>0</v>
      </c>
      <c r="ER487" s="2">
        <v>92.11</v>
      </c>
      <c r="ES487" s="2">
        <v>92.11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>
        <v>0</v>
      </c>
      <c r="FR487" s="2">
        <v>0</v>
      </c>
      <c r="FS487" s="2">
        <v>0</v>
      </c>
      <c r="FT487" s="2"/>
      <c r="FU487" s="2"/>
      <c r="FV487" s="2"/>
      <c r="FW487" s="2"/>
      <c r="FX487" s="2">
        <v>109</v>
      </c>
      <c r="FY487" s="2">
        <v>61</v>
      </c>
      <c r="FZ487" s="2"/>
      <c r="GA487" s="2" t="s">
        <v>3</v>
      </c>
      <c r="GB487" s="2"/>
      <c r="GC487" s="2"/>
      <c r="GD487" s="2">
        <v>1</v>
      </c>
      <c r="GE487" s="2"/>
      <c r="GF487" s="2">
        <v>145208330</v>
      </c>
      <c r="GG487" s="2">
        <v>2</v>
      </c>
      <c r="GH487" s="2">
        <v>1</v>
      </c>
      <c r="GI487" s="2">
        <v>-2</v>
      </c>
      <c r="GJ487" s="2">
        <v>0</v>
      </c>
      <c r="GK487" s="2">
        <v>0</v>
      </c>
      <c r="GL487" s="2">
        <f t="shared" si="470"/>
        <v>0</v>
      </c>
      <c r="GM487" s="2">
        <f t="shared" si="471"/>
        <v>1842.2</v>
      </c>
      <c r="GN487" s="2">
        <f t="shared" si="472"/>
        <v>1842.2</v>
      </c>
      <c r="GO487" s="2">
        <f t="shared" si="473"/>
        <v>0</v>
      </c>
      <c r="GP487" s="2">
        <f t="shared" si="474"/>
        <v>0</v>
      </c>
      <c r="GQ487" s="2"/>
      <c r="GR487" s="2">
        <v>0</v>
      </c>
      <c r="GS487" s="2">
        <v>3</v>
      </c>
      <c r="GT487" s="2">
        <v>0</v>
      </c>
      <c r="GU487" s="2" t="s">
        <v>3</v>
      </c>
      <c r="GV487" s="2">
        <f t="shared" si="475"/>
        <v>0</v>
      </c>
      <c r="GW487" s="2">
        <v>1</v>
      </c>
      <c r="GX487" s="2">
        <f t="shared" si="476"/>
        <v>0</v>
      </c>
      <c r="GY487" s="2"/>
      <c r="GZ487" s="2"/>
      <c r="HA487" s="2">
        <v>0</v>
      </c>
      <c r="HB487" s="2">
        <v>0</v>
      </c>
      <c r="HC487" s="2">
        <f t="shared" si="477"/>
        <v>0</v>
      </c>
      <c r="HD487" s="2"/>
      <c r="HE487" s="2" t="s">
        <v>3</v>
      </c>
      <c r="HF487" s="2" t="s">
        <v>3</v>
      </c>
      <c r="HG487" s="2"/>
      <c r="HH487" s="2"/>
      <c r="HI487" s="2"/>
      <c r="HJ487" s="2"/>
      <c r="HK487" s="2"/>
      <c r="HL487" s="2"/>
      <c r="HM487" s="2" t="s">
        <v>36</v>
      </c>
      <c r="HN487" s="2" t="s">
        <v>3</v>
      </c>
      <c r="HO487" s="2" t="s">
        <v>3</v>
      </c>
      <c r="HP487" s="2" t="s">
        <v>3</v>
      </c>
      <c r="HQ487" s="2" t="s">
        <v>3</v>
      </c>
      <c r="HR487" s="2"/>
      <c r="HS487" s="2">
        <v>0</v>
      </c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>
        <v>0</v>
      </c>
      <c r="IL487" s="2"/>
      <c r="IM487" s="2"/>
      <c r="IN487" s="2"/>
      <c r="IO487" s="2"/>
      <c r="IP487" s="2"/>
      <c r="IQ487" s="2"/>
      <c r="IR487" s="2"/>
      <c r="IS487" s="2"/>
      <c r="IT487" s="2"/>
      <c r="IU487" s="2"/>
    </row>
    <row r="488" spans="1:255" x14ac:dyDescent="0.25">
      <c r="A488" s="3">
        <v>18</v>
      </c>
      <c r="B488" s="3">
        <v>1</v>
      </c>
      <c r="C488" s="3">
        <v>544</v>
      </c>
      <c r="E488" s="3" t="s">
        <v>438</v>
      </c>
      <c r="F488" s="3" t="s">
        <v>412</v>
      </c>
      <c r="G488" s="3" t="s">
        <v>413</v>
      </c>
      <c r="H488" s="3" t="s">
        <v>163</v>
      </c>
      <c r="I488" s="3">
        <f>I486*J488</f>
        <v>20</v>
      </c>
      <c r="J488" s="3">
        <v>10</v>
      </c>
      <c r="K488" s="3">
        <v>10</v>
      </c>
      <c r="O488" s="3">
        <f t="shared" si="451"/>
        <v>19214.150000000001</v>
      </c>
      <c r="P488" s="3">
        <f t="shared" si="452"/>
        <v>19214.150000000001</v>
      </c>
      <c r="Q488" s="3">
        <f>(ROUND((ROUND(((ET488)*AV488*I488),2)*BB488),2)+ROUND((ROUND(((AE488-(EU488))*AV488*I488),2)*BS488),2))</f>
        <v>0</v>
      </c>
      <c r="R488" s="3">
        <f>(ROUND((ROUND(((EU488)*AV488*I488),2)*BS488),2)+ROUND((ROUND(((AE488-(EU488))*AV488*I488),2)*BS488),2))</f>
        <v>0</v>
      </c>
      <c r="S488" s="3">
        <f t="shared" si="453"/>
        <v>0</v>
      </c>
      <c r="T488" s="3">
        <f t="shared" si="454"/>
        <v>0</v>
      </c>
      <c r="U488" s="3">
        <f t="shared" si="455"/>
        <v>0</v>
      </c>
      <c r="V488" s="3">
        <f t="shared" si="456"/>
        <v>0</v>
      </c>
      <c r="W488" s="3">
        <f t="shared" si="457"/>
        <v>0</v>
      </c>
      <c r="X488" s="3">
        <f>(ROUND((((S488+ROUND((ROUND(((EU488)*AV488*I488),2)*BS488),2))*AT488)/100),2)+ROUND(((ROUND((ROUND(((AE488-(EU488))*AV488*I488),2)*BS488),2)*AT488)/100),2))</f>
        <v>0</v>
      </c>
      <c r="Y488" s="3">
        <f>(ROUND((((S488+ROUND((ROUND(((EU488)*AV488*I488),2)*BS488),2))*AU488)/100),2)+ROUND(((ROUND((ROUND(((AE488-(EU488))*AV488*I488),2)*BS488),2)*AU488)/100),2))</f>
        <v>0</v>
      </c>
      <c r="AA488" s="3">
        <v>86549536</v>
      </c>
      <c r="AB488" s="3">
        <f t="shared" si="458"/>
        <v>92.11</v>
      </c>
      <c r="AC488" s="3">
        <f>ROUND((ES488),6)</f>
        <v>92.11</v>
      </c>
      <c r="AD488" s="3">
        <f>ROUND((((ET488)-(EU488))+AE488),6)</f>
        <v>0</v>
      </c>
      <c r="AE488" s="3">
        <f t="shared" si="480"/>
        <v>0</v>
      </c>
      <c r="AF488" s="3">
        <f t="shared" si="480"/>
        <v>0</v>
      </c>
      <c r="AG488" s="3">
        <f t="shared" si="460"/>
        <v>0</v>
      </c>
      <c r="AH488" s="3">
        <f t="shared" si="481"/>
        <v>0</v>
      </c>
      <c r="AI488" s="3">
        <f t="shared" si="481"/>
        <v>0</v>
      </c>
      <c r="AJ488" s="3">
        <f t="shared" si="462"/>
        <v>0</v>
      </c>
      <c r="AK488" s="3">
        <v>92.11</v>
      </c>
      <c r="AL488" s="3">
        <v>92.11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109</v>
      </c>
      <c r="AU488" s="3">
        <v>61</v>
      </c>
      <c r="AV488" s="3">
        <v>1</v>
      </c>
      <c r="AW488" s="3">
        <v>1</v>
      </c>
      <c r="AZ488" s="3">
        <v>1</v>
      </c>
      <c r="BA488" s="3">
        <v>1</v>
      </c>
      <c r="BB488" s="3">
        <v>1</v>
      </c>
      <c r="BC488" s="3">
        <v>10.43</v>
      </c>
      <c r="BD488" s="3" t="s">
        <v>3</v>
      </c>
      <c r="BE488" s="3" t="s">
        <v>3</v>
      </c>
      <c r="BF488" s="3" t="s">
        <v>3</v>
      </c>
      <c r="BG488" s="3" t="s">
        <v>3</v>
      </c>
      <c r="BH488" s="3">
        <v>3</v>
      </c>
      <c r="BI488" s="3">
        <v>1</v>
      </c>
      <c r="BJ488" s="3" t="s">
        <v>414</v>
      </c>
      <c r="BM488" s="3">
        <v>22</v>
      </c>
      <c r="BN488" s="3">
        <v>0</v>
      </c>
      <c r="BO488" s="3" t="s">
        <v>412</v>
      </c>
      <c r="BP488" s="3">
        <v>1</v>
      </c>
      <c r="BQ488" s="3">
        <v>30</v>
      </c>
      <c r="BR488" s="3">
        <v>0</v>
      </c>
      <c r="BS488" s="3">
        <v>1</v>
      </c>
      <c r="BT488" s="3">
        <v>1</v>
      </c>
      <c r="BU488" s="3">
        <v>1</v>
      </c>
      <c r="BV488" s="3">
        <v>1</v>
      </c>
      <c r="BW488" s="3">
        <v>1</v>
      </c>
      <c r="BX488" s="3">
        <v>1</v>
      </c>
      <c r="BY488" s="3" t="s">
        <v>3</v>
      </c>
      <c r="BZ488" s="3">
        <v>109</v>
      </c>
      <c r="CA488" s="3">
        <v>61</v>
      </c>
      <c r="CB488" s="3" t="s">
        <v>3</v>
      </c>
      <c r="CE488" s="3">
        <v>1566</v>
      </c>
      <c r="CF488" s="3">
        <v>0</v>
      </c>
      <c r="CG488" s="3">
        <v>0</v>
      </c>
      <c r="CM488" s="3">
        <v>0</v>
      </c>
      <c r="CN488" s="3" t="s">
        <v>858</v>
      </c>
      <c r="CO488" s="3">
        <v>0</v>
      </c>
      <c r="CP488" s="3">
        <f t="shared" si="463"/>
        <v>19214.150000000001</v>
      </c>
      <c r="CQ488" s="3">
        <f t="shared" si="464"/>
        <v>960.71</v>
      </c>
      <c r="CR488" s="3">
        <f>(ROUND((ROUND(((ET488)*AV488*1),2)*BB488),2)+ROUND((ROUND(((AE488-(EU488))*AV488*1),2)*BS488),2))</f>
        <v>0</v>
      </c>
      <c r="CS488" s="3">
        <f>(ROUND((ROUND(((EU488)*AV488*1),2)*BS488),2)+ROUND((ROUND(((AE488-(EU488))*AV488*1),2)*BS488),2))</f>
        <v>0</v>
      </c>
      <c r="CT488" s="3">
        <f t="shared" si="465"/>
        <v>0</v>
      </c>
      <c r="CU488" s="3">
        <f t="shared" si="466"/>
        <v>0</v>
      </c>
      <c r="CV488" s="3">
        <f t="shared" si="467"/>
        <v>0</v>
      </c>
      <c r="CW488" s="3">
        <f t="shared" si="468"/>
        <v>0</v>
      </c>
      <c r="CX488" s="3">
        <f t="shared" si="469"/>
        <v>0</v>
      </c>
      <c r="CY488" s="3">
        <f>(ROUND((((S488+ROUND((ROUND(((EU488)*AV488*1),2)*BS488),2))*AT488)/100),2)+ROUND(((ROUND((ROUND(((AE488-(EU488))*AV488*1),2)*BS488),2)*AT488)/100),2))</f>
        <v>0</v>
      </c>
      <c r="CZ488" s="3">
        <f>(ROUND((((S488+ROUND((ROUND(((EU488)*AV488*1),2)*BS488),2))*AU488)/100),2)+ROUND(((ROUND((ROUND(((AE488-(EU488))*AV488*1),2)*BS488),2)*AU488)/100),2))</f>
        <v>0</v>
      </c>
      <c r="DC488" s="3" t="s">
        <v>3</v>
      </c>
      <c r="DD488" s="3" t="s">
        <v>3</v>
      </c>
      <c r="DE488" s="3" t="s">
        <v>3</v>
      </c>
      <c r="DF488" s="3" t="s">
        <v>3</v>
      </c>
      <c r="DG488" s="3" t="s">
        <v>3</v>
      </c>
      <c r="DH488" s="3" t="s">
        <v>3</v>
      </c>
      <c r="DI488" s="3" t="s">
        <v>3</v>
      </c>
      <c r="DJ488" s="3" t="s">
        <v>3</v>
      </c>
      <c r="DK488" s="3" t="s">
        <v>3</v>
      </c>
      <c r="DL488" s="3" t="s">
        <v>3</v>
      </c>
      <c r="DM488" s="3" t="s">
        <v>3</v>
      </c>
      <c r="DN488" s="3">
        <v>0</v>
      </c>
      <c r="DO488" s="3">
        <v>0</v>
      </c>
      <c r="DP488" s="3">
        <v>1</v>
      </c>
      <c r="DQ488" s="3">
        <v>1</v>
      </c>
      <c r="DU488" s="3">
        <v>1010</v>
      </c>
      <c r="DV488" s="3" t="s">
        <v>163</v>
      </c>
      <c r="DW488" s="3" t="s">
        <v>163</v>
      </c>
      <c r="DX488" s="3">
        <v>1</v>
      </c>
      <c r="DZ488" s="3" t="s">
        <v>3</v>
      </c>
      <c r="EA488" s="3" t="s">
        <v>3</v>
      </c>
      <c r="EB488" s="3" t="s">
        <v>3</v>
      </c>
      <c r="EC488" s="3" t="s">
        <v>3</v>
      </c>
      <c r="EE488" s="3">
        <v>85635394</v>
      </c>
      <c r="EF488" s="3">
        <v>30</v>
      </c>
      <c r="EG488" s="3" t="s">
        <v>46</v>
      </c>
      <c r="EH488" s="3">
        <v>0</v>
      </c>
      <c r="EI488" s="3" t="s">
        <v>3</v>
      </c>
      <c r="EJ488" s="3">
        <v>1</v>
      </c>
      <c r="EK488" s="3">
        <v>22</v>
      </c>
      <c r="EL488" s="3" t="s">
        <v>202</v>
      </c>
      <c r="EM488" s="3" t="s">
        <v>203</v>
      </c>
      <c r="EO488" s="3" t="s">
        <v>146</v>
      </c>
      <c r="EQ488" s="3">
        <v>0</v>
      </c>
      <c r="ER488" s="3">
        <v>92.11</v>
      </c>
      <c r="ES488" s="3">
        <v>92.11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FQ488" s="3">
        <v>0</v>
      </c>
      <c r="FR488" s="3">
        <v>0</v>
      </c>
      <c r="FS488" s="3">
        <v>0</v>
      </c>
      <c r="FX488" s="3">
        <v>109</v>
      </c>
      <c r="FY488" s="3">
        <v>61</v>
      </c>
      <c r="GA488" s="3" t="s">
        <v>3</v>
      </c>
      <c r="GD488" s="3">
        <v>1</v>
      </c>
      <c r="GF488" s="3">
        <v>145208330</v>
      </c>
      <c r="GG488" s="3">
        <v>2</v>
      </c>
      <c r="GH488" s="3">
        <v>1</v>
      </c>
      <c r="GI488" s="3">
        <v>2</v>
      </c>
      <c r="GJ488" s="3">
        <v>0</v>
      </c>
      <c r="GK488" s="3">
        <v>0</v>
      </c>
      <c r="GL488" s="3">
        <f t="shared" si="470"/>
        <v>0</v>
      </c>
      <c r="GM488" s="3">
        <f t="shared" si="471"/>
        <v>19214.150000000001</v>
      </c>
      <c r="GN488" s="3">
        <f t="shared" si="472"/>
        <v>19214.150000000001</v>
      </c>
      <c r="GO488" s="3">
        <f t="shared" si="473"/>
        <v>0</v>
      </c>
      <c r="GP488" s="3">
        <f t="shared" si="474"/>
        <v>0</v>
      </c>
      <c r="GR488" s="3">
        <v>0</v>
      </c>
      <c r="GS488" s="3">
        <v>3</v>
      </c>
      <c r="GT488" s="3">
        <v>0</v>
      </c>
      <c r="GU488" s="3" t="s">
        <v>3</v>
      </c>
      <c r="GV488" s="3">
        <f t="shared" si="475"/>
        <v>0</v>
      </c>
      <c r="GW488" s="3">
        <v>1</v>
      </c>
      <c r="GX488" s="3">
        <f t="shared" si="476"/>
        <v>0</v>
      </c>
      <c r="HA488" s="3">
        <v>0</v>
      </c>
      <c r="HB488" s="3">
        <v>0</v>
      </c>
      <c r="HC488" s="3">
        <f t="shared" si="477"/>
        <v>0</v>
      </c>
      <c r="HE488" s="3" t="s">
        <v>3</v>
      </c>
      <c r="HF488" s="3" t="s">
        <v>3</v>
      </c>
      <c r="HM488" s="3" t="s">
        <v>36</v>
      </c>
      <c r="HN488" s="3" t="s">
        <v>3</v>
      </c>
      <c r="HO488" s="3" t="s">
        <v>3</v>
      </c>
      <c r="HP488" s="3" t="s">
        <v>3</v>
      </c>
      <c r="HQ488" s="3" t="s">
        <v>3</v>
      </c>
      <c r="HS488" s="3">
        <v>0</v>
      </c>
      <c r="IK488" s="3">
        <v>0</v>
      </c>
    </row>
    <row r="489" spans="1:255" x14ac:dyDescent="0.25">
      <c r="A489" s="2">
        <v>18</v>
      </c>
      <c r="B489" s="2">
        <v>1</v>
      </c>
      <c r="C489" s="2">
        <v>537</v>
      </c>
      <c r="D489" s="2"/>
      <c r="E489" s="2" t="s">
        <v>439</v>
      </c>
      <c r="F489" s="2" t="s">
        <v>440</v>
      </c>
      <c r="G489" s="2" t="s">
        <v>441</v>
      </c>
      <c r="H489" s="2" t="s">
        <v>163</v>
      </c>
      <c r="I489" s="2">
        <f>I485*J489</f>
        <v>5</v>
      </c>
      <c r="J489" s="2">
        <v>2.5</v>
      </c>
      <c r="K489" s="2">
        <v>2.5</v>
      </c>
      <c r="L489" s="2"/>
      <c r="M489" s="2"/>
      <c r="N489" s="2"/>
      <c r="O489" s="2">
        <f t="shared" si="451"/>
        <v>0</v>
      </c>
      <c r="P489" s="2">
        <f t="shared" si="452"/>
        <v>0</v>
      </c>
      <c r="Q489" s="2">
        <f>(ROUND((ROUND(((ET489)*AV489*I489),2)*BB489),2)+ROUND((ROUND(((AE489-(EU489))*AV489*I489),2)*BS489),2))</f>
        <v>0</v>
      </c>
      <c r="R489" s="2">
        <f>(ROUND((ROUND(((EU489)*AV489*I489),2)*BS489),2)+ROUND((ROUND(((AE489-(EU489))*AV489*I489),2)*BS489),2))</f>
        <v>0</v>
      </c>
      <c r="S489" s="2">
        <f t="shared" si="453"/>
        <v>0</v>
      </c>
      <c r="T489" s="2">
        <f t="shared" si="454"/>
        <v>0</v>
      </c>
      <c r="U489" s="2">
        <f t="shared" si="455"/>
        <v>0</v>
      </c>
      <c r="V489" s="2">
        <f t="shared" si="456"/>
        <v>0</v>
      </c>
      <c r="W489" s="2">
        <f t="shared" si="457"/>
        <v>0</v>
      </c>
      <c r="X489" s="2">
        <f>(ROUND((((S489+ROUND((ROUND(((EU489)*AV489*I489),2)*BS489),2))*AT489)/100),2)+ROUND(((ROUND((ROUND(((AE489-(EU489))*AV489*I489),2)*BS489),2)*AT489)/100),2))</f>
        <v>0</v>
      </c>
      <c r="Y489" s="2">
        <f>(ROUND((((S489+ROUND((ROUND(((EU489)*AV489*I489),2)*BS489),2))*AU489)/100),2)+ROUND(((ROUND((ROUND(((AE489-(EU489))*AV489*I489),2)*BS489),2)*AU489)/100),2))</f>
        <v>0</v>
      </c>
      <c r="Z489" s="2"/>
      <c r="AA489" s="2">
        <v>86549534</v>
      </c>
      <c r="AB489" s="2">
        <f t="shared" si="458"/>
        <v>0</v>
      </c>
      <c r="AC489" s="2">
        <f>ROUND((ES489),6)</f>
        <v>0</v>
      </c>
      <c r="AD489" s="2">
        <f>ROUND((((ET489)-(EU489))+AE489),6)</f>
        <v>0</v>
      </c>
      <c r="AE489" s="2">
        <f t="shared" si="480"/>
        <v>0</v>
      </c>
      <c r="AF489" s="2">
        <f t="shared" si="480"/>
        <v>0</v>
      </c>
      <c r="AG489" s="2">
        <f t="shared" si="460"/>
        <v>0</v>
      </c>
      <c r="AH489" s="2">
        <f t="shared" si="481"/>
        <v>0</v>
      </c>
      <c r="AI489" s="2">
        <f t="shared" si="481"/>
        <v>0</v>
      </c>
      <c r="AJ489" s="2">
        <f t="shared" si="462"/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109</v>
      </c>
      <c r="AU489" s="2">
        <v>61</v>
      </c>
      <c r="AV489" s="2">
        <v>1</v>
      </c>
      <c r="AW489" s="2">
        <v>1</v>
      </c>
      <c r="AX489" s="2"/>
      <c r="AY489" s="2"/>
      <c r="AZ489" s="2">
        <v>1</v>
      </c>
      <c r="BA489" s="2">
        <v>1</v>
      </c>
      <c r="BB489" s="2">
        <v>1</v>
      </c>
      <c r="BC489" s="2">
        <v>1</v>
      </c>
      <c r="BD489" s="2" t="s">
        <v>3</v>
      </c>
      <c r="BE489" s="2" t="s">
        <v>3</v>
      </c>
      <c r="BF489" s="2" t="s">
        <v>3</v>
      </c>
      <c r="BG489" s="2" t="s">
        <v>3</v>
      </c>
      <c r="BH489" s="2">
        <v>3</v>
      </c>
      <c r="BI489" s="2">
        <v>1</v>
      </c>
      <c r="BJ489" s="2" t="s">
        <v>3</v>
      </c>
      <c r="BK489" s="2"/>
      <c r="BL489" s="2"/>
      <c r="BM489" s="2">
        <v>22</v>
      </c>
      <c r="BN489" s="2">
        <v>0</v>
      </c>
      <c r="BO489" s="2" t="s">
        <v>3</v>
      </c>
      <c r="BP489" s="2">
        <v>0</v>
      </c>
      <c r="BQ489" s="2">
        <v>30</v>
      </c>
      <c r="BR489" s="2">
        <v>0</v>
      </c>
      <c r="BS489" s="2">
        <v>1</v>
      </c>
      <c r="BT489" s="2">
        <v>1</v>
      </c>
      <c r="BU489" s="2">
        <v>1</v>
      </c>
      <c r="BV489" s="2">
        <v>1</v>
      </c>
      <c r="BW489" s="2">
        <v>1</v>
      </c>
      <c r="BX489" s="2">
        <v>1</v>
      </c>
      <c r="BY489" s="2" t="s">
        <v>3</v>
      </c>
      <c r="BZ489" s="2">
        <v>109</v>
      </c>
      <c r="CA489" s="2">
        <v>61</v>
      </c>
      <c r="CB489" s="2" t="s">
        <v>3</v>
      </c>
      <c r="CC489" s="2"/>
      <c r="CD489" s="2"/>
      <c r="CE489" s="2">
        <v>1566</v>
      </c>
      <c r="CF489" s="2">
        <v>0</v>
      </c>
      <c r="CG489" s="2">
        <v>0</v>
      </c>
      <c r="CH489" s="2"/>
      <c r="CI489" s="2"/>
      <c r="CJ489" s="2"/>
      <c r="CK489" s="2"/>
      <c r="CL489" s="2"/>
      <c r="CM489" s="2">
        <v>0</v>
      </c>
      <c r="CN489" s="2" t="s">
        <v>858</v>
      </c>
      <c r="CO489" s="2">
        <v>0</v>
      </c>
      <c r="CP489" s="2">
        <f t="shared" si="463"/>
        <v>0</v>
      </c>
      <c r="CQ489" s="2">
        <f t="shared" si="464"/>
        <v>0</v>
      </c>
      <c r="CR489" s="2">
        <f>(ROUND((ROUND(((ET489)*AV489*1),2)*BB489),2)+ROUND((ROUND(((AE489-(EU489))*AV489*1),2)*BS489),2))</f>
        <v>0</v>
      </c>
      <c r="CS489" s="2">
        <f>(ROUND((ROUND(((EU489)*AV489*1),2)*BS489),2)+ROUND((ROUND(((AE489-(EU489))*AV489*1),2)*BS489),2))</f>
        <v>0</v>
      </c>
      <c r="CT489" s="2">
        <f t="shared" si="465"/>
        <v>0</v>
      </c>
      <c r="CU489" s="2">
        <f t="shared" si="466"/>
        <v>0</v>
      </c>
      <c r="CV489" s="2">
        <f t="shared" si="467"/>
        <v>0</v>
      </c>
      <c r="CW489" s="2">
        <f t="shared" si="468"/>
        <v>0</v>
      </c>
      <c r="CX489" s="2">
        <f t="shared" si="469"/>
        <v>0</v>
      </c>
      <c r="CY489" s="2">
        <f>(ROUND((((S489+ROUND((ROUND(((EU489)*AV489*1),2)*BS489),2))*AT489)/100),2)+ROUND(((ROUND((ROUND(((AE489-(EU489))*AV489*1),2)*BS489),2)*AT489)/100),2))</f>
        <v>0</v>
      </c>
      <c r="CZ489" s="2">
        <f>(ROUND((((S489+ROUND((ROUND(((EU489)*AV489*1),2)*BS489),2))*AU489)/100),2)+ROUND(((ROUND((ROUND(((AE489-(EU489))*AV489*1),2)*BS489),2)*AU489)/100),2))</f>
        <v>0</v>
      </c>
      <c r="DA489" s="2"/>
      <c r="DB489" s="2"/>
      <c r="DC489" s="2" t="s">
        <v>3</v>
      </c>
      <c r="DD489" s="2" t="s">
        <v>3</v>
      </c>
      <c r="DE489" s="2" t="s">
        <v>3</v>
      </c>
      <c r="DF489" s="2" t="s">
        <v>3</v>
      </c>
      <c r="DG489" s="2" t="s">
        <v>3</v>
      </c>
      <c r="DH489" s="2" t="s">
        <v>3</v>
      </c>
      <c r="DI489" s="2" t="s">
        <v>3</v>
      </c>
      <c r="DJ489" s="2" t="s">
        <v>3</v>
      </c>
      <c r="DK489" s="2" t="s">
        <v>3</v>
      </c>
      <c r="DL489" s="2" t="s">
        <v>3</v>
      </c>
      <c r="DM489" s="2" t="s">
        <v>3</v>
      </c>
      <c r="DN489" s="2">
        <v>0</v>
      </c>
      <c r="DO489" s="2">
        <v>0</v>
      </c>
      <c r="DP489" s="2">
        <v>1</v>
      </c>
      <c r="DQ489" s="2">
        <v>1</v>
      </c>
      <c r="DR489" s="2"/>
      <c r="DS489" s="2"/>
      <c r="DT489" s="2"/>
      <c r="DU489" s="2">
        <v>1010</v>
      </c>
      <c r="DV489" s="2" t="s">
        <v>163</v>
      </c>
      <c r="DW489" s="2" t="s">
        <v>163</v>
      </c>
      <c r="DX489" s="2">
        <v>1</v>
      </c>
      <c r="DY489" s="2"/>
      <c r="DZ489" s="2" t="s">
        <v>3</v>
      </c>
      <c r="EA489" s="2" t="s">
        <v>3</v>
      </c>
      <c r="EB489" s="2" t="s">
        <v>3</v>
      </c>
      <c r="EC489" s="2" t="s">
        <v>3</v>
      </c>
      <c r="ED489" s="2"/>
      <c r="EE489" s="2">
        <v>85635394</v>
      </c>
      <c r="EF489" s="2">
        <v>30</v>
      </c>
      <c r="EG489" s="2" t="s">
        <v>46</v>
      </c>
      <c r="EH489" s="2">
        <v>0</v>
      </c>
      <c r="EI489" s="2" t="s">
        <v>3</v>
      </c>
      <c r="EJ489" s="2">
        <v>1</v>
      </c>
      <c r="EK489" s="2">
        <v>22</v>
      </c>
      <c r="EL489" s="2" t="s">
        <v>202</v>
      </c>
      <c r="EM489" s="2" t="s">
        <v>203</v>
      </c>
      <c r="EN489" s="2"/>
      <c r="EO489" s="2" t="s">
        <v>146</v>
      </c>
      <c r="EP489" s="2"/>
      <c r="EQ489" s="2">
        <v>2097152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>
        <v>0</v>
      </c>
      <c r="FR489" s="2">
        <v>0</v>
      </c>
      <c r="FS489" s="2">
        <v>0</v>
      </c>
      <c r="FT489" s="2"/>
      <c r="FU489" s="2"/>
      <c r="FV489" s="2"/>
      <c r="FW489" s="2"/>
      <c r="FX489" s="2">
        <v>109</v>
      </c>
      <c r="FY489" s="2">
        <v>61</v>
      </c>
      <c r="FZ489" s="2"/>
      <c r="GA489" s="2" t="s">
        <v>3</v>
      </c>
      <c r="GB489" s="2"/>
      <c r="GC489" s="2"/>
      <c r="GD489" s="2">
        <v>1</v>
      </c>
      <c r="GE489" s="2"/>
      <c r="GF489" s="2">
        <v>1474683491</v>
      </c>
      <c r="GG489" s="2">
        <v>2</v>
      </c>
      <c r="GH489" s="2">
        <v>0</v>
      </c>
      <c r="GI489" s="2">
        <v>-2</v>
      </c>
      <c r="GJ489" s="2">
        <v>0</v>
      </c>
      <c r="GK489" s="2">
        <v>0</v>
      </c>
      <c r="GL489" s="2">
        <f t="shared" si="470"/>
        <v>0</v>
      </c>
      <c r="GM489" s="2">
        <f t="shared" si="471"/>
        <v>0</v>
      </c>
      <c r="GN489" s="2">
        <f t="shared" si="472"/>
        <v>0</v>
      </c>
      <c r="GO489" s="2">
        <f t="shared" si="473"/>
        <v>0</v>
      </c>
      <c r="GP489" s="2">
        <f t="shared" si="474"/>
        <v>0</v>
      </c>
      <c r="GQ489" s="2"/>
      <c r="GR489" s="2">
        <v>0</v>
      </c>
      <c r="GS489" s="2">
        <v>3</v>
      </c>
      <c r="GT489" s="2">
        <v>0</v>
      </c>
      <c r="GU489" s="2" t="s">
        <v>3</v>
      </c>
      <c r="GV489" s="2">
        <f t="shared" si="475"/>
        <v>0</v>
      </c>
      <c r="GW489" s="2">
        <v>1</v>
      </c>
      <c r="GX489" s="2">
        <f t="shared" si="476"/>
        <v>0</v>
      </c>
      <c r="GY489" s="2"/>
      <c r="GZ489" s="2"/>
      <c r="HA489" s="2">
        <v>0</v>
      </c>
      <c r="HB489" s="2">
        <v>0</v>
      </c>
      <c r="HC489" s="2">
        <f t="shared" si="477"/>
        <v>0</v>
      </c>
      <c r="HD489" s="2"/>
      <c r="HE489" s="2" t="s">
        <v>3</v>
      </c>
      <c r="HF489" s="2" t="s">
        <v>3</v>
      </c>
      <c r="HG489" s="2"/>
      <c r="HH489" s="2"/>
      <c r="HI489" s="2"/>
      <c r="HJ489" s="2"/>
      <c r="HK489" s="2"/>
      <c r="HL489" s="2"/>
      <c r="HM489" s="2" t="s">
        <v>36</v>
      </c>
      <c r="HN489" s="2" t="s">
        <v>3</v>
      </c>
      <c r="HO489" s="2" t="s">
        <v>3</v>
      </c>
      <c r="HP489" s="2" t="s">
        <v>3</v>
      </c>
      <c r="HQ489" s="2" t="s">
        <v>3</v>
      </c>
      <c r="HR489" s="2"/>
      <c r="HS489" s="2">
        <v>0</v>
      </c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>
        <v>0</v>
      </c>
      <c r="IL489" s="2"/>
      <c r="IM489" s="2"/>
      <c r="IN489" s="2"/>
      <c r="IO489" s="2"/>
      <c r="IP489" s="2"/>
      <c r="IQ489" s="2"/>
      <c r="IR489" s="2"/>
      <c r="IS489" s="2"/>
      <c r="IT489" s="2"/>
      <c r="IU489" s="2"/>
    </row>
    <row r="490" spans="1:255" x14ac:dyDescent="0.25">
      <c r="A490" s="3">
        <v>18</v>
      </c>
      <c r="B490" s="3">
        <v>1</v>
      </c>
      <c r="C490" s="3">
        <v>546</v>
      </c>
      <c r="E490" s="3" t="s">
        <v>439</v>
      </c>
      <c r="F490" s="3" t="s">
        <v>440</v>
      </c>
      <c r="G490" s="3" t="s">
        <v>441</v>
      </c>
      <c r="H490" s="3" t="s">
        <v>163</v>
      </c>
      <c r="I490" s="3">
        <f>I486*J490</f>
        <v>5</v>
      </c>
      <c r="J490" s="3">
        <v>2.5</v>
      </c>
      <c r="K490" s="3">
        <v>2.5</v>
      </c>
      <c r="O490" s="3">
        <f t="shared" si="451"/>
        <v>0</v>
      </c>
      <c r="P490" s="3">
        <f t="shared" si="452"/>
        <v>0</v>
      </c>
      <c r="Q490" s="3">
        <f>(ROUND((ROUND(((ET490)*AV490*I490),2)*BB490),2)+ROUND((ROUND(((AE490-(EU490))*AV490*I490),2)*BS490),2))</f>
        <v>0</v>
      </c>
      <c r="R490" s="3">
        <f>(ROUND((ROUND(((EU490)*AV490*I490),2)*BS490),2)+ROUND((ROUND(((AE490-(EU490))*AV490*I490),2)*BS490),2))</f>
        <v>0</v>
      </c>
      <c r="S490" s="3">
        <f t="shared" si="453"/>
        <v>0</v>
      </c>
      <c r="T490" s="3">
        <f t="shared" si="454"/>
        <v>0</v>
      </c>
      <c r="U490" s="3">
        <f t="shared" si="455"/>
        <v>0</v>
      </c>
      <c r="V490" s="3">
        <f t="shared" si="456"/>
        <v>0</v>
      </c>
      <c r="W490" s="3">
        <f t="shared" si="457"/>
        <v>0</v>
      </c>
      <c r="X490" s="3">
        <f>(ROUND((((S490+ROUND((ROUND(((EU490)*AV490*I490),2)*BS490),2))*AT490)/100),2)+ROUND(((ROUND((ROUND(((AE490-(EU490))*AV490*I490),2)*BS490),2)*AT490)/100),2))</f>
        <v>0</v>
      </c>
      <c r="Y490" s="3">
        <f>(ROUND((((S490+ROUND((ROUND(((EU490)*AV490*I490),2)*BS490),2))*AU490)/100),2)+ROUND(((ROUND((ROUND(((AE490-(EU490))*AV490*I490),2)*BS490),2)*AU490)/100),2))</f>
        <v>0</v>
      </c>
      <c r="AA490" s="3">
        <v>86549536</v>
      </c>
      <c r="AB490" s="3">
        <f t="shared" si="458"/>
        <v>0</v>
      </c>
      <c r="AC490" s="3">
        <f>ROUND((ES490),6)</f>
        <v>0</v>
      </c>
      <c r="AD490" s="3">
        <f>ROUND((((ET490)-(EU490))+AE490),6)</f>
        <v>0</v>
      </c>
      <c r="AE490" s="3">
        <f t="shared" si="480"/>
        <v>0</v>
      </c>
      <c r="AF490" s="3">
        <f t="shared" si="480"/>
        <v>0</v>
      </c>
      <c r="AG490" s="3">
        <f t="shared" si="460"/>
        <v>0</v>
      </c>
      <c r="AH490" s="3">
        <f t="shared" si="481"/>
        <v>0</v>
      </c>
      <c r="AI490" s="3">
        <f t="shared" si="481"/>
        <v>0</v>
      </c>
      <c r="AJ490" s="3">
        <f t="shared" si="462"/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109</v>
      </c>
      <c r="AU490" s="3">
        <v>61</v>
      </c>
      <c r="AV490" s="3">
        <v>1</v>
      </c>
      <c r="AW490" s="3">
        <v>1</v>
      </c>
      <c r="AZ490" s="3">
        <v>1</v>
      </c>
      <c r="BA490" s="3">
        <v>1</v>
      </c>
      <c r="BB490" s="3">
        <v>1</v>
      </c>
      <c r="BC490" s="3">
        <v>9.84</v>
      </c>
      <c r="BD490" s="3" t="s">
        <v>3</v>
      </c>
      <c r="BE490" s="3" t="s">
        <v>3</v>
      </c>
      <c r="BF490" s="3" t="s">
        <v>3</v>
      </c>
      <c r="BG490" s="3" t="s">
        <v>3</v>
      </c>
      <c r="BH490" s="3">
        <v>3</v>
      </c>
      <c r="BI490" s="3">
        <v>1</v>
      </c>
      <c r="BJ490" s="3" t="s">
        <v>3</v>
      </c>
      <c r="BM490" s="3">
        <v>22</v>
      </c>
      <c r="BN490" s="3">
        <v>0</v>
      </c>
      <c r="BO490" s="3" t="s">
        <v>3</v>
      </c>
      <c r="BP490" s="3">
        <v>0</v>
      </c>
      <c r="BQ490" s="3">
        <v>30</v>
      </c>
      <c r="BR490" s="3">
        <v>0</v>
      </c>
      <c r="BS490" s="3">
        <v>1</v>
      </c>
      <c r="BT490" s="3">
        <v>1</v>
      </c>
      <c r="BU490" s="3">
        <v>1</v>
      </c>
      <c r="BV490" s="3">
        <v>1</v>
      </c>
      <c r="BW490" s="3">
        <v>1</v>
      </c>
      <c r="BX490" s="3">
        <v>1</v>
      </c>
      <c r="BY490" s="3" t="s">
        <v>3</v>
      </c>
      <c r="BZ490" s="3">
        <v>109</v>
      </c>
      <c r="CA490" s="3">
        <v>61</v>
      </c>
      <c r="CB490" s="3" t="s">
        <v>3</v>
      </c>
      <c r="CE490" s="3">
        <v>1566</v>
      </c>
      <c r="CF490" s="3">
        <v>0</v>
      </c>
      <c r="CG490" s="3">
        <v>0</v>
      </c>
      <c r="CM490" s="3">
        <v>0</v>
      </c>
      <c r="CN490" s="3" t="s">
        <v>858</v>
      </c>
      <c r="CO490" s="3">
        <v>0</v>
      </c>
      <c r="CP490" s="3">
        <f t="shared" si="463"/>
        <v>0</v>
      </c>
      <c r="CQ490" s="3">
        <f t="shared" si="464"/>
        <v>0</v>
      </c>
      <c r="CR490" s="3">
        <f>(ROUND((ROUND(((ET490)*AV490*1),2)*BB490),2)+ROUND((ROUND(((AE490-(EU490))*AV490*1),2)*BS490),2))</f>
        <v>0</v>
      </c>
      <c r="CS490" s="3">
        <f>(ROUND((ROUND(((EU490)*AV490*1),2)*BS490),2)+ROUND((ROUND(((AE490-(EU490))*AV490*1),2)*BS490),2))</f>
        <v>0</v>
      </c>
      <c r="CT490" s="3">
        <f t="shared" si="465"/>
        <v>0</v>
      </c>
      <c r="CU490" s="3">
        <f t="shared" si="466"/>
        <v>0</v>
      </c>
      <c r="CV490" s="3">
        <f t="shared" si="467"/>
        <v>0</v>
      </c>
      <c r="CW490" s="3">
        <f t="shared" si="468"/>
        <v>0</v>
      </c>
      <c r="CX490" s="3">
        <f t="shared" si="469"/>
        <v>0</v>
      </c>
      <c r="CY490" s="3">
        <f>(ROUND((((S490+ROUND((ROUND(((EU490)*AV490*1),2)*BS490),2))*AT490)/100),2)+ROUND(((ROUND((ROUND(((AE490-(EU490))*AV490*1),2)*BS490),2)*AT490)/100),2))</f>
        <v>0</v>
      </c>
      <c r="CZ490" s="3">
        <f>(ROUND((((S490+ROUND((ROUND(((EU490)*AV490*1),2)*BS490),2))*AU490)/100),2)+ROUND(((ROUND((ROUND(((AE490-(EU490))*AV490*1),2)*BS490),2)*AU490)/100),2))</f>
        <v>0</v>
      </c>
      <c r="DC490" s="3" t="s">
        <v>3</v>
      </c>
      <c r="DD490" s="3" t="s">
        <v>3</v>
      </c>
      <c r="DE490" s="3" t="s">
        <v>3</v>
      </c>
      <c r="DF490" s="3" t="s">
        <v>3</v>
      </c>
      <c r="DG490" s="3" t="s">
        <v>3</v>
      </c>
      <c r="DH490" s="3" t="s">
        <v>3</v>
      </c>
      <c r="DI490" s="3" t="s">
        <v>3</v>
      </c>
      <c r="DJ490" s="3" t="s">
        <v>3</v>
      </c>
      <c r="DK490" s="3" t="s">
        <v>3</v>
      </c>
      <c r="DL490" s="3" t="s">
        <v>3</v>
      </c>
      <c r="DM490" s="3" t="s">
        <v>3</v>
      </c>
      <c r="DN490" s="3">
        <v>0</v>
      </c>
      <c r="DO490" s="3">
        <v>0</v>
      </c>
      <c r="DP490" s="3">
        <v>1</v>
      </c>
      <c r="DQ490" s="3">
        <v>1</v>
      </c>
      <c r="DU490" s="3">
        <v>1010</v>
      </c>
      <c r="DV490" s="3" t="s">
        <v>163</v>
      </c>
      <c r="DW490" s="3" t="s">
        <v>163</v>
      </c>
      <c r="DX490" s="3">
        <v>1</v>
      </c>
      <c r="DZ490" s="3" t="s">
        <v>3</v>
      </c>
      <c r="EA490" s="3" t="s">
        <v>3</v>
      </c>
      <c r="EB490" s="3" t="s">
        <v>3</v>
      </c>
      <c r="EC490" s="3" t="s">
        <v>3</v>
      </c>
      <c r="EE490" s="3">
        <v>85635394</v>
      </c>
      <c r="EF490" s="3">
        <v>30</v>
      </c>
      <c r="EG490" s="3" t="s">
        <v>46</v>
      </c>
      <c r="EH490" s="3">
        <v>0</v>
      </c>
      <c r="EI490" s="3" t="s">
        <v>3</v>
      </c>
      <c r="EJ490" s="3">
        <v>1</v>
      </c>
      <c r="EK490" s="3">
        <v>22</v>
      </c>
      <c r="EL490" s="3" t="s">
        <v>202</v>
      </c>
      <c r="EM490" s="3" t="s">
        <v>203</v>
      </c>
      <c r="EO490" s="3" t="s">
        <v>146</v>
      </c>
      <c r="EQ490" s="3">
        <v>2097152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FQ490" s="3">
        <v>0</v>
      </c>
      <c r="FR490" s="3">
        <v>0</v>
      </c>
      <c r="FS490" s="3">
        <v>0</v>
      </c>
      <c r="FX490" s="3">
        <v>109</v>
      </c>
      <c r="FY490" s="3">
        <v>61</v>
      </c>
      <c r="GA490" s="3" t="s">
        <v>3</v>
      </c>
      <c r="GD490" s="3">
        <v>1</v>
      </c>
      <c r="GF490" s="3">
        <v>1474683491</v>
      </c>
      <c r="GG490" s="3">
        <v>2</v>
      </c>
      <c r="GH490" s="3">
        <v>0</v>
      </c>
      <c r="GI490" s="3">
        <v>5</v>
      </c>
      <c r="GJ490" s="3">
        <v>0</v>
      </c>
      <c r="GK490" s="3">
        <v>0</v>
      </c>
      <c r="GL490" s="3">
        <f t="shared" si="470"/>
        <v>0</v>
      </c>
      <c r="GM490" s="3">
        <f t="shared" si="471"/>
        <v>0</v>
      </c>
      <c r="GN490" s="3">
        <f t="shared" si="472"/>
        <v>0</v>
      </c>
      <c r="GO490" s="3">
        <f t="shared" si="473"/>
        <v>0</v>
      </c>
      <c r="GP490" s="3">
        <f t="shared" si="474"/>
        <v>0</v>
      </c>
      <c r="GR490" s="3">
        <v>0</v>
      </c>
      <c r="GS490" s="3">
        <v>3</v>
      </c>
      <c r="GT490" s="3">
        <v>0</v>
      </c>
      <c r="GU490" s="3" t="s">
        <v>3</v>
      </c>
      <c r="GV490" s="3">
        <f t="shared" si="475"/>
        <v>0</v>
      </c>
      <c r="GW490" s="3">
        <v>1</v>
      </c>
      <c r="GX490" s="3">
        <f t="shared" si="476"/>
        <v>0</v>
      </c>
      <c r="HA490" s="3">
        <v>0</v>
      </c>
      <c r="HB490" s="3">
        <v>0</v>
      </c>
      <c r="HC490" s="3">
        <f t="shared" si="477"/>
        <v>0</v>
      </c>
      <c r="HE490" s="3" t="s">
        <v>3</v>
      </c>
      <c r="HF490" s="3" t="s">
        <v>3</v>
      </c>
      <c r="HM490" s="3" t="s">
        <v>36</v>
      </c>
      <c r="HN490" s="3" t="s">
        <v>3</v>
      </c>
      <c r="HO490" s="3" t="s">
        <v>3</v>
      </c>
      <c r="HP490" s="3" t="s">
        <v>3</v>
      </c>
      <c r="HQ490" s="3" t="s">
        <v>3</v>
      </c>
      <c r="HS490" s="3">
        <v>0</v>
      </c>
      <c r="IK490" s="3">
        <v>0</v>
      </c>
    </row>
    <row r="491" spans="1:255" x14ac:dyDescent="0.25">
      <c r="A491" s="2">
        <v>17</v>
      </c>
      <c r="B491" s="2">
        <v>1</v>
      </c>
      <c r="C491" s="2">
        <f>ROW(SmtRes!A555)</f>
        <v>555</v>
      </c>
      <c r="D491" s="2">
        <f>ROW(EtalonRes!A531)</f>
        <v>531</v>
      </c>
      <c r="E491" s="2" t="s">
        <v>442</v>
      </c>
      <c r="F491" s="2" t="s">
        <v>430</v>
      </c>
      <c r="G491" s="2" t="s">
        <v>431</v>
      </c>
      <c r="H491" s="2" t="s">
        <v>422</v>
      </c>
      <c r="I491" s="2">
        <f>ROUND((7*2)/10,9)</f>
        <v>1.4</v>
      </c>
      <c r="J491" s="2">
        <v>0</v>
      </c>
      <c r="K491" s="2">
        <f>ROUND((7*2)/10,9)</f>
        <v>1.4</v>
      </c>
      <c r="L491" s="2"/>
      <c r="M491" s="2"/>
      <c r="N491" s="2"/>
      <c r="O491" s="2">
        <f t="shared" si="451"/>
        <v>340.27</v>
      </c>
      <c r="P491" s="2">
        <f t="shared" si="452"/>
        <v>119.98</v>
      </c>
      <c r="Q491" s="2">
        <f>(ROUND((ROUND(((((ET491*1.25)*1.2))*AV491*I491),2)*BB491),2)+ROUND((ROUND(((AE491-(((EU491*1.25)*1.2)))*AV491*I491),2)*BS491),2))</f>
        <v>63.7</v>
      </c>
      <c r="R491" s="2">
        <f>(ROUND((ROUND(((((EU491*1.25)*1.2))*AV491*I491),2)*BS491),2)+ROUND((ROUND(((AE491-(((EU491*1.25)*1.2)))*AV491*I491),2)*BS491),2))</f>
        <v>9.61</v>
      </c>
      <c r="S491" s="2">
        <f t="shared" si="453"/>
        <v>156.59</v>
      </c>
      <c r="T491" s="2">
        <f t="shared" si="454"/>
        <v>0</v>
      </c>
      <c r="U491" s="2">
        <f t="shared" si="455"/>
        <v>13.048940519999997</v>
      </c>
      <c r="V491" s="2">
        <f t="shared" si="456"/>
        <v>0</v>
      </c>
      <c r="W491" s="2">
        <f t="shared" si="457"/>
        <v>0</v>
      </c>
      <c r="X491" s="2">
        <f>(ROUND((((S491+ROUND((ROUND(((((EU491*1.25)*1.2))*AV491*I491),2)*BS491),2))*AT491)/100),2)+ROUND(((ROUND((ROUND(((AE491-(((EU491*1.25)*1.2)))*AV491*I491),2)*BS491),2)*AT491)/100),2))</f>
        <v>181.16</v>
      </c>
      <c r="Y491" s="2">
        <f>(ROUND((((S491+ROUND((ROUND(((((EU491*1.25)*1.2))*AV491*I491),2)*BS491),2))*AU491)/100),2)+ROUND(((ROUND((ROUND(((AE491-(((EU491*1.25)*1.2)))*AV491*I491),2)*BS491),2)*AU491)/100),2))</f>
        <v>101.38</v>
      </c>
      <c r="Z491" s="2"/>
      <c r="AA491" s="2">
        <v>86549534</v>
      </c>
      <c r="AB491" s="2">
        <f t="shared" si="458"/>
        <v>233.16980000000001</v>
      </c>
      <c r="AC491" s="2">
        <f>ROUND((((ES491*1)*1)),6)</f>
        <v>85.7</v>
      </c>
      <c r="AD491" s="2">
        <f>ROUND((((((ET491*1.25)*1.2))-(((EU491*1.25)*1.2)))+AE491),6)</f>
        <v>42.645000000000003</v>
      </c>
      <c r="AE491" s="2">
        <f>ROUND((((EU491*1.25)*1.2)),6)</f>
        <v>6.4349999999999996</v>
      </c>
      <c r="AF491" s="2">
        <f>ROUND((((EV491*1.15)*1.2)),6)</f>
        <v>104.8248</v>
      </c>
      <c r="AG491" s="2">
        <f t="shared" si="460"/>
        <v>0</v>
      </c>
      <c r="AH491" s="2">
        <f>(((EW491*1.15)*1.2))</f>
        <v>8.7353999999999985</v>
      </c>
      <c r="AI491" s="2">
        <f>(((EX491*1.25)*1.2))</f>
        <v>0</v>
      </c>
      <c r="AJ491" s="2">
        <f t="shared" si="462"/>
        <v>0</v>
      </c>
      <c r="AK491" s="2">
        <v>190.09</v>
      </c>
      <c r="AL491" s="2">
        <v>85.7</v>
      </c>
      <c r="AM491" s="2">
        <v>28.43</v>
      </c>
      <c r="AN491" s="2">
        <v>4.29</v>
      </c>
      <c r="AO491" s="2">
        <v>75.959999999999994</v>
      </c>
      <c r="AP491" s="2">
        <v>0</v>
      </c>
      <c r="AQ491" s="2">
        <v>6.33</v>
      </c>
      <c r="AR491" s="2">
        <v>0</v>
      </c>
      <c r="AS491" s="2">
        <v>0</v>
      </c>
      <c r="AT491" s="2">
        <v>109</v>
      </c>
      <c r="AU491" s="2">
        <v>61</v>
      </c>
      <c r="AV491" s="2">
        <v>1.0669999999999999</v>
      </c>
      <c r="AW491" s="2">
        <v>1</v>
      </c>
      <c r="AX491" s="2"/>
      <c r="AY491" s="2"/>
      <c r="AZ491" s="2">
        <v>1</v>
      </c>
      <c r="BA491" s="2">
        <v>1</v>
      </c>
      <c r="BB491" s="2">
        <v>1</v>
      </c>
      <c r="BC491" s="2">
        <v>1</v>
      </c>
      <c r="BD491" s="2" t="s">
        <v>3</v>
      </c>
      <c r="BE491" s="2" t="s">
        <v>3</v>
      </c>
      <c r="BF491" s="2" t="s">
        <v>3</v>
      </c>
      <c r="BG491" s="2" t="s">
        <v>3</v>
      </c>
      <c r="BH491" s="2">
        <v>0</v>
      </c>
      <c r="BI491" s="2">
        <v>1</v>
      </c>
      <c r="BJ491" s="2" t="s">
        <v>432</v>
      </c>
      <c r="BK491" s="2"/>
      <c r="BL491" s="2"/>
      <c r="BM491" s="2">
        <v>22</v>
      </c>
      <c r="BN491" s="2">
        <v>0</v>
      </c>
      <c r="BO491" s="2" t="s">
        <v>430</v>
      </c>
      <c r="BP491" s="2">
        <v>1</v>
      </c>
      <c r="BQ491" s="2">
        <v>30</v>
      </c>
      <c r="BR491" s="2">
        <v>0</v>
      </c>
      <c r="BS491" s="2">
        <v>1</v>
      </c>
      <c r="BT491" s="2">
        <v>1</v>
      </c>
      <c r="BU491" s="2">
        <v>1</v>
      </c>
      <c r="BV491" s="2">
        <v>1</v>
      </c>
      <c r="BW491" s="2">
        <v>1</v>
      </c>
      <c r="BX491" s="2">
        <v>1</v>
      </c>
      <c r="BY491" s="2" t="s">
        <v>3</v>
      </c>
      <c r="BZ491" s="2">
        <v>109</v>
      </c>
      <c r="CA491" s="2">
        <v>61</v>
      </c>
      <c r="CB491" s="2" t="s">
        <v>3</v>
      </c>
      <c r="CC491" s="2"/>
      <c r="CD491" s="2"/>
      <c r="CE491" s="2">
        <v>1566</v>
      </c>
      <c r="CF491" s="2">
        <v>0</v>
      </c>
      <c r="CG491" s="2">
        <v>0</v>
      </c>
      <c r="CH491" s="2"/>
      <c r="CI491" s="2"/>
      <c r="CJ491" s="2"/>
      <c r="CK491" s="2"/>
      <c r="CL491" s="2"/>
      <c r="CM491" s="2">
        <v>0</v>
      </c>
      <c r="CN491" s="2" t="s">
        <v>857</v>
      </c>
      <c r="CO491" s="2">
        <v>0</v>
      </c>
      <c r="CP491" s="2">
        <f t="shared" si="463"/>
        <v>340.27</v>
      </c>
      <c r="CQ491" s="2">
        <f t="shared" si="464"/>
        <v>85.7</v>
      </c>
      <c r="CR491" s="2">
        <f>(ROUND((ROUND(((((ET491*1.25)*1.2))*AV491*1),2)*BB491),2)+ROUND((ROUND(((AE491-(((EU491*1.25)*1.2)))*AV491*1),2)*BS491),2))</f>
        <v>45.5</v>
      </c>
      <c r="CS491" s="2">
        <f>(ROUND((ROUND(((((EU491*1.25)*1.2))*AV491*1),2)*BS491),2)+ROUND((ROUND(((AE491-(((EU491*1.25)*1.2)))*AV491*1),2)*BS491),2))</f>
        <v>6.87</v>
      </c>
      <c r="CT491" s="2">
        <f t="shared" si="465"/>
        <v>111.85</v>
      </c>
      <c r="CU491" s="2">
        <f t="shared" si="466"/>
        <v>0</v>
      </c>
      <c r="CV491" s="2">
        <f t="shared" si="467"/>
        <v>9.3206717999999977</v>
      </c>
      <c r="CW491" s="2">
        <f t="shared" si="468"/>
        <v>0</v>
      </c>
      <c r="CX491" s="2">
        <f t="shared" si="469"/>
        <v>0</v>
      </c>
      <c r="CY491" s="2">
        <f>(ROUND((((S491+ROUND((ROUND(((((EU491*1.25)*1.2))*AV491*1),2)*BS491),2))*AT491)/100),2)+ROUND(((ROUND((ROUND(((AE491-(((EU491*1.25)*1.2)))*AV491*1),2)*BS491),2)*AT491)/100),2))</f>
        <v>178.17</v>
      </c>
      <c r="CZ491" s="2">
        <f>(ROUND((((S491+ROUND((ROUND(((((EU491*1.25)*1.2))*AV491*1),2)*BS491),2))*AU491)/100),2)+ROUND(((ROUND((ROUND(((AE491-(((EU491*1.25)*1.2)))*AV491*1),2)*BS491),2)*AU491)/100),2))</f>
        <v>99.71</v>
      </c>
      <c r="DA491" s="2"/>
      <c r="DB491" s="2">
        <v>141</v>
      </c>
      <c r="DC491" s="2" t="s">
        <v>3</v>
      </c>
      <c r="DD491" s="2" t="s">
        <v>36</v>
      </c>
      <c r="DE491" s="2" t="s">
        <v>138</v>
      </c>
      <c r="DF491" s="2" t="s">
        <v>138</v>
      </c>
      <c r="DG491" s="2" t="s">
        <v>139</v>
      </c>
      <c r="DH491" s="2" t="s">
        <v>3</v>
      </c>
      <c r="DI491" s="2" t="s">
        <v>139</v>
      </c>
      <c r="DJ491" s="2" t="s">
        <v>138</v>
      </c>
      <c r="DK491" s="2" t="s">
        <v>3</v>
      </c>
      <c r="DL491" s="2" t="s">
        <v>3</v>
      </c>
      <c r="DM491" s="2" t="s">
        <v>3</v>
      </c>
      <c r="DN491" s="2">
        <v>0</v>
      </c>
      <c r="DO491" s="2">
        <v>0</v>
      </c>
      <c r="DP491" s="2">
        <v>1</v>
      </c>
      <c r="DQ491" s="2">
        <v>1</v>
      </c>
      <c r="DR491" s="2"/>
      <c r="DS491" s="2"/>
      <c r="DT491" s="2"/>
      <c r="DU491" s="2">
        <v>1013</v>
      </c>
      <c r="DV491" s="2" t="s">
        <v>422</v>
      </c>
      <c r="DW491" s="2" t="s">
        <v>422</v>
      </c>
      <c r="DX491" s="2">
        <v>1</v>
      </c>
      <c r="DY491" s="2"/>
      <c r="DZ491" s="2" t="s">
        <v>3</v>
      </c>
      <c r="EA491" s="2" t="s">
        <v>3</v>
      </c>
      <c r="EB491" s="2" t="s">
        <v>3</v>
      </c>
      <c r="EC491" s="2" t="s">
        <v>3</v>
      </c>
      <c r="ED491" s="2"/>
      <c r="EE491" s="2">
        <v>85635394</v>
      </c>
      <c r="EF491" s="2">
        <v>30</v>
      </c>
      <c r="EG491" s="2" t="s">
        <v>46</v>
      </c>
      <c r="EH491" s="2">
        <v>0</v>
      </c>
      <c r="EI491" s="2" t="s">
        <v>3</v>
      </c>
      <c r="EJ491" s="2">
        <v>1</v>
      </c>
      <c r="EK491" s="2">
        <v>22</v>
      </c>
      <c r="EL491" s="2" t="s">
        <v>202</v>
      </c>
      <c r="EM491" s="2" t="s">
        <v>203</v>
      </c>
      <c r="EN491" s="2"/>
      <c r="EO491" s="2" t="s">
        <v>140</v>
      </c>
      <c r="EP491" s="2"/>
      <c r="EQ491" s="2">
        <v>131072</v>
      </c>
      <c r="ER491" s="2">
        <v>190.09</v>
      </c>
      <c r="ES491" s="2">
        <v>85.7</v>
      </c>
      <c r="ET491" s="2">
        <v>28.43</v>
      </c>
      <c r="EU491" s="2">
        <v>4.29</v>
      </c>
      <c r="EV491" s="2">
        <v>75.959999999999994</v>
      </c>
      <c r="EW491" s="2">
        <v>6.33</v>
      </c>
      <c r="EX491" s="2">
        <v>0</v>
      </c>
      <c r="EY491" s="2">
        <v>0</v>
      </c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>
        <v>0</v>
      </c>
      <c r="FR491" s="2">
        <v>0</v>
      </c>
      <c r="FS491" s="2">
        <v>0</v>
      </c>
      <c r="FT491" s="2"/>
      <c r="FU491" s="2"/>
      <c r="FV491" s="2"/>
      <c r="FW491" s="2"/>
      <c r="FX491" s="2">
        <v>109</v>
      </c>
      <c r="FY491" s="2">
        <v>61</v>
      </c>
      <c r="FZ491" s="2"/>
      <c r="GA491" s="2" t="s">
        <v>3</v>
      </c>
      <c r="GB491" s="2"/>
      <c r="GC491" s="2"/>
      <c r="GD491" s="2">
        <v>1</v>
      </c>
      <c r="GE491" s="2"/>
      <c r="GF491" s="2">
        <v>791729670</v>
      </c>
      <c r="GG491" s="2">
        <v>2</v>
      </c>
      <c r="GH491" s="2">
        <v>1</v>
      </c>
      <c r="GI491" s="2">
        <v>2</v>
      </c>
      <c r="GJ491" s="2">
        <v>0</v>
      </c>
      <c r="GK491" s="2">
        <v>0</v>
      </c>
      <c r="GL491" s="2">
        <f t="shared" si="470"/>
        <v>0</v>
      </c>
      <c r="GM491" s="2">
        <f t="shared" si="471"/>
        <v>622.80999999999995</v>
      </c>
      <c r="GN491" s="2">
        <f t="shared" si="472"/>
        <v>622.80999999999995</v>
      </c>
      <c r="GO491" s="2">
        <f t="shared" si="473"/>
        <v>0</v>
      </c>
      <c r="GP491" s="2">
        <f t="shared" si="474"/>
        <v>0</v>
      </c>
      <c r="GQ491" s="2"/>
      <c r="GR491" s="2">
        <v>0</v>
      </c>
      <c r="GS491" s="2">
        <v>3</v>
      </c>
      <c r="GT491" s="2">
        <v>0</v>
      </c>
      <c r="GU491" s="2" t="s">
        <v>3</v>
      </c>
      <c r="GV491" s="2">
        <f t="shared" si="475"/>
        <v>0</v>
      </c>
      <c r="GW491" s="2">
        <v>1</v>
      </c>
      <c r="GX491" s="2">
        <f t="shared" si="476"/>
        <v>0</v>
      </c>
      <c r="GY491" s="2"/>
      <c r="GZ491" s="2"/>
      <c r="HA491" s="2">
        <v>0</v>
      </c>
      <c r="HB491" s="2">
        <v>0</v>
      </c>
      <c r="HC491" s="2">
        <f t="shared" si="477"/>
        <v>0</v>
      </c>
      <c r="HD491" s="2"/>
      <c r="HE491" s="2" t="s">
        <v>3</v>
      </c>
      <c r="HF491" s="2" t="s">
        <v>3</v>
      </c>
      <c r="HG491" s="2"/>
      <c r="HH491" s="2"/>
      <c r="HI491" s="2"/>
      <c r="HJ491" s="2"/>
      <c r="HK491" s="2"/>
      <c r="HL491" s="2"/>
      <c r="HM491" s="2" t="s">
        <v>3</v>
      </c>
      <c r="HN491" s="2" t="s">
        <v>3</v>
      </c>
      <c r="HO491" s="2" t="s">
        <v>3</v>
      </c>
      <c r="HP491" s="2" t="s">
        <v>3</v>
      </c>
      <c r="HQ491" s="2" t="s">
        <v>3</v>
      </c>
      <c r="HR491" s="2"/>
      <c r="HS491" s="2">
        <v>0</v>
      </c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>
        <v>0</v>
      </c>
      <c r="IL491" s="2"/>
      <c r="IM491" s="2"/>
      <c r="IN491" s="2"/>
      <c r="IO491" s="2"/>
      <c r="IP491" s="2"/>
      <c r="IQ491" s="2"/>
      <c r="IR491" s="2"/>
      <c r="IS491" s="2"/>
      <c r="IT491" s="2"/>
      <c r="IU491" s="2"/>
    </row>
    <row r="492" spans="1:255" x14ac:dyDescent="0.25">
      <c r="A492" s="3">
        <v>17</v>
      </c>
      <c r="B492" s="3">
        <v>1</v>
      </c>
      <c r="C492" s="3">
        <f>ROW(SmtRes!A564)</f>
        <v>564</v>
      </c>
      <c r="D492" s="3">
        <f>ROW(EtalonRes!A540)</f>
        <v>540</v>
      </c>
      <c r="E492" s="3" t="s">
        <v>442</v>
      </c>
      <c r="F492" s="3" t="s">
        <v>430</v>
      </c>
      <c r="G492" s="3" t="s">
        <v>431</v>
      </c>
      <c r="H492" s="3" t="s">
        <v>422</v>
      </c>
      <c r="I492" s="3">
        <f>ROUND((7*2)/10,9)</f>
        <v>1.4</v>
      </c>
      <c r="J492" s="3">
        <v>0</v>
      </c>
      <c r="K492" s="3">
        <f>ROUND((7*2)/10,9)</f>
        <v>1.4</v>
      </c>
      <c r="O492" s="3">
        <f t="shared" si="451"/>
        <v>10531.92</v>
      </c>
      <c r="P492" s="3">
        <f t="shared" si="452"/>
        <v>623.9</v>
      </c>
      <c r="Q492" s="3">
        <f>(ROUND((ROUND(((((ET492*1.25)*1.2))*AV492*I492),2)*BB492),2)+ROUND((ROUND(((AE492-(((EU492*1.25)*1.2)))*AV492*I492),2)*BS492),2))</f>
        <v>1084.17</v>
      </c>
      <c r="R492" s="3">
        <f>(ROUND((ROUND(((((EU492*1.25)*1.2))*AV492*I492),2)*BS492),2)+ROUND((ROUND(((AE492-(((EU492*1.25)*1.2)))*AV492*I492),2)*BS492),2))</f>
        <v>541.52</v>
      </c>
      <c r="S492" s="3">
        <f t="shared" si="453"/>
        <v>8823.85</v>
      </c>
      <c r="T492" s="3">
        <f t="shared" si="454"/>
        <v>0</v>
      </c>
      <c r="U492" s="3">
        <f t="shared" si="455"/>
        <v>13.048940519999997</v>
      </c>
      <c r="V492" s="3">
        <f t="shared" si="456"/>
        <v>0</v>
      </c>
      <c r="W492" s="3">
        <f t="shared" si="457"/>
        <v>0</v>
      </c>
      <c r="X492" s="3">
        <f>(ROUND((((S492+ROUND((ROUND(((((EU492*1.25)*1.2))*AV492*I492),2)*BS492),2))*AT492)/100),2)+ROUND(((ROUND((ROUND(((AE492-(((EU492*1.25)*1.2)))*AV492*I492),2)*BS492),2)*AT492)/100),2))</f>
        <v>10208.25</v>
      </c>
      <c r="Y492" s="3">
        <f>(ROUND((((S492+ROUND((ROUND(((((EU492*1.25)*1.2))*AV492*I492),2)*BS492),2))*AU492)/100),2)+ROUND(((ROUND((ROUND(((AE492-(((EU492*1.25)*1.2)))*AV492*I492),2)*BS492),2)*AU492)/100),2))</f>
        <v>5712.88</v>
      </c>
      <c r="AA492" s="3">
        <v>86549536</v>
      </c>
      <c r="AB492" s="3">
        <f t="shared" si="458"/>
        <v>233.16980000000001</v>
      </c>
      <c r="AC492" s="3">
        <f>ROUND((((ES492*1)*1)),6)</f>
        <v>85.7</v>
      </c>
      <c r="AD492" s="3">
        <f>ROUND((((((ET492*1.25)*1.2))-(((EU492*1.25)*1.2)))+AE492),6)</f>
        <v>42.645000000000003</v>
      </c>
      <c r="AE492" s="3">
        <f>ROUND((((EU492*1.25)*1.2)),6)</f>
        <v>6.4349999999999996</v>
      </c>
      <c r="AF492" s="3">
        <f>ROUND((((EV492*1.15)*1.2)),6)</f>
        <v>104.8248</v>
      </c>
      <c r="AG492" s="3">
        <f t="shared" si="460"/>
        <v>0</v>
      </c>
      <c r="AH492" s="3">
        <f>(((EW492*1.15)*1.2))</f>
        <v>8.7353999999999985</v>
      </c>
      <c r="AI492" s="3">
        <f>(((EX492*1.25)*1.2))</f>
        <v>0</v>
      </c>
      <c r="AJ492" s="3">
        <f t="shared" si="462"/>
        <v>0</v>
      </c>
      <c r="AK492" s="3">
        <v>190.09</v>
      </c>
      <c r="AL492" s="3">
        <v>85.7</v>
      </c>
      <c r="AM492" s="3">
        <v>28.43</v>
      </c>
      <c r="AN492" s="3">
        <v>4.29</v>
      </c>
      <c r="AO492" s="3">
        <v>75.959999999999994</v>
      </c>
      <c r="AP492" s="3">
        <v>0</v>
      </c>
      <c r="AQ492" s="3">
        <v>6.33</v>
      </c>
      <c r="AR492" s="3">
        <v>0</v>
      </c>
      <c r="AS492" s="3">
        <v>0</v>
      </c>
      <c r="AT492" s="3">
        <v>109</v>
      </c>
      <c r="AU492" s="3">
        <v>61</v>
      </c>
      <c r="AV492" s="3">
        <v>1.0669999999999999</v>
      </c>
      <c r="AW492" s="3">
        <v>1</v>
      </c>
      <c r="AZ492" s="3">
        <v>1</v>
      </c>
      <c r="BA492" s="3">
        <v>56.35</v>
      </c>
      <c r="BB492" s="3">
        <v>17.02</v>
      </c>
      <c r="BC492" s="3">
        <v>5.2</v>
      </c>
      <c r="BD492" s="3" t="s">
        <v>3</v>
      </c>
      <c r="BE492" s="3" t="s">
        <v>3</v>
      </c>
      <c r="BF492" s="3" t="s">
        <v>3</v>
      </c>
      <c r="BG492" s="3" t="s">
        <v>3</v>
      </c>
      <c r="BH492" s="3">
        <v>0</v>
      </c>
      <c r="BI492" s="3">
        <v>1</v>
      </c>
      <c r="BJ492" s="3" t="s">
        <v>432</v>
      </c>
      <c r="BM492" s="3">
        <v>22</v>
      </c>
      <c r="BN492" s="3">
        <v>0</v>
      </c>
      <c r="BO492" s="3" t="s">
        <v>430</v>
      </c>
      <c r="BP492" s="3">
        <v>1</v>
      </c>
      <c r="BQ492" s="3">
        <v>30</v>
      </c>
      <c r="BR492" s="3">
        <v>0</v>
      </c>
      <c r="BS492" s="3">
        <v>56.35</v>
      </c>
      <c r="BT492" s="3">
        <v>1</v>
      </c>
      <c r="BU492" s="3">
        <v>1</v>
      </c>
      <c r="BV492" s="3">
        <v>1</v>
      </c>
      <c r="BW492" s="3">
        <v>1</v>
      </c>
      <c r="BX492" s="3">
        <v>1</v>
      </c>
      <c r="BY492" s="3" t="s">
        <v>3</v>
      </c>
      <c r="BZ492" s="3">
        <v>109</v>
      </c>
      <c r="CA492" s="3">
        <v>61</v>
      </c>
      <c r="CB492" s="3" t="s">
        <v>3</v>
      </c>
      <c r="CE492" s="3">
        <v>1566</v>
      </c>
      <c r="CF492" s="3">
        <v>0</v>
      </c>
      <c r="CG492" s="3">
        <v>0</v>
      </c>
      <c r="CM492" s="3">
        <v>0</v>
      </c>
      <c r="CN492" s="3" t="s">
        <v>857</v>
      </c>
      <c r="CO492" s="3">
        <v>0</v>
      </c>
      <c r="CP492" s="3">
        <f t="shared" si="463"/>
        <v>10531.92</v>
      </c>
      <c r="CQ492" s="3">
        <f t="shared" si="464"/>
        <v>445.64</v>
      </c>
      <c r="CR492" s="3">
        <f>(ROUND((ROUND(((((ET492*1.25)*1.2))*AV492*1),2)*BB492),2)+ROUND((ROUND(((AE492-(((EU492*1.25)*1.2)))*AV492*1),2)*BS492),2))</f>
        <v>774.41</v>
      </c>
      <c r="CS492" s="3">
        <f>(ROUND((ROUND(((((EU492*1.25)*1.2))*AV492*1),2)*BS492),2)+ROUND((ROUND(((AE492-(((EU492*1.25)*1.2)))*AV492*1),2)*BS492),2))</f>
        <v>387.12</v>
      </c>
      <c r="CT492" s="3">
        <f t="shared" si="465"/>
        <v>6302.75</v>
      </c>
      <c r="CU492" s="3">
        <f t="shared" si="466"/>
        <v>0</v>
      </c>
      <c r="CV492" s="3">
        <f t="shared" si="467"/>
        <v>9.3206717999999977</v>
      </c>
      <c r="CW492" s="3">
        <f t="shared" si="468"/>
        <v>0</v>
      </c>
      <c r="CX492" s="3">
        <f t="shared" si="469"/>
        <v>0</v>
      </c>
      <c r="CY492" s="3">
        <f>(ROUND((((S492+ROUND((ROUND(((((EU492*1.25)*1.2))*AV492*1),2)*BS492),2))*AT492)/100),2)+ROUND(((ROUND((ROUND(((AE492-(((EU492*1.25)*1.2)))*AV492*1),2)*BS492),2)*AT492)/100),2))</f>
        <v>10039.959999999999</v>
      </c>
      <c r="CZ492" s="3">
        <f>(ROUND((((S492+ROUND((ROUND(((((EU492*1.25)*1.2))*AV492*1),2)*BS492),2))*AU492)/100),2)+ROUND(((ROUND((ROUND(((AE492-(((EU492*1.25)*1.2)))*AV492*1),2)*BS492),2)*AU492)/100),2))</f>
        <v>5618.69</v>
      </c>
      <c r="DB492" s="3">
        <v>143</v>
      </c>
      <c r="DC492" s="3" t="s">
        <v>3</v>
      </c>
      <c r="DD492" s="3" t="s">
        <v>36</v>
      </c>
      <c r="DE492" s="3" t="s">
        <v>138</v>
      </c>
      <c r="DF492" s="3" t="s">
        <v>138</v>
      </c>
      <c r="DG492" s="3" t="s">
        <v>139</v>
      </c>
      <c r="DH492" s="3" t="s">
        <v>3</v>
      </c>
      <c r="DI492" s="3" t="s">
        <v>139</v>
      </c>
      <c r="DJ492" s="3" t="s">
        <v>138</v>
      </c>
      <c r="DK492" s="3" t="s">
        <v>3</v>
      </c>
      <c r="DL492" s="3" t="s">
        <v>3</v>
      </c>
      <c r="DM492" s="3" t="s">
        <v>3</v>
      </c>
      <c r="DN492" s="3">
        <v>0</v>
      </c>
      <c r="DO492" s="3">
        <v>0</v>
      </c>
      <c r="DP492" s="3">
        <v>1</v>
      </c>
      <c r="DQ492" s="3">
        <v>1</v>
      </c>
      <c r="DU492" s="3">
        <v>1013</v>
      </c>
      <c r="DV492" s="3" t="s">
        <v>422</v>
      </c>
      <c r="DW492" s="3" t="s">
        <v>422</v>
      </c>
      <c r="DX492" s="3">
        <v>1</v>
      </c>
      <c r="DZ492" s="3" t="s">
        <v>3</v>
      </c>
      <c r="EA492" s="3" t="s">
        <v>3</v>
      </c>
      <c r="EB492" s="3" t="s">
        <v>3</v>
      </c>
      <c r="EC492" s="3" t="s">
        <v>3</v>
      </c>
      <c r="EE492" s="3">
        <v>85635394</v>
      </c>
      <c r="EF492" s="3">
        <v>30</v>
      </c>
      <c r="EG492" s="3" t="s">
        <v>46</v>
      </c>
      <c r="EH492" s="3">
        <v>0</v>
      </c>
      <c r="EI492" s="3" t="s">
        <v>3</v>
      </c>
      <c r="EJ492" s="3">
        <v>1</v>
      </c>
      <c r="EK492" s="3">
        <v>22</v>
      </c>
      <c r="EL492" s="3" t="s">
        <v>202</v>
      </c>
      <c r="EM492" s="3" t="s">
        <v>203</v>
      </c>
      <c r="EO492" s="3" t="s">
        <v>140</v>
      </c>
      <c r="EQ492" s="3">
        <v>131072</v>
      </c>
      <c r="ER492" s="3">
        <v>190.09</v>
      </c>
      <c r="ES492" s="3">
        <v>85.7</v>
      </c>
      <c r="ET492" s="3">
        <v>28.43</v>
      </c>
      <c r="EU492" s="3">
        <v>4.29</v>
      </c>
      <c r="EV492" s="3">
        <v>75.959999999999994</v>
      </c>
      <c r="EW492" s="3">
        <v>6.33</v>
      </c>
      <c r="EX492" s="3">
        <v>0</v>
      </c>
      <c r="EY492" s="3">
        <v>0</v>
      </c>
      <c r="FQ492" s="3">
        <v>0</v>
      </c>
      <c r="FR492" s="3">
        <v>0</v>
      </c>
      <c r="FS492" s="3">
        <v>0</v>
      </c>
      <c r="FX492" s="3">
        <v>109</v>
      </c>
      <c r="FY492" s="3">
        <v>61</v>
      </c>
      <c r="GA492" s="3" t="s">
        <v>3</v>
      </c>
      <c r="GD492" s="3">
        <v>1</v>
      </c>
      <c r="GF492" s="3">
        <v>791729670</v>
      </c>
      <c r="GG492" s="3">
        <v>2</v>
      </c>
      <c r="GH492" s="3">
        <v>1</v>
      </c>
      <c r="GI492" s="3">
        <v>2</v>
      </c>
      <c r="GJ492" s="3">
        <v>0</v>
      </c>
      <c r="GK492" s="3">
        <v>0</v>
      </c>
      <c r="GL492" s="3">
        <f t="shared" si="470"/>
        <v>0</v>
      </c>
      <c r="GM492" s="3">
        <f t="shared" si="471"/>
        <v>26453.05</v>
      </c>
      <c r="GN492" s="3">
        <f t="shared" si="472"/>
        <v>26453.05</v>
      </c>
      <c r="GO492" s="3">
        <f t="shared" si="473"/>
        <v>0</v>
      </c>
      <c r="GP492" s="3">
        <f t="shared" si="474"/>
        <v>0</v>
      </c>
      <c r="GR492" s="3">
        <v>0</v>
      </c>
      <c r="GS492" s="3">
        <v>3</v>
      </c>
      <c r="GT492" s="3">
        <v>0</v>
      </c>
      <c r="GU492" s="3" t="s">
        <v>3</v>
      </c>
      <c r="GV492" s="3">
        <f t="shared" si="475"/>
        <v>0</v>
      </c>
      <c r="GW492" s="3">
        <v>1</v>
      </c>
      <c r="GX492" s="3">
        <f t="shared" si="476"/>
        <v>0</v>
      </c>
      <c r="HA492" s="3">
        <v>0</v>
      </c>
      <c r="HB492" s="3">
        <v>0</v>
      </c>
      <c r="HC492" s="3">
        <f t="shared" si="477"/>
        <v>0</v>
      </c>
      <c r="HE492" s="3" t="s">
        <v>3</v>
      </c>
      <c r="HF492" s="3" t="s">
        <v>3</v>
      </c>
      <c r="HM492" s="3" t="s">
        <v>3</v>
      </c>
      <c r="HN492" s="3" t="s">
        <v>3</v>
      </c>
      <c r="HO492" s="3" t="s">
        <v>3</v>
      </c>
      <c r="HP492" s="3" t="s">
        <v>3</v>
      </c>
      <c r="HQ492" s="3" t="s">
        <v>3</v>
      </c>
      <c r="HS492" s="3">
        <v>0</v>
      </c>
      <c r="IK492" s="3">
        <v>0</v>
      </c>
    </row>
    <row r="493" spans="1:255" x14ac:dyDescent="0.25">
      <c r="A493" s="2">
        <v>18</v>
      </c>
      <c r="B493" s="2">
        <v>1</v>
      </c>
      <c r="C493" s="2">
        <v>553</v>
      </c>
      <c r="D493" s="2"/>
      <c r="E493" s="2" t="s">
        <v>443</v>
      </c>
      <c r="F493" s="2" t="s">
        <v>412</v>
      </c>
      <c r="G493" s="2" t="s">
        <v>413</v>
      </c>
      <c r="H493" s="2" t="s">
        <v>163</v>
      </c>
      <c r="I493" s="2">
        <f>I491*J493</f>
        <v>14</v>
      </c>
      <c r="J493" s="2">
        <v>10</v>
      </c>
      <c r="K493" s="2">
        <v>10</v>
      </c>
      <c r="L493" s="2"/>
      <c r="M493" s="2"/>
      <c r="N493" s="2"/>
      <c r="O493" s="2">
        <f t="shared" si="451"/>
        <v>1289.54</v>
      </c>
      <c r="P493" s="2">
        <f t="shared" si="452"/>
        <v>1289.54</v>
      </c>
      <c r="Q493" s="2">
        <f>(ROUND((ROUND(((ET493)*AV493*I493),2)*BB493),2)+ROUND((ROUND(((AE493-(EU493))*AV493*I493),2)*BS493),2))</f>
        <v>0</v>
      </c>
      <c r="R493" s="2">
        <f>(ROUND((ROUND(((EU493)*AV493*I493),2)*BS493),2)+ROUND((ROUND(((AE493-(EU493))*AV493*I493),2)*BS493),2))</f>
        <v>0</v>
      </c>
      <c r="S493" s="2">
        <f t="shared" si="453"/>
        <v>0</v>
      </c>
      <c r="T493" s="2">
        <f t="shared" si="454"/>
        <v>0</v>
      </c>
      <c r="U493" s="2">
        <f t="shared" si="455"/>
        <v>0</v>
      </c>
      <c r="V493" s="2">
        <f t="shared" si="456"/>
        <v>0</v>
      </c>
      <c r="W493" s="2">
        <f t="shared" si="457"/>
        <v>0</v>
      </c>
      <c r="X493" s="2">
        <f>(ROUND((((S493+ROUND((ROUND(((EU493)*AV493*I493),2)*BS493),2))*AT493)/100),2)+ROUND(((ROUND((ROUND(((AE493-(EU493))*AV493*I493),2)*BS493),2)*AT493)/100),2))</f>
        <v>0</v>
      </c>
      <c r="Y493" s="2">
        <f>(ROUND((((S493+ROUND((ROUND(((EU493)*AV493*I493),2)*BS493),2))*AU493)/100),2)+ROUND(((ROUND((ROUND(((AE493-(EU493))*AV493*I493),2)*BS493),2)*AU493)/100),2))</f>
        <v>0</v>
      </c>
      <c r="Z493" s="2"/>
      <c r="AA493" s="2">
        <v>86549534</v>
      </c>
      <c r="AB493" s="2">
        <f t="shared" si="458"/>
        <v>92.11</v>
      </c>
      <c r="AC493" s="2">
        <f>ROUND((ES493),6)</f>
        <v>92.11</v>
      </c>
      <c r="AD493" s="2">
        <f>ROUND((((ET493)-(EU493))+AE493),6)</f>
        <v>0</v>
      </c>
      <c r="AE493" s="2">
        <f t="shared" ref="AE493:AF496" si="482">ROUND((EU493),6)</f>
        <v>0</v>
      </c>
      <c r="AF493" s="2">
        <f t="shared" si="482"/>
        <v>0</v>
      </c>
      <c r="AG493" s="2">
        <f t="shared" si="460"/>
        <v>0</v>
      </c>
      <c r="AH493" s="2">
        <f t="shared" ref="AH493:AI496" si="483">(EW493)</f>
        <v>0</v>
      </c>
      <c r="AI493" s="2">
        <f t="shared" si="483"/>
        <v>0</v>
      </c>
      <c r="AJ493" s="2">
        <f t="shared" si="462"/>
        <v>0</v>
      </c>
      <c r="AK493" s="2">
        <v>92.11</v>
      </c>
      <c r="AL493" s="2">
        <v>92.11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109</v>
      </c>
      <c r="AU493" s="2">
        <v>61</v>
      </c>
      <c r="AV493" s="2">
        <v>1</v>
      </c>
      <c r="AW493" s="2">
        <v>1</v>
      </c>
      <c r="AX493" s="2"/>
      <c r="AY493" s="2"/>
      <c r="AZ493" s="2">
        <v>1</v>
      </c>
      <c r="BA493" s="2">
        <v>1</v>
      </c>
      <c r="BB493" s="2">
        <v>1</v>
      </c>
      <c r="BC493" s="2">
        <v>1</v>
      </c>
      <c r="BD493" s="2" t="s">
        <v>3</v>
      </c>
      <c r="BE493" s="2" t="s">
        <v>3</v>
      </c>
      <c r="BF493" s="2" t="s">
        <v>3</v>
      </c>
      <c r="BG493" s="2" t="s">
        <v>3</v>
      </c>
      <c r="BH493" s="2">
        <v>3</v>
      </c>
      <c r="BI493" s="2">
        <v>1</v>
      </c>
      <c r="BJ493" s="2" t="s">
        <v>414</v>
      </c>
      <c r="BK493" s="2"/>
      <c r="BL493" s="2"/>
      <c r="BM493" s="2">
        <v>22</v>
      </c>
      <c r="BN493" s="2">
        <v>0</v>
      </c>
      <c r="BO493" s="2" t="s">
        <v>3</v>
      </c>
      <c r="BP493" s="2">
        <v>0</v>
      </c>
      <c r="BQ493" s="2">
        <v>30</v>
      </c>
      <c r="BR493" s="2">
        <v>0</v>
      </c>
      <c r="BS493" s="2">
        <v>1</v>
      </c>
      <c r="BT493" s="2">
        <v>1</v>
      </c>
      <c r="BU493" s="2">
        <v>1</v>
      </c>
      <c r="BV493" s="2">
        <v>1</v>
      </c>
      <c r="BW493" s="2">
        <v>1</v>
      </c>
      <c r="BX493" s="2">
        <v>1</v>
      </c>
      <c r="BY493" s="2" t="s">
        <v>3</v>
      </c>
      <c r="BZ493" s="2">
        <v>109</v>
      </c>
      <c r="CA493" s="2">
        <v>61</v>
      </c>
      <c r="CB493" s="2" t="s">
        <v>3</v>
      </c>
      <c r="CC493" s="2"/>
      <c r="CD493" s="2"/>
      <c r="CE493" s="2">
        <v>1566</v>
      </c>
      <c r="CF493" s="2">
        <v>0</v>
      </c>
      <c r="CG493" s="2">
        <v>0</v>
      </c>
      <c r="CH493" s="2"/>
      <c r="CI493" s="2"/>
      <c r="CJ493" s="2"/>
      <c r="CK493" s="2"/>
      <c r="CL493" s="2"/>
      <c r="CM493" s="2">
        <v>0</v>
      </c>
      <c r="CN493" s="2" t="s">
        <v>858</v>
      </c>
      <c r="CO493" s="2">
        <v>0</v>
      </c>
      <c r="CP493" s="2">
        <f t="shared" si="463"/>
        <v>1289.54</v>
      </c>
      <c r="CQ493" s="2">
        <f t="shared" si="464"/>
        <v>92.11</v>
      </c>
      <c r="CR493" s="2">
        <f>(ROUND((ROUND(((ET493)*AV493*1),2)*BB493),2)+ROUND((ROUND(((AE493-(EU493))*AV493*1),2)*BS493),2))</f>
        <v>0</v>
      </c>
      <c r="CS493" s="2">
        <f>(ROUND((ROUND(((EU493)*AV493*1),2)*BS493),2)+ROUND((ROUND(((AE493-(EU493))*AV493*1),2)*BS493),2))</f>
        <v>0</v>
      </c>
      <c r="CT493" s="2">
        <f t="shared" si="465"/>
        <v>0</v>
      </c>
      <c r="CU493" s="2">
        <f t="shared" si="466"/>
        <v>0</v>
      </c>
      <c r="CV493" s="2">
        <f t="shared" si="467"/>
        <v>0</v>
      </c>
      <c r="CW493" s="2">
        <f t="shared" si="468"/>
        <v>0</v>
      </c>
      <c r="CX493" s="2">
        <f t="shared" si="469"/>
        <v>0</v>
      </c>
      <c r="CY493" s="2">
        <f>(ROUND((((S493+ROUND((ROUND(((EU493)*AV493*1),2)*BS493),2))*AT493)/100),2)+ROUND(((ROUND((ROUND(((AE493-(EU493))*AV493*1),2)*BS493),2)*AT493)/100),2))</f>
        <v>0</v>
      </c>
      <c r="CZ493" s="2">
        <f>(ROUND((((S493+ROUND((ROUND(((EU493)*AV493*1),2)*BS493),2))*AU493)/100),2)+ROUND(((ROUND((ROUND(((AE493-(EU493))*AV493*1),2)*BS493),2)*AU493)/100),2))</f>
        <v>0</v>
      </c>
      <c r="DA493" s="2"/>
      <c r="DB493" s="2"/>
      <c r="DC493" s="2" t="s">
        <v>3</v>
      </c>
      <c r="DD493" s="2" t="s">
        <v>3</v>
      </c>
      <c r="DE493" s="2" t="s">
        <v>3</v>
      </c>
      <c r="DF493" s="2" t="s">
        <v>3</v>
      </c>
      <c r="DG493" s="2" t="s">
        <v>3</v>
      </c>
      <c r="DH493" s="2" t="s">
        <v>3</v>
      </c>
      <c r="DI493" s="2" t="s">
        <v>3</v>
      </c>
      <c r="DJ493" s="2" t="s">
        <v>3</v>
      </c>
      <c r="DK493" s="2" t="s">
        <v>3</v>
      </c>
      <c r="DL493" s="2" t="s">
        <v>3</v>
      </c>
      <c r="DM493" s="2" t="s">
        <v>3</v>
      </c>
      <c r="DN493" s="2">
        <v>0</v>
      </c>
      <c r="DO493" s="2">
        <v>0</v>
      </c>
      <c r="DP493" s="2">
        <v>1</v>
      </c>
      <c r="DQ493" s="2">
        <v>1</v>
      </c>
      <c r="DR493" s="2"/>
      <c r="DS493" s="2"/>
      <c r="DT493" s="2"/>
      <c r="DU493" s="2">
        <v>1010</v>
      </c>
      <c r="DV493" s="2" t="s">
        <v>163</v>
      </c>
      <c r="DW493" s="2" t="s">
        <v>163</v>
      </c>
      <c r="DX493" s="2">
        <v>1</v>
      </c>
      <c r="DY493" s="2"/>
      <c r="DZ493" s="2" t="s">
        <v>3</v>
      </c>
      <c r="EA493" s="2" t="s">
        <v>3</v>
      </c>
      <c r="EB493" s="2" t="s">
        <v>3</v>
      </c>
      <c r="EC493" s="2" t="s">
        <v>3</v>
      </c>
      <c r="ED493" s="2"/>
      <c r="EE493" s="2">
        <v>85635394</v>
      </c>
      <c r="EF493" s="2">
        <v>30</v>
      </c>
      <c r="EG493" s="2" t="s">
        <v>46</v>
      </c>
      <c r="EH493" s="2">
        <v>0</v>
      </c>
      <c r="EI493" s="2" t="s">
        <v>3</v>
      </c>
      <c r="EJ493" s="2">
        <v>1</v>
      </c>
      <c r="EK493" s="2">
        <v>22</v>
      </c>
      <c r="EL493" s="2" t="s">
        <v>202</v>
      </c>
      <c r="EM493" s="2" t="s">
        <v>203</v>
      </c>
      <c r="EN493" s="2"/>
      <c r="EO493" s="2" t="s">
        <v>146</v>
      </c>
      <c r="EP493" s="2"/>
      <c r="EQ493" s="2">
        <v>0</v>
      </c>
      <c r="ER493" s="2">
        <v>92.11</v>
      </c>
      <c r="ES493" s="2">
        <v>92.11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>
        <v>0</v>
      </c>
      <c r="FR493" s="2">
        <v>0</v>
      </c>
      <c r="FS493" s="2">
        <v>0</v>
      </c>
      <c r="FT493" s="2"/>
      <c r="FU493" s="2"/>
      <c r="FV493" s="2"/>
      <c r="FW493" s="2"/>
      <c r="FX493" s="2">
        <v>109</v>
      </c>
      <c r="FY493" s="2">
        <v>61</v>
      </c>
      <c r="FZ493" s="2"/>
      <c r="GA493" s="2" t="s">
        <v>3</v>
      </c>
      <c r="GB493" s="2"/>
      <c r="GC493" s="2"/>
      <c r="GD493" s="2">
        <v>1</v>
      </c>
      <c r="GE493" s="2"/>
      <c r="GF493" s="2">
        <v>145208330</v>
      </c>
      <c r="GG493" s="2">
        <v>2</v>
      </c>
      <c r="GH493" s="2">
        <v>1</v>
      </c>
      <c r="GI493" s="2">
        <v>-2</v>
      </c>
      <c r="GJ493" s="2">
        <v>0</v>
      </c>
      <c r="GK493" s="2">
        <v>0</v>
      </c>
      <c r="GL493" s="2">
        <f t="shared" si="470"/>
        <v>0</v>
      </c>
      <c r="GM493" s="2">
        <f t="shared" si="471"/>
        <v>1289.54</v>
      </c>
      <c r="GN493" s="2">
        <f t="shared" si="472"/>
        <v>1289.54</v>
      </c>
      <c r="GO493" s="2">
        <f t="shared" si="473"/>
        <v>0</v>
      </c>
      <c r="GP493" s="2">
        <f t="shared" si="474"/>
        <v>0</v>
      </c>
      <c r="GQ493" s="2"/>
      <c r="GR493" s="2">
        <v>0</v>
      </c>
      <c r="GS493" s="2">
        <v>3</v>
      </c>
      <c r="GT493" s="2">
        <v>0</v>
      </c>
      <c r="GU493" s="2" t="s">
        <v>3</v>
      </c>
      <c r="GV493" s="2">
        <f t="shared" si="475"/>
        <v>0</v>
      </c>
      <c r="GW493" s="2">
        <v>1</v>
      </c>
      <c r="GX493" s="2">
        <f t="shared" si="476"/>
        <v>0</v>
      </c>
      <c r="GY493" s="2"/>
      <c r="GZ493" s="2"/>
      <c r="HA493" s="2">
        <v>0</v>
      </c>
      <c r="HB493" s="2">
        <v>0</v>
      </c>
      <c r="HC493" s="2">
        <f t="shared" si="477"/>
        <v>0</v>
      </c>
      <c r="HD493" s="2"/>
      <c r="HE493" s="2" t="s">
        <v>3</v>
      </c>
      <c r="HF493" s="2" t="s">
        <v>3</v>
      </c>
      <c r="HG493" s="2"/>
      <c r="HH493" s="2"/>
      <c r="HI493" s="2"/>
      <c r="HJ493" s="2"/>
      <c r="HK493" s="2"/>
      <c r="HL493" s="2"/>
      <c r="HM493" s="2" t="s">
        <v>36</v>
      </c>
      <c r="HN493" s="2" t="s">
        <v>3</v>
      </c>
      <c r="HO493" s="2" t="s">
        <v>3</v>
      </c>
      <c r="HP493" s="2" t="s">
        <v>3</v>
      </c>
      <c r="HQ493" s="2" t="s">
        <v>3</v>
      </c>
      <c r="HR493" s="2"/>
      <c r="HS493" s="2">
        <v>0</v>
      </c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>
        <v>0</v>
      </c>
      <c r="IL493" s="2"/>
      <c r="IM493" s="2"/>
      <c r="IN493" s="2"/>
      <c r="IO493" s="2"/>
      <c r="IP493" s="2"/>
      <c r="IQ493" s="2"/>
      <c r="IR493" s="2"/>
      <c r="IS493" s="2"/>
      <c r="IT493" s="2"/>
      <c r="IU493" s="2"/>
    </row>
    <row r="494" spans="1:255" x14ac:dyDescent="0.25">
      <c r="A494" s="3">
        <v>18</v>
      </c>
      <c r="B494" s="3">
        <v>1</v>
      </c>
      <c r="C494" s="3">
        <v>562</v>
      </c>
      <c r="E494" s="3" t="s">
        <v>443</v>
      </c>
      <c r="F494" s="3" t="s">
        <v>412</v>
      </c>
      <c r="G494" s="3" t="s">
        <v>413</v>
      </c>
      <c r="H494" s="3" t="s">
        <v>163</v>
      </c>
      <c r="I494" s="3">
        <f>I492*J494</f>
        <v>14</v>
      </c>
      <c r="J494" s="3">
        <v>10</v>
      </c>
      <c r="K494" s="3">
        <v>10</v>
      </c>
      <c r="O494" s="3">
        <f t="shared" si="451"/>
        <v>13449.9</v>
      </c>
      <c r="P494" s="3">
        <f t="shared" si="452"/>
        <v>13449.9</v>
      </c>
      <c r="Q494" s="3">
        <f>(ROUND((ROUND(((ET494)*AV494*I494),2)*BB494),2)+ROUND((ROUND(((AE494-(EU494))*AV494*I494),2)*BS494),2))</f>
        <v>0</v>
      </c>
      <c r="R494" s="3">
        <f>(ROUND((ROUND(((EU494)*AV494*I494),2)*BS494),2)+ROUND((ROUND(((AE494-(EU494))*AV494*I494),2)*BS494),2))</f>
        <v>0</v>
      </c>
      <c r="S494" s="3">
        <f t="shared" si="453"/>
        <v>0</v>
      </c>
      <c r="T494" s="3">
        <f t="shared" si="454"/>
        <v>0</v>
      </c>
      <c r="U494" s="3">
        <f t="shared" si="455"/>
        <v>0</v>
      </c>
      <c r="V494" s="3">
        <f t="shared" si="456"/>
        <v>0</v>
      </c>
      <c r="W494" s="3">
        <f t="shared" si="457"/>
        <v>0</v>
      </c>
      <c r="X494" s="3">
        <f>(ROUND((((S494+ROUND((ROUND(((EU494)*AV494*I494),2)*BS494),2))*AT494)/100),2)+ROUND(((ROUND((ROUND(((AE494-(EU494))*AV494*I494),2)*BS494),2)*AT494)/100),2))</f>
        <v>0</v>
      </c>
      <c r="Y494" s="3">
        <f>(ROUND((((S494+ROUND((ROUND(((EU494)*AV494*I494),2)*BS494),2))*AU494)/100),2)+ROUND(((ROUND((ROUND(((AE494-(EU494))*AV494*I494),2)*BS494),2)*AU494)/100),2))</f>
        <v>0</v>
      </c>
      <c r="AA494" s="3">
        <v>86549536</v>
      </c>
      <c r="AB494" s="3">
        <f t="shared" si="458"/>
        <v>92.11</v>
      </c>
      <c r="AC494" s="3">
        <f>ROUND((ES494),6)</f>
        <v>92.11</v>
      </c>
      <c r="AD494" s="3">
        <f>ROUND((((ET494)-(EU494))+AE494),6)</f>
        <v>0</v>
      </c>
      <c r="AE494" s="3">
        <f t="shared" si="482"/>
        <v>0</v>
      </c>
      <c r="AF494" s="3">
        <f t="shared" si="482"/>
        <v>0</v>
      </c>
      <c r="AG494" s="3">
        <f t="shared" si="460"/>
        <v>0</v>
      </c>
      <c r="AH494" s="3">
        <f t="shared" si="483"/>
        <v>0</v>
      </c>
      <c r="AI494" s="3">
        <f t="shared" si="483"/>
        <v>0</v>
      </c>
      <c r="AJ494" s="3">
        <f t="shared" si="462"/>
        <v>0</v>
      </c>
      <c r="AK494" s="3">
        <v>92.11</v>
      </c>
      <c r="AL494" s="3">
        <v>92.11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109</v>
      </c>
      <c r="AU494" s="3">
        <v>61</v>
      </c>
      <c r="AV494" s="3">
        <v>1</v>
      </c>
      <c r="AW494" s="3">
        <v>1</v>
      </c>
      <c r="AZ494" s="3">
        <v>1</v>
      </c>
      <c r="BA494" s="3">
        <v>1</v>
      </c>
      <c r="BB494" s="3">
        <v>1</v>
      </c>
      <c r="BC494" s="3">
        <v>10.43</v>
      </c>
      <c r="BD494" s="3" t="s">
        <v>3</v>
      </c>
      <c r="BE494" s="3" t="s">
        <v>3</v>
      </c>
      <c r="BF494" s="3" t="s">
        <v>3</v>
      </c>
      <c r="BG494" s="3" t="s">
        <v>3</v>
      </c>
      <c r="BH494" s="3">
        <v>3</v>
      </c>
      <c r="BI494" s="3">
        <v>1</v>
      </c>
      <c r="BJ494" s="3" t="s">
        <v>414</v>
      </c>
      <c r="BM494" s="3">
        <v>22</v>
      </c>
      <c r="BN494" s="3">
        <v>0</v>
      </c>
      <c r="BO494" s="3" t="s">
        <v>412</v>
      </c>
      <c r="BP494" s="3">
        <v>1</v>
      </c>
      <c r="BQ494" s="3">
        <v>30</v>
      </c>
      <c r="BR494" s="3">
        <v>0</v>
      </c>
      <c r="BS494" s="3">
        <v>1</v>
      </c>
      <c r="BT494" s="3">
        <v>1</v>
      </c>
      <c r="BU494" s="3">
        <v>1</v>
      </c>
      <c r="BV494" s="3">
        <v>1</v>
      </c>
      <c r="BW494" s="3">
        <v>1</v>
      </c>
      <c r="BX494" s="3">
        <v>1</v>
      </c>
      <c r="BY494" s="3" t="s">
        <v>3</v>
      </c>
      <c r="BZ494" s="3">
        <v>109</v>
      </c>
      <c r="CA494" s="3">
        <v>61</v>
      </c>
      <c r="CB494" s="3" t="s">
        <v>3</v>
      </c>
      <c r="CE494" s="3">
        <v>1566</v>
      </c>
      <c r="CF494" s="3">
        <v>0</v>
      </c>
      <c r="CG494" s="3">
        <v>0</v>
      </c>
      <c r="CM494" s="3">
        <v>0</v>
      </c>
      <c r="CN494" s="3" t="s">
        <v>858</v>
      </c>
      <c r="CO494" s="3">
        <v>0</v>
      </c>
      <c r="CP494" s="3">
        <f t="shared" si="463"/>
        <v>13449.9</v>
      </c>
      <c r="CQ494" s="3">
        <f t="shared" si="464"/>
        <v>960.71</v>
      </c>
      <c r="CR494" s="3">
        <f>(ROUND((ROUND(((ET494)*AV494*1),2)*BB494),2)+ROUND((ROUND(((AE494-(EU494))*AV494*1),2)*BS494),2))</f>
        <v>0</v>
      </c>
      <c r="CS494" s="3">
        <f>(ROUND((ROUND(((EU494)*AV494*1),2)*BS494),2)+ROUND((ROUND(((AE494-(EU494))*AV494*1),2)*BS494),2))</f>
        <v>0</v>
      </c>
      <c r="CT494" s="3">
        <f t="shared" si="465"/>
        <v>0</v>
      </c>
      <c r="CU494" s="3">
        <f t="shared" si="466"/>
        <v>0</v>
      </c>
      <c r="CV494" s="3">
        <f t="shared" si="467"/>
        <v>0</v>
      </c>
      <c r="CW494" s="3">
        <f t="shared" si="468"/>
        <v>0</v>
      </c>
      <c r="CX494" s="3">
        <f t="shared" si="469"/>
        <v>0</v>
      </c>
      <c r="CY494" s="3">
        <f>(ROUND((((S494+ROUND((ROUND(((EU494)*AV494*1),2)*BS494),2))*AT494)/100),2)+ROUND(((ROUND((ROUND(((AE494-(EU494))*AV494*1),2)*BS494),2)*AT494)/100),2))</f>
        <v>0</v>
      </c>
      <c r="CZ494" s="3">
        <f>(ROUND((((S494+ROUND((ROUND(((EU494)*AV494*1),2)*BS494),2))*AU494)/100),2)+ROUND(((ROUND((ROUND(((AE494-(EU494))*AV494*1),2)*BS494),2)*AU494)/100),2))</f>
        <v>0</v>
      </c>
      <c r="DC494" s="3" t="s">
        <v>3</v>
      </c>
      <c r="DD494" s="3" t="s">
        <v>3</v>
      </c>
      <c r="DE494" s="3" t="s">
        <v>3</v>
      </c>
      <c r="DF494" s="3" t="s">
        <v>3</v>
      </c>
      <c r="DG494" s="3" t="s">
        <v>3</v>
      </c>
      <c r="DH494" s="3" t="s">
        <v>3</v>
      </c>
      <c r="DI494" s="3" t="s">
        <v>3</v>
      </c>
      <c r="DJ494" s="3" t="s">
        <v>3</v>
      </c>
      <c r="DK494" s="3" t="s">
        <v>3</v>
      </c>
      <c r="DL494" s="3" t="s">
        <v>3</v>
      </c>
      <c r="DM494" s="3" t="s">
        <v>3</v>
      </c>
      <c r="DN494" s="3">
        <v>0</v>
      </c>
      <c r="DO494" s="3">
        <v>0</v>
      </c>
      <c r="DP494" s="3">
        <v>1</v>
      </c>
      <c r="DQ494" s="3">
        <v>1</v>
      </c>
      <c r="DU494" s="3">
        <v>1010</v>
      </c>
      <c r="DV494" s="3" t="s">
        <v>163</v>
      </c>
      <c r="DW494" s="3" t="s">
        <v>163</v>
      </c>
      <c r="DX494" s="3">
        <v>1</v>
      </c>
      <c r="DZ494" s="3" t="s">
        <v>3</v>
      </c>
      <c r="EA494" s="3" t="s">
        <v>3</v>
      </c>
      <c r="EB494" s="3" t="s">
        <v>3</v>
      </c>
      <c r="EC494" s="3" t="s">
        <v>3</v>
      </c>
      <c r="EE494" s="3">
        <v>85635394</v>
      </c>
      <c r="EF494" s="3">
        <v>30</v>
      </c>
      <c r="EG494" s="3" t="s">
        <v>46</v>
      </c>
      <c r="EH494" s="3">
        <v>0</v>
      </c>
      <c r="EI494" s="3" t="s">
        <v>3</v>
      </c>
      <c r="EJ494" s="3">
        <v>1</v>
      </c>
      <c r="EK494" s="3">
        <v>22</v>
      </c>
      <c r="EL494" s="3" t="s">
        <v>202</v>
      </c>
      <c r="EM494" s="3" t="s">
        <v>203</v>
      </c>
      <c r="EO494" s="3" t="s">
        <v>146</v>
      </c>
      <c r="EQ494" s="3">
        <v>0</v>
      </c>
      <c r="ER494" s="3">
        <v>92.11</v>
      </c>
      <c r="ES494" s="3">
        <v>92.11</v>
      </c>
      <c r="ET494" s="3">
        <v>0</v>
      </c>
      <c r="EU494" s="3">
        <v>0</v>
      </c>
      <c r="EV494" s="3">
        <v>0</v>
      </c>
      <c r="EW494" s="3">
        <v>0</v>
      </c>
      <c r="EX494" s="3">
        <v>0</v>
      </c>
      <c r="FQ494" s="3">
        <v>0</v>
      </c>
      <c r="FR494" s="3">
        <v>0</v>
      </c>
      <c r="FS494" s="3">
        <v>0</v>
      </c>
      <c r="FX494" s="3">
        <v>109</v>
      </c>
      <c r="FY494" s="3">
        <v>61</v>
      </c>
      <c r="GA494" s="3" t="s">
        <v>3</v>
      </c>
      <c r="GD494" s="3">
        <v>1</v>
      </c>
      <c r="GF494" s="3">
        <v>145208330</v>
      </c>
      <c r="GG494" s="3">
        <v>2</v>
      </c>
      <c r="GH494" s="3">
        <v>1</v>
      </c>
      <c r="GI494" s="3">
        <v>2</v>
      </c>
      <c r="GJ494" s="3">
        <v>0</v>
      </c>
      <c r="GK494" s="3">
        <v>0</v>
      </c>
      <c r="GL494" s="3">
        <f t="shared" si="470"/>
        <v>0</v>
      </c>
      <c r="GM494" s="3">
        <f t="shared" si="471"/>
        <v>13449.9</v>
      </c>
      <c r="GN494" s="3">
        <f t="shared" si="472"/>
        <v>13449.9</v>
      </c>
      <c r="GO494" s="3">
        <f t="shared" si="473"/>
        <v>0</v>
      </c>
      <c r="GP494" s="3">
        <f t="shared" si="474"/>
        <v>0</v>
      </c>
      <c r="GR494" s="3">
        <v>0</v>
      </c>
      <c r="GS494" s="3">
        <v>3</v>
      </c>
      <c r="GT494" s="3">
        <v>0</v>
      </c>
      <c r="GU494" s="3" t="s">
        <v>3</v>
      </c>
      <c r="GV494" s="3">
        <f t="shared" si="475"/>
        <v>0</v>
      </c>
      <c r="GW494" s="3">
        <v>1</v>
      </c>
      <c r="GX494" s="3">
        <f t="shared" si="476"/>
        <v>0</v>
      </c>
      <c r="HA494" s="3">
        <v>0</v>
      </c>
      <c r="HB494" s="3">
        <v>0</v>
      </c>
      <c r="HC494" s="3">
        <f t="shared" si="477"/>
        <v>0</v>
      </c>
      <c r="HE494" s="3" t="s">
        <v>3</v>
      </c>
      <c r="HF494" s="3" t="s">
        <v>3</v>
      </c>
      <c r="HM494" s="3" t="s">
        <v>36</v>
      </c>
      <c r="HN494" s="3" t="s">
        <v>3</v>
      </c>
      <c r="HO494" s="3" t="s">
        <v>3</v>
      </c>
      <c r="HP494" s="3" t="s">
        <v>3</v>
      </c>
      <c r="HQ494" s="3" t="s">
        <v>3</v>
      </c>
      <c r="HS494" s="3">
        <v>0</v>
      </c>
      <c r="IK494" s="3">
        <v>0</v>
      </c>
    </row>
    <row r="495" spans="1:255" x14ac:dyDescent="0.25">
      <c r="A495" s="2">
        <v>18</v>
      </c>
      <c r="B495" s="2">
        <v>1</v>
      </c>
      <c r="C495" s="2">
        <v>555</v>
      </c>
      <c r="D495" s="2"/>
      <c r="E495" s="2" t="s">
        <v>444</v>
      </c>
      <c r="F495" s="2" t="s">
        <v>445</v>
      </c>
      <c r="G495" s="2" t="s">
        <v>446</v>
      </c>
      <c r="H495" s="2" t="s">
        <v>163</v>
      </c>
      <c r="I495" s="2">
        <f>I491*J495</f>
        <v>7</v>
      </c>
      <c r="J495" s="2">
        <v>5</v>
      </c>
      <c r="K495" s="2">
        <v>5</v>
      </c>
      <c r="L495" s="2"/>
      <c r="M495" s="2"/>
      <c r="N495" s="2"/>
      <c r="O495" s="2">
        <f t="shared" si="451"/>
        <v>0</v>
      </c>
      <c r="P495" s="2">
        <f t="shared" si="452"/>
        <v>0</v>
      </c>
      <c r="Q495" s="2">
        <f>(ROUND((ROUND(((ET495)*AV495*I495),2)*BB495),2)+ROUND((ROUND(((AE495-(EU495))*AV495*I495),2)*BS495),2))</f>
        <v>0</v>
      </c>
      <c r="R495" s="2">
        <f>(ROUND((ROUND(((EU495)*AV495*I495),2)*BS495),2)+ROUND((ROUND(((AE495-(EU495))*AV495*I495),2)*BS495),2))</f>
        <v>0</v>
      </c>
      <c r="S495" s="2">
        <f t="shared" si="453"/>
        <v>0</v>
      </c>
      <c r="T495" s="2">
        <f t="shared" si="454"/>
        <v>0</v>
      </c>
      <c r="U495" s="2">
        <f t="shared" si="455"/>
        <v>0</v>
      </c>
      <c r="V495" s="2">
        <f t="shared" si="456"/>
        <v>0</v>
      </c>
      <c r="W495" s="2">
        <f t="shared" si="457"/>
        <v>0</v>
      </c>
      <c r="X495" s="2">
        <f>(ROUND((((S495+ROUND((ROUND(((EU495)*AV495*I495),2)*BS495),2))*AT495)/100),2)+ROUND(((ROUND((ROUND(((AE495-(EU495))*AV495*I495),2)*BS495),2)*AT495)/100),2))</f>
        <v>0</v>
      </c>
      <c r="Y495" s="2">
        <f>(ROUND((((S495+ROUND((ROUND(((EU495)*AV495*I495),2)*BS495),2))*AU495)/100),2)+ROUND(((ROUND((ROUND(((AE495-(EU495))*AV495*I495),2)*BS495),2)*AU495)/100),2))</f>
        <v>0</v>
      </c>
      <c r="Z495" s="2"/>
      <c r="AA495" s="2">
        <v>86549534</v>
      </c>
      <c r="AB495" s="2">
        <f t="shared" si="458"/>
        <v>0</v>
      </c>
      <c r="AC495" s="2">
        <f>ROUND((ES495),6)</f>
        <v>0</v>
      </c>
      <c r="AD495" s="2">
        <f>ROUND((((ET495)-(EU495))+AE495),6)</f>
        <v>0</v>
      </c>
      <c r="AE495" s="2">
        <f t="shared" si="482"/>
        <v>0</v>
      </c>
      <c r="AF495" s="2">
        <f t="shared" si="482"/>
        <v>0</v>
      </c>
      <c r="AG495" s="2">
        <f t="shared" si="460"/>
        <v>0</v>
      </c>
      <c r="AH495" s="2">
        <f t="shared" si="483"/>
        <v>0</v>
      </c>
      <c r="AI495" s="2">
        <f t="shared" si="483"/>
        <v>0</v>
      </c>
      <c r="AJ495" s="2">
        <f t="shared" si="462"/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109</v>
      </c>
      <c r="AU495" s="2">
        <v>61</v>
      </c>
      <c r="AV495" s="2">
        <v>1</v>
      </c>
      <c r="AW495" s="2">
        <v>1</v>
      </c>
      <c r="AX495" s="2"/>
      <c r="AY495" s="2"/>
      <c r="AZ495" s="2">
        <v>1</v>
      </c>
      <c r="BA495" s="2">
        <v>1</v>
      </c>
      <c r="BB495" s="2">
        <v>1</v>
      </c>
      <c r="BC495" s="2">
        <v>1</v>
      </c>
      <c r="BD495" s="2" t="s">
        <v>3</v>
      </c>
      <c r="BE495" s="2" t="s">
        <v>3</v>
      </c>
      <c r="BF495" s="2" t="s">
        <v>3</v>
      </c>
      <c r="BG495" s="2" t="s">
        <v>3</v>
      </c>
      <c r="BH495" s="2">
        <v>3</v>
      </c>
      <c r="BI495" s="2">
        <v>1</v>
      </c>
      <c r="BJ495" s="2" t="s">
        <v>3</v>
      </c>
      <c r="BK495" s="2"/>
      <c r="BL495" s="2"/>
      <c r="BM495" s="2">
        <v>22</v>
      </c>
      <c r="BN495" s="2">
        <v>0</v>
      </c>
      <c r="BO495" s="2" t="s">
        <v>3</v>
      </c>
      <c r="BP495" s="2">
        <v>0</v>
      </c>
      <c r="BQ495" s="2">
        <v>30</v>
      </c>
      <c r="BR495" s="2">
        <v>0</v>
      </c>
      <c r="BS495" s="2">
        <v>1</v>
      </c>
      <c r="BT495" s="2">
        <v>1</v>
      </c>
      <c r="BU495" s="2">
        <v>1</v>
      </c>
      <c r="BV495" s="2">
        <v>1</v>
      </c>
      <c r="BW495" s="2">
        <v>1</v>
      </c>
      <c r="BX495" s="2">
        <v>1</v>
      </c>
      <c r="BY495" s="2" t="s">
        <v>3</v>
      </c>
      <c r="BZ495" s="2">
        <v>109</v>
      </c>
      <c r="CA495" s="2">
        <v>61</v>
      </c>
      <c r="CB495" s="2" t="s">
        <v>3</v>
      </c>
      <c r="CC495" s="2"/>
      <c r="CD495" s="2"/>
      <c r="CE495" s="2">
        <v>1566</v>
      </c>
      <c r="CF495" s="2">
        <v>0</v>
      </c>
      <c r="CG495" s="2">
        <v>0</v>
      </c>
      <c r="CH495" s="2"/>
      <c r="CI495" s="2"/>
      <c r="CJ495" s="2"/>
      <c r="CK495" s="2"/>
      <c r="CL495" s="2"/>
      <c r="CM495" s="2">
        <v>0</v>
      </c>
      <c r="CN495" s="2" t="s">
        <v>858</v>
      </c>
      <c r="CO495" s="2">
        <v>0</v>
      </c>
      <c r="CP495" s="2">
        <f t="shared" si="463"/>
        <v>0</v>
      </c>
      <c r="CQ495" s="2">
        <f t="shared" si="464"/>
        <v>0</v>
      </c>
      <c r="CR495" s="2">
        <f>(ROUND((ROUND(((ET495)*AV495*1),2)*BB495),2)+ROUND((ROUND(((AE495-(EU495))*AV495*1),2)*BS495),2))</f>
        <v>0</v>
      </c>
      <c r="CS495" s="2">
        <f>(ROUND((ROUND(((EU495)*AV495*1),2)*BS495),2)+ROUND((ROUND(((AE495-(EU495))*AV495*1),2)*BS495),2))</f>
        <v>0</v>
      </c>
      <c r="CT495" s="2">
        <f t="shared" si="465"/>
        <v>0</v>
      </c>
      <c r="CU495" s="2">
        <f t="shared" si="466"/>
        <v>0</v>
      </c>
      <c r="CV495" s="2">
        <f t="shared" si="467"/>
        <v>0</v>
      </c>
      <c r="CW495" s="2">
        <f t="shared" si="468"/>
        <v>0</v>
      </c>
      <c r="CX495" s="2">
        <f t="shared" si="469"/>
        <v>0</v>
      </c>
      <c r="CY495" s="2">
        <f>(ROUND((((S495+ROUND((ROUND(((EU495)*AV495*1),2)*BS495),2))*AT495)/100),2)+ROUND(((ROUND((ROUND(((AE495-(EU495))*AV495*1),2)*BS495),2)*AT495)/100),2))</f>
        <v>0</v>
      </c>
      <c r="CZ495" s="2">
        <f>(ROUND((((S495+ROUND((ROUND(((EU495)*AV495*1),2)*BS495),2))*AU495)/100),2)+ROUND(((ROUND((ROUND(((AE495-(EU495))*AV495*1),2)*BS495),2)*AU495)/100),2))</f>
        <v>0</v>
      </c>
      <c r="DA495" s="2"/>
      <c r="DB495" s="2"/>
      <c r="DC495" s="2" t="s">
        <v>3</v>
      </c>
      <c r="DD495" s="2" t="s">
        <v>3</v>
      </c>
      <c r="DE495" s="2" t="s">
        <v>3</v>
      </c>
      <c r="DF495" s="2" t="s">
        <v>3</v>
      </c>
      <c r="DG495" s="2" t="s">
        <v>3</v>
      </c>
      <c r="DH495" s="2" t="s">
        <v>3</v>
      </c>
      <c r="DI495" s="2" t="s">
        <v>3</v>
      </c>
      <c r="DJ495" s="2" t="s">
        <v>3</v>
      </c>
      <c r="DK495" s="2" t="s">
        <v>3</v>
      </c>
      <c r="DL495" s="2" t="s">
        <v>3</v>
      </c>
      <c r="DM495" s="2" t="s">
        <v>3</v>
      </c>
      <c r="DN495" s="2">
        <v>0</v>
      </c>
      <c r="DO495" s="2">
        <v>0</v>
      </c>
      <c r="DP495" s="2">
        <v>1</v>
      </c>
      <c r="DQ495" s="2">
        <v>1</v>
      </c>
      <c r="DR495" s="2"/>
      <c r="DS495" s="2"/>
      <c r="DT495" s="2"/>
      <c r="DU495" s="2">
        <v>1010</v>
      </c>
      <c r="DV495" s="2" t="s">
        <v>163</v>
      </c>
      <c r="DW495" s="2" t="s">
        <v>163</v>
      </c>
      <c r="DX495" s="2">
        <v>1</v>
      </c>
      <c r="DY495" s="2"/>
      <c r="DZ495" s="2" t="s">
        <v>3</v>
      </c>
      <c r="EA495" s="2" t="s">
        <v>3</v>
      </c>
      <c r="EB495" s="2" t="s">
        <v>3</v>
      </c>
      <c r="EC495" s="2" t="s">
        <v>3</v>
      </c>
      <c r="ED495" s="2"/>
      <c r="EE495" s="2">
        <v>85635394</v>
      </c>
      <c r="EF495" s="2">
        <v>30</v>
      </c>
      <c r="EG495" s="2" t="s">
        <v>46</v>
      </c>
      <c r="EH495" s="2">
        <v>0</v>
      </c>
      <c r="EI495" s="2" t="s">
        <v>3</v>
      </c>
      <c r="EJ495" s="2">
        <v>1</v>
      </c>
      <c r="EK495" s="2">
        <v>22</v>
      </c>
      <c r="EL495" s="2" t="s">
        <v>202</v>
      </c>
      <c r="EM495" s="2" t="s">
        <v>203</v>
      </c>
      <c r="EN495" s="2"/>
      <c r="EO495" s="2" t="s">
        <v>146</v>
      </c>
      <c r="EP495" s="2"/>
      <c r="EQ495" s="2">
        <v>2097152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>
        <v>0</v>
      </c>
      <c r="FR495" s="2">
        <v>0</v>
      </c>
      <c r="FS495" s="2">
        <v>0</v>
      </c>
      <c r="FT495" s="2"/>
      <c r="FU495" s="2"/>
      <c r="FV495" s="2"/>
      <c r="FW495" s="2"/>
      <c r="FX495" s="2">
        <v>109</v>
      </c>
      <c r="FY495" s="2">
        <v>61</v>
      </c>
      <c r="FZ495" s="2"/>
      <c r="GA495" s="2" t="s">
        <v>3</v>
      </c>
      <c r="GB495" s="2"/>
      <c r="GC495" s="2"/>
      <c r="GD495" s="2">
        <v>1</v>
      </c>
      <c r="GE495" s="2"/>
      <c r="GF495" s="2">
        <v>-1507810522</v>
      </c>
      <c r="GG495" s="2">
        <v>2</v>
      </c>
      <c r="GH495" s="2">
        <v>0</v>
      </c>
      <c r="GI495" s="2">
        <v>-2</v>
      </c>
      <c r="GJ495" s="2">
        <v>0</v>
      </c>
      <c r="GK495" s="2">
        <v>0</v>
      </c>
      <c r="GL495" s="2">
        <f t="shared" si="470"/>
        <v>0</v>
      </c>
      <c r="GM495" s="2">
        <f t="shared" si="471"/>
        <v>0</v>
      </c>
      <c r="GN495" s="2">
        <f t="shared" si="472"/>
        <v>0</v>
      </c>
      <c r="GO495" s="2">
        <f t="shared" si="473"/>
        <v>0</v>
      </c>
      <c r="GP495" s="2">
        <f t="shared" si="474"/>
        <v>0</v>
      </c>
      <c r="GQ495" s="2"/>
      <c r="GR495" s="2">
        <v>0</v>
      </c>
      <c r="GS495" s="2">
        <v>3</v>
      </c>
      <c r="GT495" s="2">
        <v>0</v>
      </c>
      <c r="GU495" s="2" t="s">
        <v>3</v>
      </c>
      <c r="GV495" s="2">
        <f t="shared" si="475"/>
        <v>0</v>
      </c>
      <c r="GW495" s="2">
        <v>1</v>
      </c>
      <c r="GX495" s="2">
        <f t="shared" si="476"/>
        <v>0</v>
      </c>
      <c r="GY495" s="2"/>
      <c r="GZ495" s="2"/>
      <c r="HA495" s="2">
        <v>0</v>
      </c>
      <c r="HB495" s="2">
        <v>0</v>
      </c>
      <c r="HC495" s="2">
        <f t="shared" si="477"/>
        <v>0</v>
      </c>
      <c r="HD495" s="2"/>
      <c r="HE495" s="2" t="s">
        <v>3</v>
      </c>
      <c r="HF495" s="2" t="s">
        <v>3</v>
      </c>
      <c r="HG495" s="2"/>
      <c r="HH495" s="2"/>
      <c r="HI495" s="2"/>
      <c r="HJ495" s="2"/>
      <c r="HK495" s="2"/>
      <c r="HL495" s="2"/>
      <c r="HM495" s="2" t="s">
        <v>36</v>
      </c>
      <c r="HN495" s="2" t="s">
        <v>3</v>
      </c>
      <c r="HO495" s="2" t="s">
        <v>3</v>
      </c>
      <c r="HP495" s="2" t="s">
        <v>3</v>
      </c>
      <c r="HQ495" s="2" t="s">
        <v>3</v>
      </c>
      <c r="HR495" s="2"/>
      <c r="HS495" s="2">
        <v>0</v>
      </c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>
        <v>0</v>
      </c>
      <c r="IL495" s="2"/>
      <c r="IM495" s="2"/>
      <c r="IN495" s="2"/>
      <c r="IO495" s="2"/>
      <c r="IP495" s="2"/>
      <c r="IQ495" s="2"/>
      <c r="IR495" s="2"/>
      <c r="IS495" s="2"/>
      <c r="IT495" s="2"/>
      <c r="IU495" s="2"/>
    </row>
    <row r="496" spans="1:255" x14ac:dyDescent="0.25">
      <c r="A496" s="3">
        <v>18</v>
      </c>
      <c r="B496" s="3">
        <v>1</v>
      </c>
      <c r="C496" s="3">
        <v>564</v>
      </c>
      <c r="E496" s="3" t="s">
        <v>444</v>
      </c>
      <c r="F496" s="3" t="s">
        <v>445</v>
      </c>
      <c r="G496" s="3" t="s">
        <v>446</v>
      </c>
      <c r="H496" s="3" t="s">
        <v>163</v>
      </c>
      <c r="I496" s="3">
        <f>I492*J496</f>
        <v>7</v>
      </c>
      <c r="J496" s="3">
        <v>5</v>
      </c>
      <c r="K496" s="3">
        <v>5</v>
      </c>
      <c r="O496" s="3">
        <f t="shared" si="451"/>
        <v>0</v>
      </c>
      <c r="P496" s="3">
        <f t="shared" si="452"/>
        <v>0</v>
      </c>
      <c r="Q496" s="3">
        <f>(ROUND((ROUND(((ET496)*AV496*I496),2)*BB496),2)+ROUND((ROUND(((AE496-(EU496))*AV496*I496),2)*BS496),2))</f>
        <v>0</v>
      </c>
      <c r="R496" s="3">
        <f>(ROUND((ROUND(((EU496)*AV496*I496),2)*BS496),2)+ROUND((ROUND(((AE496-(EU496))*AV496*I496),2)*BS496),2))</f>
        <v>0</v>
      </c>
      <c r="S496" s="3">
        <f t="shared" si="453"/>
        <v>0</v>
      </c>
      <c r="T496" s="3">
        <f t="shared" si="454"/>
        <v>0</v>
      </c>
      <c r="U496" s="3">
        <f t="shared" si="455"/>
        <v>0</v>
      </c>
      <c r="V496" s="3">
        <f t="shared" si="456"/>
        <v>0</v>
      </c>
      <c r="W496" s="3">
        <f t="shared" si="457"/>
        <v>0</v>
      </c>
      <c r="X496" s="3">
        <f>(ROUND((((S496+ROUND((ROUND(((EU496)*AV496*I496),2)*BS496),2))*AT496)/100),2)+ROUND(((ROUND((ROUND(((AE496-(EU496))*AV496*I496),2)*BS496),2)*AT496)/100),2))</f>
        <v>0</v>
      </c>
      <c r="Y496" s="3">
        <f>(ROUND((((S496+ROUND((ROUND(((EU496)*AV496*I496),2)*BS496),2))*AU496)/100),2)+ROUND(((ROUND((ROUND(((AE496-(EU496))*AV496*I496),2)*BS496),2)*AU496)/100),2))</f>
        <v>0</v>
      </c>
      <c r="AA496" s="3">
        <v>86549536</v>
      </c>
      <c r="AB496" s="3">
        <f t="shared" si="458"/>
        <v>0</v>
      </c>
      <c r="AC496" s="3">
        <f>ROUND((ES496),6)</f>
        <v>0</v>
      </c>
      <c r="AD496" s="3">
        <f>ROUND((((ET496)-(EU496))+AE496),6)</f>
        <v>0</v>
      </c>
      <c r="AE496" s="3">
        <f t="shared" si="482"/>
        <v>0</v>
      </c>
      <c r="AF496" s="3">
        <f t="shared" si="482"/>
        <v>0</v>
      </c>
      <c r="AG496" s="3">
        <f t="shared" si="460"/>
        <v>0</v>
      </c>
      <c r="AH496" s="3">
        <f t="shared" si="483"/>
        <v>0</v>
      </c>
      <c r="AI496" s="3">
        <f t="shared" si="483"/>
        <v>0</v>
      </c>
      <c r="AJ496" s="3">
        <f t="shared" si="462"/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109</v>
      </c>
      <c r="AU496" s="3">
        <v>61</v>
      </c>
      <c r="AV496" s="3">
        <v>1</v>
      </c>
      <c r="AW496" s="3">
        <v>1</v>
      </c>
      <c r="AZ496" s="3">
        <v>1</v>
      </c>
      <c r="BA496" s="3">
        <v>1</v>
      </c>
      <c r="BB496" s="3">
        <v>1</v>
      </c>
      <c r="BC496" s="3">
        <v>9.84</v>
      </c>
      <c r="BD496" s="3" t="s">
        <v>3</v>
      </c>
      <c r="BE496" s="3" t="s">
        <v>3</v>
      </c>
      <c r="BF496" s="3" t="s">
        <v>3</v>
      </c>
      <c r="BG496" s="3" t="s">
        <v>3</v>
      </c>
      <c r="BH496" s="3">
        <v>3</v>
      </c>
      <c r="BI496" s="3">
        <v>1</v>
      </c>
      <c r="BJ496" s="3" t="s">
        <v>3</v>
      </c>
      <c r="BM496" s="3">
        <v>22</v>
      </c>
      <c r="BN496" s="3">
        <v>0</v>
      </c>
      <c r="BO496" s="3" t="s">
        <v>3</v>
      </c>
      <c r="BP496" s="3">
        <v>0</v>
      </c>
      <c r="BQ496" s="3">
        <v>30</v>
      </c>
      <c r="BR496" s="3">
        <v>0</v>
      </c>
      <c r="BS496" s="3">
        <v>1</v>
      </c>
      <c r="BT496" s="3">
        <v>1</v>
      </c>
      <c r="BU496" s="3">
        <v>1</v>
      </c>
      <c r="BV496" s="3">
        <v>1</v>
      </c>
      <c r="BW496" s="3">
        <v>1</v>
      </c>
      <c r="BX496" s="3">
        <v>1</v>
      </c>
      <c r="BY496" s="3" t="s">
        <v>3</v>
      </c>
      <c r="BZ496" s="3">
        <v>109</v>
      </c>
      <c r="CA496" s="3">
        <v>61</v>
      </c>
      <c r="CB496" s="3" t="s">
        <v>3</v>
      </c>
      <c r="CE496" s="3">
        <v>1566</v>
      </c>
      <c r="CF496" s="3">
        <v>0</v>
      </c>
      <c r="CG496" s="3">
        <v>0</v>
      </c>
      <c r="CM496" s="3">
        <v>0</v>
      </c>
      <c r="CN496" s="3" t="s">
        <v>858</v>
      </c>
      <c r="CO496" s="3">
        <v>0</v>
      </c>
      <c r="CP496" s="3">
        <f t="shared" si="463"/>
        <v>0</v>
      </c>
      <c r="CQ496" s="3">
        <f t="shared" si="464"/>
        <v>0</v>
      </c>
      <c r="CR496" s="3">
        <f>(ROUND((ROUND(((ET496)*AV496*1),2)*BB496),2)+ROUND((ROUND(((AE496-(EU496))*AV496*1),2)*BS496),2))</f>
        <v>0</v>
      </c>
      <c r="CS496" s="3">
        <f>(ROUND((ROUND(((EU496)*AV496*1),2)*BS496),2)+ROUND((ROUND(((AE496-(EU496))*AV496*1),2)*BS496),2))</f>
        <v>0</v>
      </c>
      <c r="CT496" s="3">
        <f t="shared" si="465"/>
        <v>0</v>
      </c>
      <c r="CU496" s="3">
        <f t="shared" si="466"/>
        <v>0</v>
      </c>
      <c r="CV496" s="3">
        <f t="shared" si="467"/>
        <v>0</v>
      </c>
      <c r="CW496" s="3">
        <f t="shared" si="468"/>
        <v>0</v>
      </c>
      <c r="CX496" s="3">
        <f t="shared" si="469"/>
        <v>0</v>
      </c>
      <c r="CY496" s="3">
        <f>(ROUND((((S496+ROUND((ROUND(((EU496)*AV496*1),2)*BS496),2))*AT496)/100),2)+ROUND(((ROUND((ROUND(((AE496-(EU496))*AV496*1),2)*BS496),2)*AT496)/100),2))</f>
        <v>0</v>
      </c>
      <c r="CZ496" s="3">
        <f>(ROUND((((S496+ROUND((ROUND(((EU496)*AV496*1),2)*BS496),2))*AU496)/100),2)+ROUND(((ROUND((ROUND(((AE496-(EU496))*AV496*1),2)*BS496),2)*AU496)/100),2))</f>
        <v>0</v>
      </c>
      <c r="DC496" s="3" t="s">
        <v>3</v>
      </c>
      <c r="DD496" s="3" t="s">
        <v>3</v>
      </c>
      <c r="DE496" s="3" t="s">
        <v>3</v>
      </c>
      <c r="DF496" s="3" t="s">
        <v>3</v>
      </c>
      <c r="DG496" s="3" t="s">
        <v>3</v>
      </c>
      <c r="DH496" s="3" t="s">
        <v>3</v>
      </c>
      <c r="DI496" s="3" t="s">
        <v>3</v>
      </c>
      <c r="DJ496" s="3" t="s">
        <v>3</v>
      </c>
      <c r="DK496" s="3" t="s">
        <v>3</v>
      </c>
      <c r="DL496" s="3" t="s">
        <v>3</v>
      </c>
      <c r="DM496" s="3" t="s">
        <v>3</v>
      </c>
      <c r="DN496" s="3">
        <v>0</v>
      </c>
      <c r="DO496" s="3">
        <v>0</v>
      </c>
      <c r="DP496" s="3">
        <v>1</v>
      </c>
      <c r="DQ496" s="3">
        <v>1</v>
      </c>
      <c r="DU496" s="3">
        <v>1010</v>
      </c>
      <c r="DV496" s="3" t="s">
        <v>163</v>
      </c>
      <c r="DW496" s="3" t="s">
        <v>163</v>
      </c>
      <c r="DX496" s="3">
        <v>1</v>
      </c>
      <c r="DZ496" s="3" t="s">
        <v>3</v>
      </c>
      <c r="EA496" s="3" t="s">
        <v>3</v>
      </c>
      <c r="EB496" s="3" t="s">
        <v>3</v>
      </c>
      <c r="EC496" s="3" t="s">
        <v>3</v>
      </c>
      <c r="EE496" s="3">
        <v>85635394</v>
      </c>
      <c r="EF496" s="3">
        <v>30</v>
      </c>
      <c r="EG496" s="3" t="s">
        <v>46</v>
      </c>
      <c r="EH496" s="3">
        <v>0</v>
      </c>
      <c r="EI496" s="3" t="s">
        <v>3</v>
      </c>
      <c r="EJ496" s="3">
        <v>1</v>
      </c>
      <c r="EK496" s="3">
        <v>22</v>
      </c>
      <c r="EL496" s="3" t="s">
        <v>202</v>
      </c>
      <c r="EM496" s="3" t="s">
        <v>203</v>
      </c>
      <c r="EO496" s="3" t="s">
        <v>146</v>
      </c>
      <c r="EQ496" s="3">
        <v>2097152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FQ496" s="3">
        <v>0</v>
      </c>
      <c r="FR496" s="3">
        <v>0</v>
      </c>
      <c r="FS496" s="3">
        <v>0</v>
      </c>
      <c r="FX496" s="3">
        <v>109</v>
      </c>
      <c r="FY496" s="3">
        <v>61</v>
      </c>
      <c r="GA496" s="3" t="s">
        <v>3</v>
      </c>
      <c r="GD496" s="3">
        <v>1</v>
      </c>
      <c r="GF496" s="3">
        <v>-1507810522</v>
      </c>
      <c r="GG496" s="3">
        <v>2</v>
      </c>
      <c r="GH496" s="3">
        <v>0</v>
      </c>
      <c r="GI496" s="3">
        <v>5</v>
      </c>
      <c r="GJ496" s="3">
        <v>0</v>
      </c>
      <c r="GK496" s="3">
        <v>0</v>
      </c>
      <c r="GL496" s="3">
        <f t="shared" si="470"/>
        <v>0</v>
      </c>
      <c r="GM496" s="3">
        <f t="shared" si="471"/>
        <v>0</v>
      </c>
      <c r="GN496" s="3">
        <f t="shared" si="472"/>
        <v>0</v>
      </c>
      <c r="GO496" s="3">
        <f t="shared" si="473"/>
        <v>0</v>
      </c>
      <c r="GP496" s="3">
        <f t="shared" si="474"/>
        <v>0</v>
      </c>
      <c r="GR496" s="3">
        <v>0</v>
      </c>
      <c r="GS496" s="3">
        <v>3</v>
      </c>
      <c r="GT496" s="3">
        <v>0</v>
      </c>
      <c r="GU496" s="3" t="s">
        <v>3</v>
      </c>
      <c r="GV496" s="3">
        <f t="shared" si="475"/>
        <v>0</v>
      </c>
      <c r="GW496" s="3">
        <v>1</v>
      </c>
      <c r="GX496" s="3">
        <f t="shared" si="476"/>
        <v>0</v>
      </c>
      <c r="HA496" s="3">
        <v>0</v>
      </c>
      <c r="HB496" s="3">
        <v>0</v>
      </c>
      <c r="HC496" s="3">
        <f t="shared" si="477"/>
        <v>0</v>
      </c>
      <c r="HE496" s="3" t="s">
        <v>3</v>
      </c>
      <c r="HF496" s="3" t="s">
        <v>3</v>
      </c>
      <c r="HM496" s="3" t="s">
        <v>36</v>
      </c>
      <c r="HN496" s="3" t="s">
        <v>3</v>
      </c>
      <c r="HO496" s="3" t="s">
        <v>3</v>
      </c>
      <c r="HP496" s="3" t="s">
        <v>3</v>
      </c>
      <c r="HQ496" s="3" t="s">
        <v>3</v>
      </c>
      <c r="HS496" s="3">
        <v>0</v>
      </c>
      <c r="IK496" s="3">
        <v>0</v>
      </c>
    </row>
    <row r="497" spans="1:255" x14ac:dyDescent="0.25">
      <c r="A497" s="2">
        <v>17</v>
      </c>
      <c r="B497" s="2">
        <v>1</v>
      </c>
      <c r="C497" s="2">
        <f>ROW(SmtRes!A575)</f>
        <v>575</v>
      </c>
      <c r="D497" s="2">
        <f>ROW(EtalonRes!A549)</f>
        <v>549</v>
      </c>
      <c r="E497" s="2" t="s">
        <v>447</v>
      </c>
      <c r="F497" s="2" t="s">
        <v>430</v>
      </c>
      <c r="G497" s="2" t="s">
        <v>431</v>
      </c>
      <c r="H497" s="2" t="s">
        <v>422</v>
      </c>
      <c r="I497" s="2">
        <f>ROUND((40)/10,9)</f>
        <v>4</v>
      </c>
      <c r="J497" s="2">
        <v>0</v>
      </c>
      <c r="K497" s="2">
        <f>ROUND((40)/10,9)</f>
        <v>4</v>
      </c>
      <c r="L497" s="2"/>
      <c r="M497" s="2"/>
      <c r="N497" s="2"/>
      <c r="O497" s="2">
        <f t="shared" si="451"/>
        <v>972.2</v>
      </c>
      <c r="P497" s="2">
        <f t="shared" si="452"/>
        <v>342.8</v>
      </c>
      <c r="Q497" s="2">
        <f>(ROUND((ROUND(((((ET497*1.25)*1.2))*AV497*I497),2)*BB497),2)+ROUND((ROUND(((AE497-(((EU497*1.25)*1.2)))*AV497*I497),2)*BS497),2))</f>
        <v>182.01</v>
      </c>
      <c r="R497" s="2">
        <f>(ROUND((ROUND(((((EU497*1.25)*1.2))*AV497*I497),2)*BS497),2)+ROUND((ROUND(((AE497-(((EU497*1.25)*1.2)))*AV497*I497),2)*BS497),2))</f>
        <v>27.46</v>
      </c>
      <c r="S497" s="2">
        <f t="shared" si="453"/>
        <v>447.39</v>
      </c>
      <c r="T497" s="2">
        <f t="shared" si="454"/>
        <v>0</v>
      </c>
      <c r="U497" s="2">
        <f t="shared" si="455"/>
        <v>37.282687199999991</v>
      </c>
      <c r="V497" s="2">
        <f t="shared" si="456"/>
        <v>0</v>
      </c>
      <c r="W497" s="2">
        <f t="shared" si="457"/>
        <v>0</v>
      </c>
      <c r="X497" s="2">
        <f>(ROUND((((S497+ROUND((ROUND(((((EU497*1.25)*1.2))*AV497*I497),2)*BS497),2))*AT497)/100),2)+ROUND(((ROUND((ROUND(((AE497-(((EU497*1.25)*1.2)))*AV497*I497),2)*BS497),2)*AT497)/100),2))</f>
        <v>517.59</v>
      </c>
      <c r="Y497" s="2">
        <f>(ROUND((((S497+ROUND((ROUND(((((EU497*1.25)*1.2))*AV497*I497),2)*BS497),2))*AU497)/100),2)+ROUND(((ROUND((ROUND(((AE497-(((EU497*1.25)*1.2)))*AV497*I497),2)*BS497),2)*AU497)/100),2))</f>
        <v>289.66000000000003</v>
      </c>
      <c r="Z497" s="2"/>
      <c r="AA497" s="2">
        <v>86549534</v>
      </c>
      <c r="AB497" s="2">
        <f t="shared" si="458"/>
        <v>233.16980000000001</v>
      </c>
      <c r="AC497" s="2">
        <f>ROUND((((ES497*1)*1)),6)</f>
        <v>85.7</v>
      </c>
      <c r="AD497" s="2">
        <f>ROUND((((((ET497*1.25)*1.2))-(((EU497*1.25)*1.2)))+AE497),6)</f>
        <v>42.645000000000003</v>
      </c>
      <c r="AE497" s="2">
        <f>ROUND((((EU497*1.25)*1.2)),6)</f>
        <v>6.4349999999999996</v>
      </c>
      <c r="AF497" s="2">
        <f>ROUND((((EV497*1.15)*1.2)),6)</f>
        <v>104.8248</v>
      </c>
      <c r="AG497" s="2">
        <f t="shared" si="460"/>
        <v>0</v>
      </c>
      <c r="AH497" s="2">
        <f>(((EW497*1.15)*1.2))</f>
        <v>8.7353999999999985</v>
      </c>
      <c r="AI497" s="2">
        <f>(((EX497*1.25)*1.2))</f>
        <v>0</v>
      </c>
      <c r="AJ497" s="2">
        <f t="shared" si="462"/>
        <v>0</v>
      </c>
      <c r="AK497" s="2">
        <v>190.09</v>
      </c>
      <c r="AL497" s="2">
        <v>85.7</v>
      </c>
      <c r="AM497" s="2">
        <v>28.43</v>
      </c>
      <c r="AN497" s="2">
        <v>4.29</v>
      </c>
      <c r="AO497" s="2">
        <v>75.959999999999994</v>
      </c>
      <c r="AP497" s="2">
        <v>0</v>
      </c>
      <c r="AQ497" s="2">
        <v>6.33</v>
      </c>
      <c r="AR497" s="2">
        <v>0</v>
      </c>
      <c r="AS497" s="2">
        <v>0</v>
      </c>
      <c r="AT497" s="2">
        <v>109</v>
      </c>
      <c r="AU497" s="2">
        <v>61</v>
      </c>
      <c r="AV497" s="2">
        <v>1.0669999999999999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1</v>
      </c>
      <c r="BJ497" s="2" t="s">
        <v>432</v>
      </c>
      <c r="BK497" s="2"/>
      <c r="BL497" s="2"/>
      <c r="BM497" s="2">
        <v>22</v>
      </c>
      <c r="BN497" s="2">
        <v>0</v>
      </c>
      <c r="BO497" s="2" t="s">
        <v>430</v>
      </c>
      <c r="BP497" s="2">
        <v>1</v>
      </c>
      <c r="BQ497" s="2">
        <v>30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109</v>
      </c>
      <c r="CA497" s="2">
        <v>61</v>
      </c>
      <c r="CB497" s="2" t="s">
        <v>3</v>
      </c>
      <c r="CC497" s="2"/>
      <c r="CD497" s="2"/>
      <c r="CE497" s="2">
        <v>1566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857</v>
      </c>
      <c r="CO497" s="2">
        <v>0</v>
      </c>
      <c r="CP497" s="2">
        <f t="shared" si="463"/>
        <v>972.19999999999993</v>
      </c>
      <c r="CQ497" s="2">
        <f t="shared" si="464"/>
        <v>85.7</v>
      </c>
      <c r="CR497" s="2">
        <f>(ROUND((ROUND(((((ET497*1.25)*1.2))*AV497*1),2)*BB497),2)+ROUND((ROUND(((AE497-(((EU497*1.25)*1.2)))*AV497*1),2)*BS497),2))</f>
        <v>45.5</v>
      </c>
      <c r="CS497" s="2">
        <f>(ROUND((ROUND(((((EU497*1.25)*1.2))*AV497*1),2)*BS497),2)+ROUND((ROUND(((AE497-(((EU497*1.25)*1.2)))*AV497*1),2)*BS497),2))</f>
        <v>6.87</v>
      </c>
      <c r="CT497" s="2">
        <f t="shared" si="465"/>
        <v>111.85</v>
      </c>
      <c r="CU497" s="2">
        <f t="shared" si="466"/>
        <v>0</v>
      </c>
      <c r="CV497" s="2">
        <f t="shared" si="467"/>
        <v>9.3206717999999977</v>
      </c>
      <c r="CW497" s="2">
        <f t="shared" si="468"/>
        <v>0</v>
      </c>
      <c r="CX497" s="2">
        <f t="shared" si="469"/>
        <v>0</v>
      </c>
      <c r="CY497" s="2">
        <f>(ROUND((((S497+ROUND((ROUND(((((EU497*1.25)*1.2))*AV497*1),2)*BS497),2))*AT497)/100),2)+ROUND(((ROUND((ROUND(((AE497-(((EU497*1.25)*1.2)))*AV497*1),2)*BS497),2)*AT497)/100),2))</f>
        <v>495.14</v>
      </c>
      <c r="CZ497" s="2">
        <f>(ROUND((((S497+ROUND((ROUND(((((EU497*1.25)*1.2))*AV497*1),2)*BS497),2))*AU497)/100),2)+ROUND(((ROUND((ROUND(((AE497-(((EU497*1.25)*1.2)))*AV497*1),2)*BS497),2)*AU497)/100),2))</f>
        <v>277.10000000000002</v>
      </c>
      <c r="DA497" s="2"/>
      <c r="DB497" s="2">
        <v>145</v>
      </c>
      <c r="DC497" s="2" t="s">
        <v>3</v>
      </c>
      <c r="DD497" s="2" t="s">
        <v>36</v>
      </c>
      <c r="DE497" s="2" t="s">
        <v>138</v>
      </c>
      <c r="DF497" s="2" t="s">
        <v>138</v>
      </c>
      <c r="DG497" s="2" t="s">
        <v>139</v>
      </c>
      <c r="DH497" s="2" t="s">
        <v>3</v>
      </c>
      <c r="DI497" s="2" t="s">
        <v>139</v>
      </c>
      <c r="DJ497" s="2" t="s">
        <v>138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1013</v>
      </c>
      <c r="DV497" s="2" t="s">
        <v>422</v>
      </c>
      <c r="DW497" s="2" t="s">
        <v>422</v>
      </c>
      <c r="DX497" s="2">
        <v>1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85635394</v>
      </c>
      <c r="EF497" s="2">
        <v>30</v>
      </c>
      <c r="EG497" s="2" t="s">
        <v>46</v>
      </c>
      <c r="EH497" s="2">
        <v>0</v>
      </c>
      <c r="EI497" s="2" t="s">
        <v>3</v>
      </c>
      <c r="EJ497" s="2">
        <v>1</v>
      </c>
      <c r="EK497" s="2">
        <v>22</v>
      </c>
      <c r="EL497" s="2" t="s">
        <v>202</v>
      </c>
      <c r="EM497" s="2" t="s">
        <v>203</v>
      </c>
      <c r="EN497" s="2"/>
      <c r="EO497" s="2" t="s">
        <v>140</v>
      </c>
      <c r="EP497" s="2"/>
      <c r="EQ497" s="2">
        <v>131072</v>
      </c>
      <c r="ER497" s="2">
        <v>190.09</v>
      </c>
      <c r="ES497" s="2">
        <v>85.7</v>
      </c>
      <c r="ET497" s="2">
        <v>28.43</v>
      </c>
      <c r="EU497" s="2">
        <v>4.29</v>
      </c>
      <c r="EV497" s="2">
        <v>75.959999999999994</v>
      </c>
      <c r="EW497" s="2">
        <v>6.33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109</v>
      </c>
      <c r="FY497" s="2">
        <v>61</v>
      </c>
      <c r="FZ497" s="2"/>
      <c r="GA497" s="2" t="s">
        <v>3</v>
      </c>
      <c r="GB497" s="2"/>
      <c r="GC497" s="2"/>
      <c r="GD497" s="2">
        <v>1</v>
      </c>
      <c r="GE497" s="2"/>
      <c r="GF497" s="2">
        <v>791729670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si="470"/>
        <v>0</v>
      </c>
      <c r="GM497" s="2">
        <f t="shared" si="471"/>
        <v>1779.45</v>
      </c>
      <c r="GN497" s="2">
        <f t="shared" si="472"/>
        <v>1779.45</v>
      </c>
      <c r="GO497" s="2">
        <f t="shared" si="473"/>
        <v>0</v>
      </c>
      <c r="GP497" s="2">
        <f t="shared" si="474"/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si="475"/>
        <v>0</v>
      </c>
      <c r="GW497" s="2">
        <v>1</v>
      </c>
      <c r="GX497" s="2">
        <f t="shared" si="476"/>
        <v>0</v>
      </c>
      <c r="GY497" s="2"/>
      <c r="GZ497" s="2"/>
      <c r="HA497" s="2">
        <v>0</v>
      </c>
      <c r="HB497" s="2">
        <v>0</v>
      </c>
      <c r="HC497" s="2">
        <f t="shared" si="477"/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5">
      <c r="A498" s="3">
        <v>17</v>
      </c>
      <c r="B498" s="3">
        <v>1</v>
      </c>
      <c r="C498" s="3">
        <f>ROW(SmtRes!A586)</f>
        <v>586</v>
      </c>
      <c r="D498" s="3">
        <f>ROW(EtalonRes!A558)</f>
        <v>558</v>
      </c>
      <c r="E498" s="3" t="s">
        <v>447</v>
      </c>
      <c r="F498" s="3" t="s">
        <v>430</v>
      </c>
      <c r="G498" s="3" t="s">
        <v>431</v>
      </c>
      <c r="H498" s="3" t="s">
        <v>422</v>
      </c>
      <c r="I498" s="3">
        <f>ROUND((40)/10,9)</f>
        <v>4</v>
      </c>
      <c r="J498" s="3">
        <v>0</v>
      </c>
      <c r="K498" s="3">
        <f>ROUND((40)/10,9)</f>
        <v>4</v>
      </c>
      <c r="O498" s="3">
        <f t="shared" si="451"/>
        <v>30090.799999999999</v>
      </c>
      <c r="P498" s="3">
        <f t="shared" si="452"/>
        <v>1782.56</v>
      </c>
      <c r="Q498" s="3">
        <f>(ROUND((ROUND(((((ET498*1.25)*1.2))*AV498*I498),2)*BB498),2)+ROUND((ROUND(((AE498-(((EU498*1.25)*1.2)))*AV498*I498),2)*BS498),2))</f>
        <v>3097.81</v>
      </c>
      <c r="R498" s="3">
        <f>(ROUND((ROUND(((((EU498*1.25)*1.2))*AV498*I498),2)*BS498),2)+ROUND((ROUND(((AE498-(((EU498*1.25)*1.2)))*AV498*I498),2)*BS498),2))</f>
        <v>1547.37</v>
      </c>
      <c r="S498" s="3">
        <f t="shared" si="453"/>
        <v>25210.43</v>
      </c>
      <c r="T498" s="3">
        <f t="shared" si="454"/>
        <v>0</v>
      </c>
      <c r="U498" s="3">
        <f t="shared" si="455"/>
        <v>37.282687199999991</v>
      </c>
      <c r="V498" s="3">
        <f t="shared" si="456"/>
        <v>0</v>
      </c>
      <c r="W498" s="3">
        <f t="shared" si="457"/>
        <v>0</v>
      </c>
      <c r="X498" s="3">
        <f>(ROUND((((S498+ROUND((ROUND(((((EU498*1.25)*1.2))*AV498*I498),2)*BS498),2))*AT498)/100),2)+ROUND(((ROUND((ROUND(((AE498-(((EU498*1.25)*1.2)))*AV498*I498),2)*BS498),2)*AT498)/100),2))</f>
        <v>29166</v>
      </c>
      <c r="Y498" s="3">
        <f>(ROUND((((S498+ROUND((ROUND(((((EU498*1.25)*1.2))*AV498*I498),2)*BS498),2))*AU498)/100),2)+ROUND(((ROUND((ROUND(((AE498-(((EU498*1.25)*1.2)))*AV498*I498),2)*BS498),2)*AU498)/100),2))</f>
        <v>16322.26</v>
      </c>
      <c r="AA498" s="3">
        <v>86549536</v>
      </c>
      <c r="AB498" s="3">
        <f t="shared" si="458"/>
        <v>233.16980000000001</v>
      </c>
      <c r="AC498" s="3">
        <f>ROUND((((ES498*1)*1)),6)</f>
        <v>85.7</v>
      </c>
      <c r="AD498" s="3">
        <f>ROUND((((((ET498*1.25)*1.2))-(((EU498*1.25)*1.2)))+AE498),6)</f>
        <v>42.645000000000003</v>
      </c>
      <c r="AE498" s="3">
        <f>ROUND((((EU498*1.25)*1.2)),6)</f>
        <v>6.4349999999999996</v>
      </c>
      <c r="AF498" s="3">
        <f>ROUND((((EV498*1.15)*1.2)),6)</f>
        <v>104.8248</v>
      </c>
      <c r="AG498" s="3">
        <f t="shared" si="460"/>
        <v>0</v>
      </c>
      <c r="AH498" s="3">
        <f>(((EW498*1.15)*1.2))</f>
        <v>8.7353999999999985</v>
      </c>
      <c r="AI498" s="3">
        <f>(((EX498*1.25)*1.2))</f>
        <v>0</v>
      </c>
      <c r="AJ498" s="3">
        <f t="shared" si="462"/>
        <v>0</v>
      </c>
      <c r="AK498" s="3">
        <v>190.09</v>
      </c>
      <c r="AL498" s="3">
        <v>85.7</v>
      </c>
      <c r="AM498" s="3">
        <v>28.43</v>
      </c>
      <c r="AN498" s="3">
        <v>4.29</v>
      </c>
      <c r="AO498" s="3">
        <v>75.959999999999994</v>
      </c>
      <c r="AP498" s="3">
        <v>0</v>
      </c>
      <c r="AQ498" s="3">
        <v>6.33</v>
      </c>
      <c r="AR498" s="3">
        <v>0</v>
      </c>
      <c r="AS498" s="3">
        <v>0</v>
      </c>
      <c r="AT498" s="3">
        <v>109</v>
      </c>
      <c r="AU498" s="3">
        <v>61</v>
      </c>
      <c r="AV498" s="3">
        <v>1.0669999999999999</v>
      </c>
      <c r="AW498" s="3">
        <v>1</v>
      </c>
      <c r="AZ498" s="3">
        <v>1</v>
      </c>
      <c r="BA498" s="3">
        <v>56.35</v>
      </c>
      <c r="BB498" s="3">
        <v>17.02</v>
      </c>
      <c r="BC498" s="3">
        <v>5.2</v>
      </c>
      <c r="BD498" s="3" t="s">
        <v>3</v>
      </c>
      <c r="BE498" s="3" t="s">
        <v>3</v>
      </c>
      <c r="BF498" s="3" t="s">
        <v>3</v>
      </c>
      <c r="BG498" s="3" t="s">
        <v>3</v>
      </c>
      <c r="BH498" s="3">
        <v>0</v>
      </c>
      <c r="BI498" s="3">
        <v>1</v>
      </c>
      <c r="BJ498" s="3" t="s">
        <v>432</v>
      </c>
      <c r="BM498" s="3">
        <v>22</v>
      </c>
      <c r="BN498" s="3">
        <v>0</v>
      </c>
      <c r="BO498" s="3" t="s">
        <v>430</v>
      </c>
      <c r="BP498" s="3">
        <v>1</v>
      </c>
      <c r="BQ498" s="3">
        <v>30</v>
      </c>
      <c r="BR498" s="3">
        <v>0</v>
      </c>
      <c r="BS498" s="3">
        <v>56.35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 t="s">
        <v>3</v>
      </c>
      <c r="BZ498" s="3">
        <v>109</v>
      </c>
      <c r="CA498" s="3">
        <v>61</v>
      </c>
      <c r="CB498" s="3" t="s">
        <v>3</v>
      </c>
      <c r="CE498" s="3">
        <v>1566</v>
      </c>
      <c r="CF498" s="3">
        <v>0</v>
      </c>
      <c r="CG498" s="3">
        <v>0</v>
      </c>
      <c r="CM498" s="3">
        <v>0</v>
      </c>
      <c r="CN498" s="3" t="s">
        <v>857</v>
      </c>
      <c r="CO498" s="3">
        <v>0</v>
      </c>
      <c r="CP498" s="3">
        <f t="shared" si="463"/>
        <v>30090.799999999999</v>
      </c>
      <c r="CQ498" s="3">
        <f t="shared" si="464"/>
        <v>445.64</v>
      </c>
      <c r="CR498" s="3">
        <f>(ROUND((ROUND(((((ET498*1.25)*1.2))*AV498*1),2)*BB498),2)+ROUND((ROUND(((AE498-(((EU498*1.25)*1.2)))*AV498*1),2)*BS498),2))</f>
        <v>774.41</v>
      </c>
      <c r="CS498" s="3">
        <f>(ROUND((ROUND(((((EU498*1.25)*1.2))*AV498*1),2)*BS498),2)+ROUND((ROUND(((AE498-(((EU498*1.25)*1.2)))*AV498*1),2)*BS498),2))</f>
        <v>387.12</v>
      </c>
      <c r="CT498" s="3">
        <f t="shared" si="465"/>
        <v>6302.75</v>
      </c>
      <c r="CU498" s="3">
        <f t="shared" si="466"/>
        <v>0</v>
      </c>
      <c r="CV498" s="3">
        <f t="shared" si="467"/>
        <v>9.3206717999999977</v>
      </c>
      <c r="CW498" s="3">
        <f t="shared" si="468"/>
        <v>0</v>
      </c>
      <c r="CX498" s="3">
        <f t="shared" si="469"/>
        <v>0</v>
      </c>
      <c r="CY498" s="3">
        <f>(ROUND((((S498+ROUND((ROUND(((((EU498*1.25)*1.2))*AV498*1),2)*BS498),2))*AT498)/100),2)+ROUND(((ROUND((ROUND(((AE498-(((EU498*1.25)*1.2)))*AV498*1),2)*BS498),2)*AT498)/100),2))</f>
        <v>27901.33</v>
      </c>
      <c r="CZ498" s="3">
        <f>(ROUND((((S498+ROUND((ROUND(((((EU498*1.25)*1.2))*AV498*1),2)*BS498),2))*AU498)/100),2)+ROUND(((ROUND((ROUND(((AE498-(((EU498*1.25)*1.2)))*AV498*1),2)*BS498),2)*AU498)/100),2))</f>
        <v>15614.51</v>
      </c>
      <c r="DB498" s="3">
        <v>147</v>
      </c>
      <c r="DC498" s="3" t="s">
        <v>3</v>
      </c>
      <c r="DD498" s="3" t="s">
        <v>36</v>
      </c>
      <c r="DE498" s="3" t="s">
        <v>138</v>
      </c>
      <c r="DF498" s="3" t="s">
        <v>138</v>
      </c>
      <c r="DG498" s="3" t="s">
        <v>139</v>
      </c>
      <c r="DH498" s="3" t="s">
        <v>3</v>
      </c>
      <c r="DI498" s="3" t="s">
        <v>139</v>
      </c>
      <c r="DJ498" s="3" t="s">
        <v>138</v>
      </c>
      <c r="DK498" s="3" t="s">
        <v>3</v>
      </c>
      <c r="DL498" s="3" t="s">
        <v>3</v>
      </c>
      <c r="DM498" s="3" t="s">
        <v>3</v>
      </c>
      <c r="DN498" s="3">
        <v>0</v>
      </c>
      <c r="DO498" s="3">
        <v>0</v>
      </c>
      <c r="DP498" s="3">
        <v>1</v>
      </c>
      <c r="DQ498" s="3">
        <v>1</v>
      </c>
      <c r="DU498" s="3">
        <v>1013</v>
      </c>
      <c r="DV498" s="3" t="s">
        <v>422</v>
      </c>
      <c r="DW498" s="3" t="s">
        <v>422</v>
      </c>
      <c r="DX498" s="3">
        <v>1</v>
      </c>
      <c r="DZ498" s="3" t="s">
        <v>3</v>
      </c>
      <c r="EA498" s="3" t="s">
        <v>3</v>
      </c>
      <c r="EB498" s="3" t="s">
        <v>3</v>
      </c>
      <c r="EC498" s="3" t="s">
        <v>3</v>
      </c>
      <c r="EE498" s="3">
        <v>85635394</v>
      </c>
      <c r="EF498" s="3">
        <v>30</v>
      </c>
      <c r="EG498" s="3" t="s">
        <v>46</v>
      </c>
      <c r="EH498" s="3">
        <v>0</v>
      </c>
      <c r="EI498" s="3" t="s">
        <v>3</v>
      </c>
      <c r="EJ498" s="3">
        <v>1</v>
      </c>
      <c r="EK498" s="3">
        <v>22</v>
      </c>
      <c r="EL498" s="3" t="s">
        <v>202</v>
      </c>
      <c r="EM498" s="3" t="s">
        <v>203</v>
      </c>
      <c r="EO498" s="3" t="s">
        <v>140</v>
      </c>
      <c r="EQ498" s="3">
        <v>131072</v>
      </c>
      <c r="ER498" s="3">
        <v>190.09</v>
      </c>
      <c r="ES498" s="3">
        <v>85.7</v>
      </c>
      <c r="ET498" s="3">
        <v>28.43</v>
      </c>
      <c r="EU498" s="3">
        <v>4.29</v>
      </c>
      <c r="EV498" s="3">
        <v>75.959999999999994</v>
      </c>
      <c r="EW498" s="3">
        <v>6.33</v>
      </c>
      <c r="EX498" s="3">
        <v>0</v>
      </c>
      <c r="EY498" s="3">
        <v>0</v>
      </c>
      <c r="FQ498" s="3">
        <v>0</v>
      </c>
      <c r="FR498" s="3">
        <v>0</v>
      </c>
      <c r="FS498" s="3">
        <v>0</v>
      </c>
      <c r="FX498" s="3">
        <v>109</v>
      </c>
      <c r="FY498" s="3">
        <v>61</v>
      </c>
      <c r="GA498" s="3" t="s">
        <v>3</v>
      </c>
      <c r="GD498" s="3">
        <v>1</v>
      </c>
      <c r="GF498" s="3">
        <v>791729670</v>
      </c>
      <c r="GG498" s="3">
        <v>2</v>
      </c>
      <c r="GH498" s="3">
        <v>1</v>
      </c>
      <c r="GI498" s="3">
        <v>2</v>
      </c>
      <c r="GJ498" s="3">
        <v>0</v>
      </c>
      <c r="GK498" s="3">
        <v>0</v>
      </c>
      <c r="GL498" s="3">
        <f t="shared" si="470"/>
        <v>0</v>
      </c>
      <c r="GM498" s="3">
        <f t="shared" si="471"/>
        <v>75579.06</v>
      </c>
      <c r="GN498" s="3">
        <f t="shared" si="472"/>
        <v>75579.06</v>
      </c>
      <c r="GO498" s="3">
        <f t="shared" si="473"/>
        <v>0</v>
      </c>
      <c r="GP498" s="3">
        <f t="shared" si="474"/>
        <v>0</v>
      </c>
      <c r="GR498" s="3">
        <v>0</v>
      </c>
      <c r="GS498" s="3">
        <v>3</v>
      </c>
      <c r="GT498" s="3">
        <v>0</v>
      </c>
      <c r="GU498" s="3" t="s">
        <v>3</v>
      </c>
      <c r="GV498" s="3">
        <f t="shared" si="475"/>
        <v>0</v>
      </c>
      <c r="GW498" s="3">
        <v>1</v>
      </c>
      <c r="GX498" s="3">
        <f t="shared" si="476"/>
        <v>0</v>
      </c>
      <c r="HA498" s="3">
        <v>0</v>
      </c>
      <c r="HB498" s="3">
        <v>0</v>
      </c>
      <c r="HC498" s="3">
        <f t="shared" si="477"/>
        <v>0</v>
      </c>
      <c r="HE498" s="3" t="s">
        <v>3</v>
      </c>
      <c r="HF498" s="3" t="s">
        <v>3</v>
      </c>
      <c r="HM498" s="3" t="s">
        <v>3</v>
      </c>
      <c r="HN498" s="3" t="s">
        <v>3</v>
      </c>
      <c r="HO498" s="3" t="s">
        <v>3</v>
      </c>
      <c r="HP498" s="3" t="s">
        <v>3</v>
      </c>
      <c r="HQ498" s="3" t="s">
        <v>3</v>
      </c>
      <c r="HS498" s="3">
        <v>0</v>
      </c>
      <c r="IK498" s="3">
        <v>0</v>
      </c>
    </row>
    <row r="499" spans="1:255" x14ac:dyDescent="0.25">
      <c r="A499" s="2">
        <v>18</v>
      </c>
      <c r="B499" s="2">
        <v>1</v>
      </c>
      <c r="C499" s="2">
        <v>574</v>
      </c>
      <c r="D499" s="2"/>
      <c r="E499" s="2" t="s">
        <v>448</v>
      </c>
      <c r="F499" s="2" t="s">
        <v>412</v>
      </c>
      <c r="G499" s="2" t="s">
        <v>413</v>
      </c>
      <c r="H499" s="2" t="s">
        <v>163</v>
      </c>
      <c r="I499" s="2">
        <f>I497*J499</f>
        <v>40</v>
      </c>
      <c r="J499" s="2">
        <v>10</v>
      </c>
      <c r="K499" s="2">
        <v>10</v>
      </c>
      <c r="L499" s="2"/>
      <c r="M499" s="2"/>
      <c r="N499" s="2"/>
      <c r="O499" s="2">
        <f t="shared" si="451"/>
        <v>3684.4</v>
      </c>
      <c r="P499" s="2">
        <f t="shared" si="452"/>
        <v>3684.4</v>
      </c>
      <c r="Q499" s="2">
        <f t="shared" ref="Q499:Q506" si="484">(ROUND((ROUND(((ET499)*AV499*I499),2)*BB499),2)+ROUND((ROUND(((AE499-(EU499))*AV499*I499),2)*BS499),2))</f>
        <v>0</v>
      </c>
      <c r="R499" s="2">
        <f t="shared" ref="R499:R506" si="485">(ROUND((ROUND(((EU499)*AV499*I499),2)*BS499),2)+ROUND((ROUND(((AE499-(EU499))*AV499*I499),2)*BS499),2))</f>
        <v>0</v>
      </c>
      <c r="S499" s="2">
        <f t="shared" si="453"/>
        <v>0</v>
      </c>
      <c r="T499" s="2">
        <f t="shared" si="454"/>
        <v>0</v>
      </c>
      <c r="U499" s="2">
        <f t="shared" si="455"/>
        <v>0</v>
      </c>
      <c r="V499" s="2">
        <f t="shared" si="456"/>
        <v>0</v>
      </c>
      <c r="W499" s="2">
        <f t="shared" si="457"/>
        <v>0</v>
      </c>
      <c r="X499" s="2">
        <f t="shared" ref="X499:X506" si="486">(ROUND((((S499+ROUND((ROUND(((EU499)*AV499*I499),2)*BS499),2))*AT499)/100),2)+ROUND(((ROUND((ROUND(((AE499-(EU499))*AV499*I499),2)*BS499),2)*AT499)/100),2))</f>
        <v>0</v>
      </c>
      <c r="Y499" s="2">
        <f t="shared" ref="Y499:Y506" si="487">(ROUND((((S499+ROUND((ROUND(((EU499)*AV499*I499),2)*BS499),2))*AU499)/100),2)+ROUND(((ROUND((ROUND(((AE499-(EU499))*AV499*I499),2)*BS499),2)*AU499)/100),2))</f>
        <v>0</v>
      </c>
      <c r="Z499" s="2"/>
      <c r="AA499" s="2">
        <v>86549534</v>
      </c>
      <c r="AB499" s="2">
        <f t="shared" si="458"/>
        <v>92.11</v>
      </c>
      <c r="AC499" s="2">
        <f t="shared" ref="AC499:AC506" si="488">ROUND((ES499),6)</f>
        <v>92.11</v>
      </c>
      <c r="AD499" s="2">
        <f t="shared" ref="AD499:AD506" si="489">ROUND((((ET499)-(EU499))+AE499),6)</f>
        <v>0</v>
      </c>
      <c r="AE499" s="2">
        <f t="shared" ref="AE499:AF506" si="490">ROUND((EU499),6)</f>
        <v>0</v>
      </c>
      <c r="AF499" s="2">
        <f t="shared" si="490"/>
        <v>0</v>
      </c>
      <c r="AG499" s="2">
        <f t="shared" si="460"/>
        <v>0</v>
      </c>
      <c r="AH499" s="2">
        <f t="shared" ref="AH499:AI506" si="491">(EW499)</f>
        <v>0</v>
      </c>
      <c r="AI499" s="2">
        <f t="shared" si="491"/>
        <v>0</v>
      </c>
      <c r="AJ499" s="2">
        <f t="shared" si="462"/>
        <v>0</v>
      </c>
      <c r="AK499" s="2">
        <v>92.11</v>
      </c>
      <c r="AL499" s="2">
        <v>92.11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109</v>
      </c>
      <c r="AU499" s="2">
        <v>61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1</v>
      </c>
      <c r="BJ499" s="2" t="s">
        <v>414</v>
      </c>
      <c r="BK499" s="2"/>
      <c r="BL499" s="2"/>
      <c r="BM499" s="2">
        <v>22</v>
      </c>
      <c r="BN499" s="2">
        <v>0</v>
      </c>
      <c r="BO499" s="2" t="s">
        <v>3</v>
      </c>
      <c r="BP499" s="2">
        <v>0</v>
      </c>
      <c r="BQ499" s="2">
        <v>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109</v>
      </c>
      <c r="CA499" s="2">
        <v>61</v>
      </c>
      <c r="CB499" s="2" t="s">
        <v>3</v>
      </c>
      <c r="CC499" s="2"/>
      <c r="CD499" s="2"/>
      <c r="CE499" s="2">
        <v>1566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858</v>
      </c>
      <c r="CO499" s="2">
        <v>0</v>
      </c>
      <c r="CP499" s="2">
        <f t="shared" si="463"/>
        <v>3684.4</v>
      </c>
      <c r="CQ499" s="2">
        <f t="shared" si="464"/>
        <v>92.11</v>
      </c>
      <c r="CR499" s="2">
        <f t="shared" ref="CR499:CR506" si="492">(ROUND((ROUND(((ET499)*AV499*1),2)*BB499),2)+ROUND((ROUND(((AE499-(EU499))*AV499*1),2)*BS499),2))</f>
        <v>0</v>
      </c>
      <c r="CS499" s="2">
        <f t="shared" ref="CS499:CS506" si="493">(ROUND((ROUND(((EU499)*AV499*1),2)*BS499),2)+ROUND((ROUND(((AE499-(EU499))*AV499*1),2)*BS499),2))</f>
        <v>0</v>
      </c>
      <c r="CT499" s="2">
        <f t="shared" si="465"/>
        <v>0</v>
      </c>
      <c r="CU499" s="2">
        <f t="shared" si="466"/>
        <v>0</v>
      </c>
      <c r="CV499" s="2">
        <f t="shared" si="467"/>
        <v>0</v>
      </c>
      <c r="CW499" s="2">
        <f t="shared" si="468"/>
        <v>0</v>
      </c>
      <c r="CX499" s="2">
        <f t="shared" si="469"/>
        <v>0</v>
      </c>
      <c r="CY499" s="2">
        <f t="shared" ref="CY499:CY506" si="494">(ROUND((((S499+ROUND((ROUND(((EU499)*AV499*1),2)*BS499),2))*AT499)/100),2)+ROUND(((ROUND((ROUND(((AE499-(EU499))*AV499*1),2)*BS499),2)*AT499)/100),2))</f>
        <v>0</v>
      </c>
      <c r="CZ499" s="2">
        <f t="shared" ref="CZ499:CZ506" si="495">(ROUND((((S499+ROUND((ROUND(((EU499)*AV499*1),2)*BS499),2))*AU499)/100),2)+ROUND(((ROUND((ROUND(((AE499-(EU499))*AV499*1),2)*BS499),2)*AU499)/100),2))</f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1010</v>
      </c>
      <c r="DV499" s="2" t="s">
        <v>163</v>
      </c>
      <c r="DW499" s="2" t="s">
        <v>163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85635394</v>
      </c>
      <c r="EF499" s="2">
        <v>30</v>
      </c>
      <c r="EG499" s="2" t="s">
        <v>46</v>
      </c>
      <c r="EH499" s="2">
        <v>0</v>
      </c>
      <c r="EI499" s="2" t="s">
        <v>3</v>
      </c>
      <c r="EJ499" s="2">
        <v>1</v>
      </c>
      <c r="EK499" s="2">
        <v>22</v>
      </c>
      <c r="EL499" s="2" t="s">
        <v>202</v>
      </c>
      <c r="EM499" s="2" t="s">
        <v>203</v>
      </c>
      <c r="EN499" s="2"/>
      <c r="EO499" s="2" t="s">
        <v>146</v>
      </c>
      <c r="EP499" s="2"/>
      <c r="EQ499" s="2">
        <v>0</v>
      </c>
      <c r="ER499" s="2">
        <v>92.11</v>
      </c>
      <c r="ES499" s="2">
        <v>92.11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v>0</v>
      </c>
      <c r="FS499" s="2">
        <v>0</v>
      </c>
      <c r="FT499" s="2"/>
      <c r="FU499" s="2"/>
      <c r="FV499" s="2"/>
      <c r="FW499" s="2"/>
      <c r="FX499" s="2">
        <v>109</v>
      </c>
      <c r="FY499" s="2">
        <v>61</v>
      </c>
      <c r="FZ499" s="2"/>
      <c r="GA499" s="2" t="s">
        <v>3</v>
      </c>
      <c r="GB499" s="2"/>
      <c r="GC499" s="2"/>
      <c r="GD499" s="2">
        <v>1</v>
      </c>
      <c r="GE499" s="2"/>
      <c r="GF499" s="2">
        <v>145208330</v>
      </c>
      <c r="GG499" s="2">
        <v>2</v>
      </c>
      <c r="GH499" s="2">
        <v>1</v>
      </c>
      <c r="GI499" s="2">
        <v>-2</v>
      </c>
      <c r="GJ499" s="2">
        <v>0</v>
      </c>
      <c r="GK499" s="2">
        <v>0</v>
      </c>
      <c r="GL499" s="2">
        <f t="shared" si="470"/>
        <v>0</v>
      </c>
      <c r="GM499" s="2">
        <f t="shared" si="471"/>
        <v>3684.4</v>
      </c>
      <c r="GN499" s="2">
        <f t="shared" si="472"/>
        <v>3684.4</v>
      </c>
      <c r="GO499" s="2">
        <f t="shared" si="473"/>
        <v>0</v>
      </c>
      <c r="GP499" s="2">
        <f t="shared" si="474"/>
        <v>0</v>
      </c>
      <c r="GQ499" s="2"/>
      <c r="GR499" s="2">
        <v>0</v>
      </c>
      <c r="GS499" s="2">
        <v>3</v>
      </c>
      <c r="GT499" s="2">
        <v>0</v>
      </c>
      <c r="GU499" s="2" t="s">
        <v>3</v>
      </c>
      <c r="GV499" s="2">
        <f t="shared" si="475"/>
        <v>0</v>
      </c>
      <c r="GW499" s="2">
        <v>1</v>
      </c>
      <c r="GX499" s="2">
        <f t="shared" si="476"/>
        <v>0</v>
      </c>
      <c r="GY499" s="2"/>
      <c r="GZ499" s="2"/>
      <c r="HA499" s="2">
        <v>0</v>
      </c>
      <c r="HB499" s="2">
        <v>0</v>
      </c>
      <c r="HC499" s="2">
        <f t="shared" si="477"/>
        <v>0</v>
      </c>
      <c r="HD499" s="2"/>
      <c r="HE499" s="2" t="s">
        <v>3</v>
      </c>
      <c r="HF499" s="2" t="s">
        <v>3</v>
      </c>
      <c r="HG499" s="2"/>
      <c r="HH499" s="2"/>
      <c r="HI499" s="2"/>
      <c r="HJ499" s="2"/>
      <c r="HK499" s="2"/>
      <c r="HL499" s="2"/>
      <c r="HM499" s="2" t="s">
        <v>36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5">
      <c r="A500" s="3">
        <v>18</v>
      </c>
      <c r="B500" s="3">
        <v>1</v>
      </c>
      <c r="C500" s="3">
        <v>585</v>
      </c>
      <c r="E500" s="3" t="s">
        <v>448</v>
      </c>
      <c r="F500" s="3" t="s">
        <v>412</v>
      </c>
      <c r="G500" s="3" t="s">
        <v>413</v>
      </c>
      <c r="H500" s="3" t="s">
        <v>163</v>
      </c>
      <c r="I500" s="3">
        <f>I498*J500</f>
        <v>40</v>
      </c>
      <c r="J500" s="3">
        <v>10</v>
      </c>
      <c r="K500" s="3">
        <v>10</v>
      </c>
      <c r="O500" s="3">
        <f t="shared" si="451"/>
        <v>38428.29</v>
      </c>
      <c r="P500" s="3">
        <f t="shared" si="452"/>
        <v>38428.29</v>
      </c>
      <c r="Q500" s="3">
        <f t="shared" si="484"/>
        <v>0</v>
      </c>
      <c r="R500" s="3">
        <f t="shared" si="485"/>
        <v>0</v>
      </c>
      <c r="S500" s="3">
        <f t="shared" si="453"/>
        <v>0</v>
      </c>
      <c r="T500" s="3">
        <f t="shared" si="454"/>
        <v>0</v>
      </c>
      <c r="U500" s="3">
        <f t="shared" si="455"/>
        <v>0</v>
      </c>
      <c r="V500" s="3">
        <f t="shared" si="456"/>
        <v>0</v>
      </c>
      <c r="W500" s="3">
        <f t="shared" si="457"/>
        <v>0</v>
      </c>
      <c r="X500" s="3">
        <f t="shared" si="486"/>
        <v>0</v>
      </c>
      <c r="Y500" s="3">
        <f t="shared" si="487"/>
        <v>0</v>
      </c>
      <c r="AA500" s="3">
        <v>86549536</v>
      </c>
      <c r="AB500" s="3">
        <f t="shared" si="458"/>
        <v>92.11</v>
      </c>
      <c r="AC500" s="3">
        <f t="shared" si="488"/>
        <v>92.11</v>
      </c>
      <c r="AD500" s="3">
        <f t="shared" si="489"/>
        <v>0</v>
      </c>
      <c r="AE500" s="3">
        <f t="shared" si="490"/>
        <v>0</v>
      </c>
      <c r="AF500" s="3">
        <f t="shared" si="490"/>
        <v>0</v>
      </c>
      <c r="AG500" s="3">
        <f t="shared" si="460"/>
        <v>0</v>
      </c>
      <c r="AH500" s="3">
        <f t="shared" si="491"/>
        <v>0</v>
      </c>
      <c r="AI500" s="3">
        <f t="shared" si="491"/>
        <v>0</v>
      </c>
      <c r="AJ500" s="3">
        <f t="shared" si="462"/>
        <v>0</v>
      </c>
      <c r="AK500" s="3">
        <v>92.11</v>
      </c>
      <c r="AL500" s="3">
        <v>92.11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109</v>
      </c>
      <c r="AU500" s="3">
        <v>61</v>
      </c>
      <c r="AV500" s="3">
        <v>1</v>
      </c>
      <c r="AW500" s="3">
        <v>1</v>
      </c>
      <c r="AZ500" s="3">
        <v>1</v>
      </c>
      <c r="BA500" s="3">
        <v>1</v>
      </c>
      <c r="BB500" s="3">
        <v>1</v>
      </c>
      <c r="BC500" s="3">
        <v>10.43</v>
      </c>
      <c r="BD500" s="3" t="s">
        <v>3</v>
      </c>
      <c r="BE500" s="3" t="s">
        <v>3</v>
      </c>
      <c r="BF500" s="3" t="s">
        <v>3</v>
      </c>
      <c r="BG500" s="3" t="s">
        <v>3</v>
      </c>
      <c r="BH500" s="3">
        <v>3</v>
      </c>
      <c r="BI500" s="3">
        <v>1</v>
      </c>
      <c r="BJ500" s="3" t="s">
        <v>414</v>
      </c>
      <c r="BM500" s="3">
        <v>22</v>
      </c>
      <c r="BN500" s="3">
        <v>0</v>
      </c>
      <c r="BO500" s="3" t="s">
        <v>412</v>
      </c>
      <c r="BP500" s="3">
        <v>1</v>
      </c>
      <c r="BQ500" s="3">
        <v>30</v>
      </c>
      <c r="BR500" s="3">
        <v>0</v>
      </c>
      <c r="BS500" s="3">
        <v>1</v>
      </c>
      <c r="BT500" s="3">
        <v>1</v>
      </c>
      <c r="BU500" s="3">
        <v>1</v>
      </c>
      <c r="BV500" s="3">
        <v>1</v>
      </c>
      <c r="BW500" s="3">
        <v>1</v>
      </c>
      <c r="BX500" s="3">
        <v>1</v>
      </c>
      <c r="BY500" s="3" t="s">
        <v>3</v>
      </c>
      <c r="BZ500" s="3">
        <v>109</v>
      </c>
      <c r="CA500" s="3">
        <v>61</v>
      </c>
      <c r="CB500" s="3" t="s">
        <v>3</v>
      </c>
      <c r="CE500" s="3">
        <v>1566</v>
      </c>
      <c r="CF500" s="3">
        <v>0</v>
      </c>
      <c r="CG500" s="3">
        <v>0</v>
      </c>
      <c r="CM500" s="3">
        <v>0</v>
      </c>
      <c r="CN500" s="3" t="s">
        <v>858</v>
      </c>
      <c r="CO500" s="3">
        <v>0</v>
      </c>
      <c r="CP500" s="3">
        <f t="shared" si="463"/>
        <v>38428.29</v>
      </c>
      <c r="CQ500" s="3">
        <f t="shared" si="464"/>
        <v>960.71</v>
      </c>
      <c r="CR500" s="3">
        <f t="shared" si="492"/>
        <v>0</v>
      </c>
      <c r="CS500" s="3">
        <f t="shared" si="493"/>
        <v>0</v>
      </c>
      <c r="CT500" s="3">
        <f t="shared" si="465"/>
        <v>0</v>
      </c>
      <c r="CU500" s="3">
        <f t="shared" si="466"/>
        <v>0</v>
      </c>
      <c r="CV500" s="3">
        <f t="shared" si="467"/>
        <v>0</v>
      </c>
      <c r="CW500" s="3">
        <f t="shared" si="468"/>
        <v>0</v>
      </c>
      <c r="CX500" s="3">
        <f t="shared" si="469"/>
        <v>0</v>
      </c>
      <c r="CY500" s="3">
        <f t="shared" si="494"/>
        <v>0</v>
      </c>
      <c r="CZ500" s="3">
        <f t="shared" si="495"/>
        <v>0</v>
      </c>
      <c r="DC500" s="3" t="s">
        <v>3</v>
      </c>
      <c r="DD500" s="3" t="s">
        <v>3</v>
      </c>
      <c r="DE500" s="3" t="s">
        <v>3</v>
      </c>
      <c r="DF500" s="3" t="s">
        <v>3</v>
      </c>
      <c r="DG500" s="3" t="s">
        <v>3</v>
      </c>
      <c r="DH500" s="3" t="s">
        <v>3</v>
      </c>
      <c r="DI500" s="3" t="s">
        <v>3</v>
      </c>
      <c r="DJ500" s="3" t="s">
        <v>3</v>
      </c>
      <c r="DK500" s="3" t="s">
        <v>3</v>
      </c>
      <c r="DL500" s="3" t="s">
        <v>3</v>
      </c>
      <c r="DM500" s="3" t="s">
        <v>3</v>
      </c>
      <c r="DN500" s="3">
        <v>0</v>
      </c>
      <c r="DO500" s="3">
        <v>0</v>
      </c>
      <c r="DP500" s="3">
        <v>1</v>
      </c>
      <c r="DQ500" s="3">
        <v>1</v>
      </c>
      <c r="DU500" s="3">
        <v>1010</v>
      </c>
      <c r="DV500" s="3" t="s">
        <v>163</v>
      </c>
      <c r="DW500" s="3" t="s">
        <v>163</v>
      </c>
      <c r="DX500" s="3">
        <v>1</v>
      </c>
      <c r="DZ500" s="3" t="s">
        <v>3</v>
      </c>
      <c r="EA500" s="3" t="s">
        <v>3</v>
      </c>
      <c r="EB500" s="3" t="s">
        <v>3</v>
      </c>
      <c r="EC500" s="3" t="s">
        <v>3</v>
      </c>
      <c r="EE500" s="3">
        <v>85635394</v>
      </c>
      <c r="EF500" s="3">
        <v>30</v>
      </c>
      <c r="EG500" s="3" t="s">
        <v>46</v>
      </c>
      <c r="EH500" s="3">
        <v>0</v>
      </c>
      <c r="EI500" s="3" t="s">
        <v>3</v>
      </c>
      <c r="EJ500" s="3">
        <v>1</v>
      </c>
      <c r="EK500" s="3">
        <v>22</v>
      </c>
      <c r="EL500" s="3" t="s">
        <v>202</v>
      </c>
      <c r="EM500" s="3" t="s">
        <v>203</v>
      </c>
      <c r="EO500" s="3" t="s">
        <v>146</v>
      </c>
      <c r="EQ500" s="3">
        <v>0</v>
      </c>
      <c r="ER500" s="3">
        <v>92.11</v>
      </c>
      <c r="ES500" s="3">
        <v>92.11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FQ500" s="3">
        <v>0</v>
      </c>
      <c r="FR500" s="3">
        <v>0</v>
      </c>
      <c r="FS500" s="3">
        <v>0</v>
      </c>
      <c r="FX500" s="3">
        <v>109</v>
      </c>
      <c r="FY500" s="3">
        <v>61</v>
      </c>
      <c r="GA500" s="3" t="s">
        <v>3</v>
      </c>
      <c r="GD500" s="3">
        <v>1</v>
      </c>
      <c r="GF500" s="3">
        <v>145208330</v>
      </c>
      <c r="GG500" s="3">
        <v>2</v>
      </c>
      <c r="GH500" s="3">
        <v>1</v>
      </c>
      <c r="GI500" s="3">
        <v>2</v>
      </c>
      <c r="GJ500" s="3">
        <v>0</v>
      </c>
      <c r="GK500" s="3">
        <v>0</v>
      </c>
      <c r="GL500" s="3">
        <f t="shared" si="470"/>
        <v>0</v>
      </c>
      <c r="GM500" s="3">
        <f t="shared" si="471"/>
        <v>38428.29</v>
      </c>
      <c r="GN500" s="3">
        <f t="shared" si="472"/>
        <v>38428.29</v>
      </c>
      <c r="GO500" s="3">
        <f t="shared" si="473"/>
        <v>0</v>
      </c>
      <c r="GP500" s="3">
        <f t="shared" si="474"/>
        <v>0</v>
      </c>
      <c r="GR500" s="3">
        <v>0</v>
      </c>
      <c r="GS500" s="3">
        <v>3</v>
      </c>
      <c r="GT500" s="3">
        <v>0</v>
      </c>
      <c r="GU500" s="3" t="s">
        <v>3</v>
      </c>
      <c r="GV500" s="3">
        <f t="shared" si="475"/>
        <v>0</v>
      </c>
      <c r="GW500" s="3">
        <v>1</v>
      </c>
      <c r="GX500" s="3">
        <f t="shared" si="476"/>
        <v>0</v>
      </c>
      <c r="HA500" s="3">
        <v>0</v>
      </c>
      <c r="HB500" s="3">
        <v>0</v>
      </c>
      <c r="HC500" s="3">
        <f t="shared" si="477"/>
        <v>0</v>
      </c>
      <c r="HE500" s="3" t="s">
        <v>3</v>
      </c>
      <c r="HF500" s="3" t="s">
        <v>3</v>
      </c>
      <c r="HM500" s="3" t="s">
        <v>36</v>
      </c>
      <c r="HN500" s="3" t="s">
        <v>3</v>
      </c>
      <c r="HO500" s="3" t="s">
        <v>3</v>
      </c>
      <c r="HP500" s="3" t="s">
        <v>3</v>
      </c>
      <c r="HQ500" s="3" t="s">
        <v>3</v>
      </c>
      <c r="HS500" s="3">
        <v>0</v>
      </c>
      <c r="IK500" s="3">
        <v>0</v>
      </c>
    </row>
    <row r="501" spans="1:255" x14ac:dyDescent="0.25">
      <c r="A501" s="2">
        <v>18</v>
      </c>
      <c r="B501" s="2">
        <v>1</v>
      </c>
      <c r="C501" s="2">
        <v>573</v>
      </c>
      <c r="D501" s="2"/>
      <c r="E501" s="2" t="s">
        <v>449</v>
      </c>
      <c r="F501" s="2" t="s">
        <v>450</v>
      </c>
      <c r="G501" s="2" t="s">
        <v>451</v>
      </c>
      <c r="H501" s="2" t="s">
        <v>226</v>
      </c>
      <c r="I501" s="2">
        <f>I497*J501</f>
        <v>40</v>
      </c>
      <c r="J501" s="2">
        <v>10</v>
      </c>
      <c r="K501" s="2">
        <v>10</v>
      </c>
      <c r="L501" s="2"/>
      <c r="M501" s="2"/>
      <c r="N501" s="2"/>
      <c r="O501" s="2">
        <f t="shared" si="451"/>
        <v>931.6</v>
      </c>
      <c r="P501" s="2">
        <f t="shared" si="452"/>
        <v>931.6</v>
      </c>
      <c r="Q501" s="2">
        <f t="shared" si="484"/>
        <v>0</v>
      </c>
      <c r="R501" s="2">
        <f t="shared" si="485"/>
        <v>0</v>
      </c>
      <c r="S501" s="2">
        <f t="shared" si="453"/>
        <v>0</v>
      </c>
      <c r="T501" s="2">
        <f t="shared" si="454"/>
        <v>0</v>
      </c>
      <c r="U501" s="2">
        <f t="shared" si="455"/>
        <v>0</v>
      </c>
      <c r="V501" s="2">
        <f t="shared" si="456"/>
        <v>0</v>
      </c>
      <c r="W501" s="2">
        <f t="shared" si="457"/>
        <v>0</v>
      </c>
      <c r="X501" s="2">
        <f t="shared" si="486"/>
        <v>0</v>
      </c>
      <c r="Y501" s="2">
        <f t="shared" si="487"/>
        <v>0</v>
      </c>
      <c r="Z501" s="2"/>
      <c r="AA501" s="2">
        <v>86549534</v>
      </c>
      <c r="AB501" s="2">
        <f t="shared" si="458"/>
        <v>23.29</v>
      </c>
      <c r="AC501" s="2">
        <f t="shared" si="488"/>
        <v>23.29</v>
      </c>
      <c r="AD501" s="2">
        <f t="shared" si="489"/>
        <v>0</v>
      </c>
      <c r="AE501" s="2">
        <f t="shared" si="490"/>
        <v>0</v>
      </c>
      <c r="AF501" s="2">
        <f t="shared" si="490"/>
        <v>0</v>
      </c>
      <c r="AG501" s="2">
        <f t="shared" si="460"/>
        <v>0</v>
      </c>
      <c r="AH501" s="2">
        <f t="shared" si="491"/>
        <v>0</v>
      </c>
      <c r="AI501" s="2">
        <f t="shared" si="491"/>
        <v>0</v>
      </c>
      <c r="AJ501" s="2">
        <f t="shared" si="462"/>
        <v>0</v>
      </c>
      <c r="AK501" s="2">
        <v>23.29</v>
      </c>
      <c r="AL501" s="2">
        <v>23.29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109</v>
      </c>
      <c r="AU501" s="2">
        <v>61</v>
      </c>
      <c r="AV501" s="2">
        <v>1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3</v>
      </c>
      <c r="BI501" s="2">
        <v>1</v>
      </c>
      <c r="BJ501" s="2" t="s">
        <v>452</v>
      </c>
      <c r="BK501" s="2"/>
      <c r="BL501" s="2"/>
      <c r="BM501" s="2">
        <v>22</v>
      </c>
      <c r="BN501" s="2">
        <v>0</v>
      </c>
      <c r="BO501" s="2" t="s">
        <v>3</v>
      </c>
      <c r="BP501" s="2">
        <v>0</v>
      </c>
      <c r="BQ501" s="2">
        <v>30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109</v>
      </c>
      <c r="CA501" s="2">
        <v>61</v>
      </c>
      <c r="CB501" s="2" t="s">
        <v>3</v>
      </c>
      <c r="CC501" s="2"/>
      <c r="CD501" s="2"/>
      <c r="CE501" s="2">
        <v>1566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858</v>
      </c>
      <c r="CO501" s="2">
        <v>0</v>
      </c>
      <c r="CP501" s="2">
        <f t="shared" si="463"/>
        <v>931.6</v>
      </c>
      <c r="CQ501" s="2">
        <f t="shared" si="464"/>
        <v>23.29</v>
      </c>
      <c r="CR501" s="2">
        <f t="shared" si="492"/>
        <v>0</v>
      </c>
      <c r="CS501" s="2">
        <f t="shared" si="493"/>
        <v>0</v>
      </c>
      <c r="CT501" s="2">
        <f t="shared" si="465"/>
        <v>0</v>
      </c>
      <c r="CU501" s="2">
        <f t="shared" si="466"/>
        <v>0</v>
      </c>
      <c r="CV501" s="2">
        <f t="shared" si="467"/>
        <v>0</v>
      </c>
      <c r="CW501" s="2">
        <f t="shared" si="468"/>
        <v>0</v>
      </c>
      <c r="CX501" s="2">
        <f t="shared" si="469"/>
        <v>0</v>
      </c>
      <c r="CY501" s="2">
        <f t="shared" si="494"/>
        <v>0</v>
      </c>
      <c r="CZ501" s="2">
        <f t="shared" si="495"/>
        <v>0</v>
      </c>
      <c r="DA501" s="2"/>
      <c r="DB501" s="2"/>
      <c r="DC501" s="2" t="s">
        <v>3</v>
      </c>
      <c r="DD501" s="2" t="s">
        <v>3</v>
      </c>
      <c r="DE501" s="2" t="s">
        <v>3</v>
      </c>
      <c r="DF501" s="2" t="s">
        <v>3</v>
      </c>
      <c r="DG501" s="2" t="s">
        <v>3</v>
      </c>
      <c r="DH501" s="2" t="s">
        <v>3</v>
      </c>
      <c r="DI501" s="2" t="s">
        <v>3</v>
      </c>
      <c r="DJ501" s="2" t="s">
        <v>3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1013</v>
      </c>
      <c r="DV501" s="2" t="s">
        <v>226</v>
      </c>
      <c r="DW501" s="2" t="s">
        <v>226</v>
      </c>
      <c r="DX501" s="2">
        <v>1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85635394</v>
      </c>
      <c r="EF501" s="2">
        <v>30</v>
      </c>
      <c r="EG501" s="2" t="s">
        <v>46</v>
      </c>
      <c r="EH501" s="2">
        <v>0</v>
      </c>
      <c r="EI501" s="2" t="s">
        <v>3</v>
      </c>
      <c r="EJ501" s="2">
        <v>1</v>
      </c>
      <c r="EK501" s="2">
        <v>22</v>
      </c>
      <c r="EL501" s="2" t="s">
        <v>202</v>
      </c>
      <c r="EM501" s="2" t="s">
        <v>203</v>
      </c>
      <c r="EN501" s="2"/>
      <c r="EO501" s="2" t="s">
        <v>146</v>
      </c>
      <c r="EP501" s="2"/>
      <c r="EQ501" s="2">
        <v>0</v>
      </c>
      <c r="ER501" s="2">
        <v>23.29</v>
      </c>
      <c r="ES501" s="2">
        <v>23.29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109</v>
      </c>
      <c r="FY501" s="2">
        <v>61</v>
      </c>
      <c r="FZ501" s="2"/>
      <c r="GA501" s="2" t="s">
        <v>3</v>
      </c>
      <c r="GB501" s="2"/>
      <c r="GC501" s="2"/>
      <c r="GD501" s="2">
        <v>1</v>
      </c>
      <c r="GE501" s="2"/>
      <c r="GF501" s="2">
        <v>1576592135</v>
      </c>
      <c r="GG501" s="2">
        <v>2</v>
      </c>
      <c r="GH501" s="2">
        <v>1</v>
      </c>
      <c r="GI501" s="2">
        <v>-2</v>
      </c>
      <c r="GJ501" s="2">
        <v>0</v>
      </c>
      <c r="GK501" s="2">
        <v>0</v>
      </c>
      <c r="GL501" s="2">
        <f t="shared" si="470"/>
        <v>0</v>
      </c>
      <c r="GM501" s="2">
        <f t="shared" si="471"/>
        <v>931.6</v>
      </c>
      <c r="GN501" s="2">
        <f t="shared" si="472"/>
        <v>931.6</v>
      </c>
      <c r="GO501" s="2">
        <f t="shared" si="473"/>
        <v>0</v>
      </c>
      <c r="GP501" s="2">
        <f t="shared" si="474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75"/>
        <v>0</v>
      </c>
      <c r="GW501" s="2">
        <v>1</v>
      </c>
      <c r="GX501" s="2">
        <f t="shared" si="476"/>
        <v>0</v>
      </c>
      <c r="GY501" s="2"/>
      <c r="GZ501" s="2"/>
      <c r="HA501" s="2">
        <v>0</v>
      </c>
      <c r="HB501" s="2">
        <v>0</v>
      </c>
      <c r="HC501" s="2">
        <f t="shared" si="477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36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5">
      <c r="A502" s="3">
        <v>18</v>
      </c>
      <c r="B502" s="3">
        <v>1</v>
      </c>
      <c r="C502" s="3">
        <v>584</v>
      </c>
      <c r="E502" s="3" t="s">
        <v>449</v>
      </c>
      <c r="F502" s="3" t="s">
        <v>450</v>
      </c>
      <c r="G502" s="3" t="s">
        <v>451</v>
      </c>
      <c r="H502" s="3" t="s">
        <v>226</v>
      </c>
      <c r="I502" s="3">
        <f>I498*J502</f>
        <v>40</v>
      </c>
      <c r="J502" s="3">
        <v>10</v>
      </c>
      <c r="K502" s="3">
        <v>10</v>
      </c>
      <c r="O502" s="3">
        <f t="shared" si="451"/>
        <v>12185.33</v>
      </c>
      <c r="P502" s="3">
        <f t="shared" si="452"/>
        <v>12185.33</v>
      </c>
      <c r="Q502" s="3">
        <f t="shared" si="484"/>
        <v>0</v>
      </c>
      <c r="R502" s="3">
        <f t="shared" si="485"/>
        <v>0</v>
      </c>
      <c r="S502" s="3">
        <f t="shared" si="453"/>
        <v>0</v>
      </c>
      <c r="T502" s="3">
        <f t="shared" si="454"/>
        <v>0</v>
      </c>
      <c r="U502" s="3">
        <f t="shared" si="455"/>
        <v>0</v>
      </c>
      <c r="V502" s="3">
        <f t="shared" si="456"/>
        <v>0</v>
      </c>
      <c r="W502" s="3">
        <f t="shared" si="457"/>
        <v>0</v>
      </c>
      <c r="X502" s="3">
        <f t="shared" si="486"/>
        <v>0</v>
      </c>
      <c r="Y502" s="3">
        <f t="shared" si="487"/>
        <v>0</v>
      </c>
      <c r="AA502" s="3">
        <v>86549536</v>
      </c>
      <c r="AB502" s="3">
        <f t="shared" si="458"/>
        <v>23.29</v>
      </c>
      <c r="AC502" s="3">
        <f t="shared" si="488"/>
        <v>23.29</v>
      </c>
      <c r="AD502" s="3">
        <f t="shared" si="489"/>
        <v>0</v>
      </c>
      <c r="AE502" s="3">
        <f t="shared" si="490"/>
        <v>0</v>
      </c>
      <c r="AF502" s="3">
        <f t="shared" si="490"/>
        <v>0</v>
      </c>
      <c r="AG502" s="3">
        <f t="shared" si="460"/>
        <v>0</v>
      </c>
      <c r="AH502" s="3">
        <f t="shared" si="491"/>
        <v>0</v>
      </c>
      <c r="AI502" s="3">
        <f t="shared" si="491"/>
        <v>0</v>
      </c>
      <c r="AJ502" s="3">
        <f t="shared" si="462"/>
        <v>0</v>
      </c>
      <c r="AK502" s="3">
        <v>23.29</v>
      </c>
      <c r="AL502" s="3">
        <v>23.29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109</v>
      </c>
      <c r="AU502" s="3">
        <v>61</v>
      </c>
      <c r="AV502" s="3">
        <v>1</v>
      </c>
      <c r="AW502" s="3">
        <v>1</v>
      </c>
      <c r="AZ502" s="3">
        <v>1</v>
      </c>
      <c r="BA502" s="3">
        <v>1</v>
      </c>
      <c r="BB502" s="3">
        <v>1</v>
      </c>
      <c r="BC502" s="3">
        <v>13.08</v>
      </c>
      <c r="BD502" s="3" t="s">
        <v>3</v>
      </c>
      <c r="BE502" s="3" t="s">
        <v>3</v>
      </c>
      <c r="BF502" s="3" t="s">
        <v>3</v>
      </c>
      <c r="BG502" s="3" t="s">
        <v>3</v>
      </c>
      <c r="BH502" s="3">
        <v>3</v>
      </c>
      <c r="BI502" s="3">
        <v>1</v>
      </c>
      <c r="BJ502" s="3" t="s">
        <v>452</v>
      </c>
      <c r="BM502" s="3">
        <v>22</v>
      </c>
      <c r="BN502" s="3">
        <v>0</v>
      </c>
      <c r="BO502" s="3" t="s">
        <v>450</v>
      </c>
      <c r="BP502" s="3">
        <v>1</v>
      </c>
      <c r="BQ502" s="3">
        <v>30</v>
      </c>
      <c r="BR502" s="3">
        <v>0</v>
      </c>
      <c r="BS502" s="3">
        <v>1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 t="s">
        <v>3</v>
      </c>
      <c r="BZ502" s="3">
        <v>109</v>
      </c>
      <c r="CA502" s="3">
        <v>61</v>
      </c>
      <c r="CB502" s="3" t="s">
        <v>3</v>
      </c>
      <c r="CE502" s="3">
        <v>1566</v>
      </c>
      <c r="CF502" s="3">
        <v>0</v>
      </c>
      <c r="CG502" s="3">
        <v>0</v>
      </c>
      <c r="CM502" s="3">
        <v>0</v>
      </c>
      <c r="CN502" s="3" t="s">
        <v>858</v>
      </c>
      <c r="CO502" s="3">
        <v>0</v>
      </c>
      <c r="CP502" s="3">
        <f t="shared" si="463"/>
        <v>12185.33</v>
      </c>
      <c r="CQ502" s="3">
        <f t="shared" si="464"/>
        <v>304.63</v>
      </c>
      <c r="CR502" s="3">
        <f t="shared" si="492"/>
        <v>0</v>
      </c>
      <c r="CS502" s="3">
        <f t="shared" si="493"/>
        <v>0</v>
      </c>
      <c r="CT502" s="3">
        <f t="shared" si="465"/>
        <v>0</v>
      </c>
      <c r="CU502" s="3">
        <f t="shared" si="466"/>
        <v>0</v>
      </c>
      <c r="CV502" s="3">
        <f t="shared" si="467"/>
        <v>0</v>
      </c>
      <c r="CW502" s="3">
        <f t="shared" si="468"/>
        <v>0</v>
      </c>
      <c r="CX502" s="3">
        <f t="shared" si="469"/>
        <v>0</v>
      </c>
      <c r="CY502" s="3">
        <f t="shared" si="494"/>
        <v>0</v>
      </c>
      <c r="CZ502" s="3">
        <f t="shared" si="495"/>
        <v>0</v>
      </c>
      <c r="DC502" s="3" t="s">
        <v>3</v>
      </c>
      <c r="DD502" s="3" t="s">
        <v>3</v>
      </c>
      <c r="DE502" s="3" t="s">
        <v>3</v>
      </c>
      <c r="DF502" s="3" t="s">
        <v>3</v>
      </c>
      <c r="DG502" s="3" t="s">
        <v>3</v>
      </c>
      <c r="DH502" s="3" t="s">
        <v>3</v>
      </c>
      <c r="DI502" s="3" t="s">
        <v>3</v>
      </c>
      <c r="DJ502" s="3" t="s">
        <v>3</v>
      </c>
      <c r="DK502" s="3" t="s">
        <v>3</v>
      </c>
      <c r="DL502" s="3" t="s">
        <v>3</v>
      </c>
      <c r="DM502" s="3" t="s">
        <v>3</v>
      </c>
      <c r="DN502" s="3">
        <v>0</v>
      </c>
      <c r="DO502" s="3">
        <v>0</v>
      </c>
      <c r="DP502" s="3">
        <v>1</v>
      </c>
      <c r="DQ502" s="3">
        <v>1</v>
      </c>
      <c r="DU502" s="3">
        <v>1013</v>
      </c>
      <c r="DV502" s="3" t="s">
        <v>226</v>
      </c>
      <c r="DW502" s="3" t="s">
        <v>226</v>
      </c>
      <c r="DX502" s="3">
        <v>1</v>
      </c>
      <c r="DZ502" s="3" t="s">
        <v>3</v>
      </c>
      <c r="EA502" s="3" t="s">
        <v>3</v>
      </c>
      <c r="EB502" s="3" t="s">
        <v>3</v>
      </c>
      <c r="EC502" s="3" t="s">
        <v>3</v>
      </c>
      <c r="EE502" s="3">
        <v>85635394</v>
      </c>
      <c r="EF502" s="3">
        <v>30</v>
      </c>
      <c r="EG502" s="3" t="s">
        <v>46</v>
      </c>
      <c r="EH502" s="3">
        <v>0</v>
      </c>
      <c r="EI502" s="3" t="s">
        <v>3</v>
      </c>
      <c r="EJ502" s="3">
        <v>1</v>
      </c>
      <c r="EK502" s="3">
        <v>22</v>
      </c>
      <c r="EL502" s="3" t="s">
        <v>202</v>
      </c>
      <c r="EM502" s="3" t="s">
        <v>203</v>
      </c>
      <c r="EO502" s="3" t="s">
        <v>146</v>
      </c>
      <c r="EQ502" s="3">
        <v>0</v>
      </c>
      <c r="ER502" s="3">
        <v>23.29</v>
      </c>
      <c r="ES502" s="3">
        <v>23.29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FQ502" s="3">
        <v>0</v>
      </c>
      <c r="FR502" s="3">
        <v>0</v>
      </c>
      <c r="FS502" s="3">
        <v>0</v>
      </c>
      <c r="FX502" s="3">
        <v>109</v>
      </c>
      <c r="FY502" s="3">
        <v>61</v>
      </c>
      <c r="GA502" s="3" t="s">
        <v>3</v>
      </c>
      <c r="GD502" s="3">
        <v>1</v>
      </c>
      <c r="GF502" s="3">
        <v>1576592135</v>
      </c>
      <c r="GG502" s="3">
        <v>2</v>
      </c>
      <c r="GH502" s="3">
        <v>1</v>
      </c>
      <c r="GI502" s="3">
        <v>2</v>
      </c>
      <c r="GJ502" s="3">
        <v>0</v>
      </c>
      <c r="GK502" s="3">
        <v>0</v>
      </c>
      <c r="GL502" s="3">
        <f t="shared" si="470"/>
        <v>0</v>
      </c>
      <c r="GM502" s="3">
        <f t="shared" si="471"/>
        <v>12185.33</v>
      </c>
      <c r="GN502" s="3">
        <f t="shared" si="472"/>
        <v>12185.33</v>
      </c>
      <c r="GO502" s="3">
        <f t="shared" si="473"/>
        <v>0</v>
      </c>
      <c r="GP502" s="3">
        <f t="shared" si="474"/>
        <v>0</v>
      </c>
      <c r="GR502" s="3">
        <v>0</v>
      </c>
      <c r="GS502" s="3">
        <v>3</v>
      </c>
      <c r="GT502" s="3">
        <v>0</v>
      </c>
      <c r="GU502" s="3" t="s">
        <v>3</v>
      </c>
      <c r="GV502" s="3">
        <f t="shared" si="475"/>
        <v>0</v>
      </c>
      <c r="GW502" s="3">
        <v>1</v>
      </c>
      <c r="GX502" s="3">
        <f t="shared" si="476"/>
        <v>0</v>
      </c>
      <c r="HA502" s="3">
        <v>0</v>
      </c>
      <c r="HB502" s="3">
        <v>0</v>
      </c>
      <c r="HC502" s="3">
        <f t="shared" si="477"/>
        <v>0</v>
      </c>
      <c r="HE502" s="3" t="s">
        <v>3</v>
      </c>
      <c r="HF502" s="3" t="s">
        <v>3</v>
      </c>
      <c r="HM502" s="3" t="s">
        <v>36</v>
      </c>
      <c r="HN502" s="3" t="s">
        <v>3</v>
      </c>
      <c r="HO502" s="3" t="s">
        <v>3</v>
      </c>
      <c r="HP502" s="3" t="s">
        <v>3</v>
      </c>
      <c r="HQ502" s="3" t="s">
        <v>3</v>
      </c>
      <c r="HS502" s="3">
        <v>0</v>
      </c>
      <c r="IK502" s="3">
        <v>0</v>
      </c>
    </row>
    <row r="503" spans="1:255" x14ac:dyDescent="0.25">
      <c r="A503" s="2">
        <v>18</v>
      </c>
      <c r="B503" s="2">
        <v>1</v>
      </c>
      <c r="C503" s="2">
        <v>571</v>
      </c>
      <c r="D503" s="2"/>
      <c r="E503" s="2" t="s">
        <v>453</v>
      </c>
      <c r="F503" s="2" t="s">
        <v>454</v>
      </c>
      <c r="G503" s="2" t="s">
        <v>455</v>
      </c>
      <c r="H503" s="2" t="s">
        <v>163</v>
      </c>
      <c r="I503" s="2">
        <f>I497*J503</f>
        <v>40</v>
      </c>
      <c r="J503" s="2">
        <v>10</v>
      </c>
      <c r="K503" s="2">
        <v>10</v>
      </c>
      <c r="L503" s="2"/>
      <c r="M503" s="2"/>
      <c r="N503" s="2"/>
      <c r="O503" s="2">
        <f t="shared" si="451"/>
        <v>5939.2</v>
      </c>
      <c r="P503" s="2">
        <f t="shared" si="452"/>
        <v>5939.2</v>
      </c>
      <c r="Q503" s="2">
        <f t="shared" si="484"/>
        <v>0</v>
      </c>
      <c r="R503" s="2">
        <f t="shared" si="485"/>
        <v>0</v>
      </c>
      <c r="S503" s="2">
        <f t="shared" si="453"/>
        <v>0</v>
      </c>
      <c r="T503" s="2">
        <f t="shared" si="454"/>
        <v>0</v>
      </c>
      <c r="U503" s="2">
        <f t="shared" si="455"/>
        <v>0</v>
      </c>
      <c r="V503" s="2">
        <f t="shared" si="456"/>
        <v>0</v>
      </c>
      <c r="W503" s="2">
        <f t="shared" si="457"/>
        <v>0</v>
      </c>
      <c r="X503" s="2">
        <f t="shared" si="486"/>
        <v>0</v>
      </c>
      <c r="Y503" s="2">
        <f t="shared" si="487"/>
        <v>0</v>
      </c>
      <c r="Z503" s="2"/>
      <c r="AA503" s="2">
        <v>86549534</v>
      </c>
      <c r="AB503" s="2">
        <f t="shared" si="458"/>
        <v>148.47999999999999</v>
      </c>
      <c r="AC503" s="2">
        <f t="shared" si="488"/>
        <v>148.47999999999999</v>
      </c>
      <c r="AD503" s="2">
        <f t="shared" si="489"/>
        <v>0</v>
      </c>
      <c r="AE503" s="2">
        <f t="shared" si="490"/>
        <v>0</v>
      </c>
      <c r="AF503" s="2">
        <f t="shared" si="490"/>
        <v>0</v>
      </c>
      <c r="AG503" s="2">
        <f t="shared" si="460"/>
        <v>0</v>
      </c>
      <c r="AH503" s="2">
        <f t="shared" si="491"/>
        <v>0</v>
      </c>
      <c r="AI503" s="2">
        <f t="shared" si="491"/>
        <v>0</v>
      </c>
      <c r="AJ503" s="2">
        <f t="shared" si="462"/>
        <v>0</v>
      </c>
      <c r="AK503" s="2">
        <v>148.47999999999999</v>
      </c>
      <c r="AL503" s="2">
        <v>148.47999999999999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109</v>
      </c>
      <c r="AU503" s="2">
        <v>61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1</v>
      </c>
      <c r="BJ503" s="2" t="s">
        <v>456</v>
      </c>
      <c r="BK503" s="2"/>
      <c r="BL503" s="2"/>
      <c r="BM503" s="2">
        <v>22</v>
      </c>
      <c r="BN503" s="2">
        <v>0</v>
      </c>
      <c r="BO503" s="2" t="s">
        <v>3</v>
      </c>
      <c r="BP503" s="2">
        <v>0</v>
      </c>
      <c r="BQ503" s="2">
        <v>30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109</v>
      </c>
      <c r="CA503" s="2">
        <v>61</v>
      </c>
      <c r="CB503" s="2" t="s">
        <v>3</v>
      </c>
      <c r="CC503" s="2"/>
      <c r="CD503" s="2"/>
      <c r="CE503" s="2">
        <v>1566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858</v>
      </c>
      <c r="CO503" s="2">
        <v>0</v>
      </c>
      <c r="CP503" s="2">
        <f t="shared" si="463"/>
        <v>5939.2</v>
      </c>
      <c r="CQ503" s="2">
        <f t="shared" si="464"/>
        <v>148.47999999999999</v>
      </c>
      <c r="CR503" s="2">
        <f t="shared" si="492"/>
        <v>0</v>
      </c>
      <c r="CS503" s="2">
        <f t="shared" si="493"/>
        <v>0</v>
      </c>
      <c r="CT503" s="2">
        <f t="shared" si="465"/>
        <v>0</v>
      </c>
      <c r="CU503" s="2">
        <f t="shared" si="466"/>
        <v>0</v>
      </c>
      <c r="CV503" s="2">
        <f t="shared" si="467"/>
        <v>0</v>
      </c>
      <c r="CW503" s="2">
        <f t="shared" si="468"/>
        <v>0</v>
      </c>
      <c r="CX503" s="2">
        <f t="shared" si="469"/>
        <v>0</v>
      </c>
      <c r="CY503" s="2">
        <f t="shared" si="494"/>
        <v>0</v>
      </c>
      <c r="CZ503" s="2">
        <f t="shared" si="495"/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1010</v>
      </c>
      <c r="DV503" s="2" t="s">
        <v>163</v>
      </c>
      <c r="DW503" s="2" t="s">
        <v>163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85635394</v>
      </c>
      <c r="EF503" s="2">
        <v>30</v>
      </c>
      <c r="EG503" s="2" t="s">
        <v>46</v>
      </c>
      <c r="EH503" s="2">
        <v>0</v>
      </c>
      <c r="EI503" s="2" t="s">
        <v>3</v>
      </c>
      <c r="EJ503" s="2">
        <v>1</v>
      </c>
      <c r="EK503" s="2">
        <v>22</v>
      </c>
      <c r="EL503" s="2" t="s">
        <v>202</v>
      </c>
      <c r="EM503" s="2" t="s">
        <v>203</v>
      </c>
      <c r="EN503" s="2"/>
      <c r="EO503" s="2" t="s">
        <v>146</v>
      </c>
      <c r="EP503" s="2"/>
      <c r="EQ503" s="2">
        <v>0</v>
      </c>
      <c r="ER503" s="2">
        <v>148.47999999999999</v>
      </c>
      <c r="ES503" s="2">
        <v>148.47999999999999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109</v>
      </c>
      <c r="FY503" s="2">
        <v>61</v>
      </c>
      <c r="FZ503" s="2"/>
      <c r="GA503" s="2" t="s">
        <v>3</v>
      </c>
      <c r="GB503" s="2"/>
      <c r="GC503" s="2"/>
      <c r="GD503" s="2">
        <v>1</v>
      </c>
      <c r="GE503" s="2"/>
      <c r="GF503" s="2">
        <v>1869799980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70"/>
        <v>0</v>
      </c>
      <c r="GM503" s="2">
        <f t="shared" si="471"/>
        <v>5939.2</v>
      </c>
      <c r="GN503" s="2">
        <f t="shared" si="472"/>
        <v>5939.2</v>
      </c>
      <c r="GO503" s="2">
        <f t="shared" si="473"/>
        <v>0</v>
      </c>
      <c r="GP503" s="2">
        <f t="shared" si="474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75"/>
        <v>0</v>
      </c>
      <c r="GW503" s="2">
        <v>1</v>
      </c>
      <c r="GX503" s="2">
        <f t="shared" si="476"/>
        <v>0</v>
      </c>
      <c r="GY503" s="2"/>
      <c r="GZ503" s="2"/>
      <c r="HA503" s="2">
        <v>0</v>
      </c>
      <c r="HB503" s="2">
        <v>0</v>
      </c>
      <c r="HC503" s="2">
        <f t="shared" si="477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36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5">
      <c r="A504" s="3">
        <v>18</v>
      </c>
      <c r="B504" s="3">
        <v>1</v>
      </c>
      <c r="C504" s="3">
        <v>582</v>
      </c>
      <c r="E504" s="3" t="s">
        <v>453</v>
      </c>
      <c r="F504" s="3" t="s">
        <v>454</v>
      </c>
      <c r="G504" s="3" t="s">
        <v>455</v>
      </c>
      <c r="H504" s="3" t="s">
        <v>163</v>
      </c>
      <c r="I504" s="3">
        <f>I498*J504</f>
        <v>40</v>
      </c>
      <c r="J504" s="3">
        <v>10</v>
      </c>
      <c r="K504" s="3">
        <v>10</v>
      </c>
      <c r="O504" s="3">
        <f t="shared" si="451"/>
        <v>95442.94</v>
      </c>
      <c r="P504" s="3">
        <f t="shared" si="452"/>
        <v>95442.94</v>
      </c>
      <c r="Q504" s="3">
        <f t="shared" si="484"/>
        <v>0</v>
      </c>
      <c r="R504" s="3">
        <f t="shared" si="485"/>
        <v>0</v>
      </c>
      <c r="S504" s="3">
        <f t="shared" si="453"/>
        <v>0</v>
      </c>
      <c r="T504" s="3">
        <f t="shared" si="454"/>
        <v>0</v>
      </c>
      <c r="U504" s="3">
        <f t="shared" si="455"/>
        <v>0</v>
      </c>
      <c r="V504" s="3">
        <f t="shared" si="456"/>
        <v>0</v>
      </c>
      <c r="W504" s="3">
        <f t="shared" si="457"/>
        <v>0</v>
      </c>
      <c r="X504" s="3">
        <f t="shared" si="486"/>
        <v>0</v>
      </c>
      <c r="Y504" s="3">
        <f t="shared" si="487"/>
        <v>0</v>
      </c>
      <c r="AA504" s="3">
        <v>86549536</v>
      </c>
      <c r="AB504" s="3">
        <f t="shared" si="458"/>
        <v>148.47999999999999</v>
      </c>
      <c r="AC504" s="3">
        <f t="shared" si="488"/>
        <v>148.47999999999999</v>
      </c>
      <c r="AD504" s="3">
        <f t="shared" si="489"/>
        <v>0</v>
      </c>
      <c r="AE504" s="3">
        <f t="shared" si="490"/>
        <v>0</v>
      </c>
      <c r="AF504" s="3">
        <f t="shared" si="490"/>
        <v>0</v>
      </c>
      <c r="AG504" s="3">
        <f t="shared" si="460"/>
        <v>0</v>
      </c>
      <c r="AH504" s="3">
        <f t="shared" si="491"/>
        <v>0</v>
      </c>
      <c r="AI504" s="3">
        <f t="shared" si="491"/>
        <v>0</v>
      </c>
      <c r="AJ504" s="3">
        <f t="shared" si="462"/>
        <v>0</v>
      </c>
      <c r="AK504" s="3">
        <v>148.47999999999999</v>
      </c>
      <c r="AL504" s="3">
        <v>148.47999999999999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109</v>
      </c>
      <c r="AU504" s="3">
        <v>61</v>
      </c>
      <c r="AV504" s="3">
        <v>1</v>
      </c>
      <c r="AW504" s="3">
        <v>1</v>
      </c>
      <c r="AZ504" s="3">
        <v>1</v>
      </c>
      <c r="BA504" s="3">
        <v>1</v>
      </c>
      <c r="BB504" s="3">
        <v>1</v>
      </c>
      <c r="BC504" s="3">
        <v>16.07</v>
      </c>
      <c r="BD504" s="3" t="s">
        <v>3</v>
      </c>
      <c r="BE504" s="3" t="s">
        <v>3</v>
      </c>
      <c r="BF504" s="3" t="s">
        <v>3</v>
      </c>
      <c r="BG504" s="3" t="s">
        <v>3</v>
      </c>
      <c r="BH504" s="3">
        <v>3</v>
      </c>
      <c r="BI504" s="3">
        <v>1</v>
      </c>
      <c r="BJ504" s="3" t="s">
        <v>456</v>
      </c>
      <c r="BM504" s="3">
        <v>22</v>
      </c>
      <c r="BN504" s="3">
        <v>0</v>
      </c>
      <c r="BO504" s="3" t="s">
        <v>454</v>
      </c>
      <c r="BP504" s="3">
        <v>1</v>
      </c>
      <c r="BQ504" s="3">
        <v>30</v>
      </c>
      <c r="BR504" s="3">
        <v>0</v>
      </c>
      <c r="BS504" s="3">
        <v>1</v>
      </c>
      <c r="BT504" s="3">
        <v>1</v>
      </c>
      <c r="BU504" s="3">
        <v>1</v>
      </c>
      <c r="BV504" s="3">
        <v>1</v>
      </c>
      <c r="BW504" s="3">
        <v>1</v>
      </c>
      <c r="BX504" s="3">
        <v>1</v>
      </c>
      <c r="BY504" s="3" t="s">
        <v>3</v>
      </c>
      <c r="BZ504" s="3">
        <v>109</v>
      </c>
      <c r="CA504" s="3">
        <v>61</v>
      </c>
      <c r="CB504" s="3" t="s">
        <v>3</v>
      </c>
      <c r="CE504" s="3">
        <v>1566</v>
      </c>
      <c r="CF504" s="3">
        <v>0</v>
      </c>
      <c r="CG504" s="3">
        <v>0</v>
      </c>
      <c r="CM504" s="3">
        <v>0</v>
      </c>
      <c r="CN504" s="3" t="s">
        <v>858</v>
      </c>
      <c r="CO504" s="3">
        <v>0</v>
      </c>
      <c r="CP504" s="3">
        <f t="shared" si="463"/>
        <v>95442.94</v>
      </c>
      <c r="CQ504" s="3">
        <f t="shared" si="464"/>
        <v>2386.0700000000002</v>
      </c>
      <c r="CR504" s="3">
        <f t="shared" si="492"/>
        <v>0</v>
      </c>
      <c r="CS504" s="3">
        <f t="shared" si="493"/>
        <v>0</v>
      </c>
      <c r="CT504" s="3">
        <f t="shared" si="465"/>
        <v>0</v>
      </c>
      <c r="CU504" s="3">
        <f t="shared" si="466"/>
        <v>0</v>
      </c>
      <c r="CV504" s="3">
        <f t="shared" si="467"/>
        <v>0</v>
      </c>
      <c r="CW504" s="3">
        <f t="shared" si="468"/>
        <v>0</v>
      </c>
      <c r="CX504" s="3">
        <f t="shared" si="469"/>
        <v>0</v>
      </c>
      <c r="CY504" s="3">
        <f t="shared" si="494"/>
        <v>0</v>
      </c>
      <c r="CZ504" s="3">
        <f t="shared" si="495"/>
        <v>0</v>
      </c>
      <c r="DC504" s="3" t="s">
        <v>3</v>
      </c>
      <c r="DD504" s="3" t="s">
        <v>3</v>
      </c>
      <c r="DE504" s="3" t="s">
        <v>3</v>
      </c>
      <c r="DF504" s="3" t="s">
        <v>3</v>
      </c>
      <c r="DG504" s="3" t="s">
        <v>3</v>
      </c>
      <c r="DH504" s="3" t="s">
        <v>3</v>
      </c>
      <c r="DI504" s="3" t="s">
        <v>3</v>
      </c>
      <c r="DJ504" s="3" t="s">
        <v>3</v>
      </c>
      <c r="DK504" s="3" t="s">
        <v>3</v>
      </c>
      <c r="DL504" s="3" t="s">
        <v>3</v>
      </c>
      <c r="DM504" s="3" t="s">
        <v>3</v>
      </c>
      <c r="DN504" s="3">
        <v>0</v>
      </c>
      <c r="DO504" s="3">
        <v>0</v>
      </c>
      <c r="DP504" s="3">
        <v>1</v>
      </c>
      <c r="DQ504" s="3">
        <v>1</v>
      </c>
      <c r="DU504" s="3">
        <v>1010</v>
      </c>
      <c r="DV504" s="3" t="s">
        <v>163</v>
      </c>
      <c r="DW504" s="3" t="s">
        <v>163</v>
      </c>
      <c r="DX504" s="3">
        <v>1</v>
      </c>
      <c r="DZ504" s="3" t="s">
        <v>3</v>
      </c>
      <c r="EA504" s="3" t="s">
        <v>3</v>
      </c>
      <c r="EB504" s="3" t="s">
        <v>3</v>
      </c>
      <c r="EC504" s="3" t="s">
        <v>3</v>
      </c>
      <c r="EE504" s="3">
        <v>85635394</v>
      </c>
      <c r="EF504" s="3">
        <v>30</v>
      </c>
      <c r="EG504" s="3" t="s">
        <v>46</v>
      </c>
      <c r="EH504" s="3">
        <v>0</v>
      </c>
      <c r="EI504" s="3" t="s">
        <v>3</v>
      </c>
      <c r="EJ504" s="3">
        <v>1</v>
      </c>
      <c r="EK504" s="3">
        <v>22</v>
      </c>
      <c r="EL504" s="3" t="s">
        <v>202</v>
      </c>
      <c r="EM504" s="3" t="s">
        <v>203</v>
      </c>
      <c r="EO504" s="3" t="s">
        <v>146</v>
      </c>
      <c r="EQ504" s="3">
        <v>0</v>
      </c>
      <c r="ER504" s="3">
        <v>148.47999999999999</v>
      </c>
      <c r="ES504" s="3">
        <v>148.47999999999999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FQ504" s="3">
        <v>0</v>
      </c>
      <c r="FR504" s="3">
        <v>0</v>
      </c>
      <c r="FS504" s="3">
        <v>0</v>
      </c>
      <c r="FX504" s="3">
        <v>109</v>
      </c>
      <c r="FY504" s="3">
        <v>61</v>
      </c>
      <c r="GA504" s="3" t="s">
        <v>3</v>
      </c>
      <c r="GD504" s="3">
        <v>1</v>
      </c>
      <c r="GF504" s="3">
        <v>1869799980</v>
      </c>
      <c r="GG504" s="3">
        <v>2</v>
      </c>
      <c r="GH504" s="3">
        <v>1</v>
      </c>
      <c r="GI504" s="3">
        <v>2</v>
      </c>
      <c r="GJ504" s="3">
        <v>0</v>
      </c>
      <c r="GK504" s="3">
        <v>0</v>
      </c>
      <c r="GL504" s="3">
        <f t="shared" si="470"/>
        <v>0</v>
      </c>
      <c r="GM504" s="3">
        <f t="shared" si="471"/>
        <v>95442.94</v>
      </c>
      <c r="GN504" s="3">
        <f t="shared" si="472"/>
        <v>95442.94</v>
      </c>
      <c r="GO504" s="3">
        <f t="shared" si="473"/>
        <v>0</v>
      </c>
      <c r="GP504" s="3">
        <f t="shared" si="474"/>
        <v>0</v>
      </c>
      <c r="GR504" s="3">
        <v>0</v>
      </c>
      <c r="GS504" s="3">
        <v>3</v>
      </c>
      <c r="GT504" s="3">
        <v>0</v>
      </c>
      <c r="GU504" s="3" t="s">
        <v>3</v>
      </c>
      <c r="GV504" s="3">
        <f t="shared" si="475"/>
        <v>0</v>
      </c>
      <c r="GW504" s="3">
        <v>1</v>
      </c>
      <c r="GX504" s="3">
        <f t="shared" si="476"/>
        <v>0</v>
      </c>
      <c r="HA504" s="3">
        <v>0</v>
      </c>
      <c r="HB504" s="3">
        <v>0</v>
      </c>
      <c r="HC504" s="3">
        <f t="shared" si="477"/>
        <v>0</v>
      </c>
      <c r="HE504" s="3" t="s">
        <v>3</v>
      </c>
      <c r="HF504" s="3" t="s">
        <v>3</v>
      </c>
      <c r="HM504" s="3" t="s">
        <v>36</v>
      </c>
      <c r="HN504" s="3" t="s">
        <v>3</v>
      </c>
      <c r="HO504" s="3" t="s">
        <v>3</v>
      </c>
      <c r="HP504" s="3" t="s">
        <v>3</v>
      </c>
      <c r="HQ504" s="3" t="s">
        <v>3</v>
      </c>
      <c r="HS504" s="3">
        <v>0</v>
      </c>
      <c r="IK504" s="3">
        <v>0</v>
      </c>
    </row>
    <row r="505" spans="1:255" x14ac:dyDescent="0.25">
      <c r="A505" s="2">
        <v>18</v>
      </c>
      <c r="B505" s="2">
        <v>1</v>
      </c>
      <c r="C505" s="2">
        <v>572</v>
      </c>
      <c r="D505" s="2"/>
      <c r="E505" s="2" t="s">
        <v>457</v>
      </c>
      <c r="F505" s="2" t="s">
        <v>458</v>
      </c>
      <c r="G505" s="2" t="s">
        <v>459</v>
      </c>
      <c r="H505" s="2" t="s">
        <v>163</v>
      </c>
      <c r="I505" s="2">
        <f>I497*J505</f>
        <v>40</v>
      </c>
      <c r="J505" s="2">
        <v>10</v>
      </c>
      <c r="K505" s="2">
        <v>10</v>
      </c>
      <c r="L505" s="2"/>
      <c r="M505" s="2"/>
      <c r="N505" s="2"/>
      <c r="O505" s="2">
        <f t="shared" si="451"/>
        <v>7508.4</v>
      </c>
      <c r="P505" s="2">
        <f t="shared" si="452"/>
        <v>7508.4</v>
      </c>
      <c r="Q505" s="2">
        <f t="shared" si="484"/>
        <v>0</v>
      </c>
      <c r="R505" s="2">
        <f t="shared" si="485"/>
        <v>0</v>
      </c>
      <c r="S505" s="2">
        <f t="shared" si="453"/>
        <v>0</v>
      </c>
      <c r="T505" s="2">
        <f t="shared" si="454"/>
        <v>0</v>
      </c>
      <c r="U505" s="2">
        <f t="shared" si="455"/>
        <v>0</v>
      </c>
      <c r="V505" s="2">
        <f t="shared" si="456"/>
        <v>0</v>
      </c>
      <c r="W505" s="2">
        <f t="shared" si="457"/>
        <v>0</v>
      </c>
      <c r="X505" s="2">
        <f t="shared" si="486"/>
        <v>0</v>
      </c>
      <c r="Y505" s="2">
        <f t="shared" si="487"/>
        <v>0</v>
      </c>
      <c r="Z505" s="2"/>
      <c r="AA505" s="2">
        <v>86549534</v>
      </c>
      <c r="AB505" s="2">
        <f t="shared" si="458"/>
        <v>187.71</v>
      </c>
      <c r="AC505" s="2">
        <f t="shared" si="488"/>
        <v>187.71</v>
      </c>
      <c r="AD505" s="2">
        <f t="shared" si="489"/>
        <v>0</v>
      </c>
      <c r="AE505" s="2">
        <f t="shared" si="490"/>
        <v>0</v>
      </c>
      <c r="AF505" s="2">
        <f t="shared" si="490"/>
        <v>0</v>
      </c>
      <c r="AG505" s="2">
        <f t="shared" si="460"/>
        <v>0</v>
      </c>
      <c r="AH505" s="2">
        <f t="shared" si="491"/>
        <v>0</v>
      </c>
      <c r="AI505" s="2">
        <f t="shared" si="491"/>
        <v>0</v>
      </c>
      <c r="AJ505" s="2">
        <f t="shared" si="462"/>
        <v>0</v>
      </c>
      <c r="AK505" s="2">
        <v>187.71</v>
      </c>
      <c r="AL505" s="2">
        <v>187.71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109</v>
      </c>
      <c r="AU505" s="2">
        <v>61</v>
      </c>
      <c r="AV505" s="2">
        <v>1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3</v>
      </c>
      <c r="BI505" s="2">
        <v>1</v>
      </c>
      <c r="BJ505" s="2" t="s">
        <v>460</v>
      </c>
      <c r="BK505" s="2"/>
      <c r="BL505" s="2"/>
      <c r="BM505" s="2">
        <v>22</v>
      </c>
      <c r="BN505" s="2">
        <v>0</v>
      </c>
      <c r="BO505" s="2" t="s">
        <v>3</v>
      </c>
      <c r="BP505" s="2">
        <v>0</v>
      </c>
      <c r="BQ505" s="2">
        <v>30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109</v>
      </c>
      <c r="CA505" s="2">
        <v>61</v>
      </c>
      <c r="CB505" s="2" t="s">
        <v>3</v>
      </c>
      <c r="CC505" s="2"/>
      <c r="CD505" s="2"/>
      <c r="CE505" s="2">
        <v>1566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858</v>
      </c>
      <c r="CO505" s="2">
        <v>0</v>
      </c>
      <c r="CP505" s="2">
        <f t="shared" si="463"/>
        <v>7508.4</v>
      </c>
      <c r="CQ505" s="2">
        <f t="shared" si="464"/>
        <v>187.71</v>
      </c>
      <c r="CR505" s="2">
        <f t="shared" si="492"/>
        <v>0</v>
      </c>
      <c r="CS505" s="2">
        <f t="shared" si="493"/>
        <v>0</v>
      </c>
      <c r="CT505" s="2">
        <f t="shared" si="465"/>
        <v>0</v>
      </c>
      <c r="CU505" s="2">
        <f t="shared" si="466"/>
        <v>0</v>
      </c>
      <c r="CV505" s="2">
        <f t="shared" si="467"/>
        <v>0</v>
      </c>
      <c r="CW505" s="2">
        <f t="shared" si="468"/>
        <v>0</v>
      </c>
      <c r="CX505" s="2">
        <f t="shared" si="469"/>
        <v>0</v>
      </c>
      <c r="CY505" s="2">
        <f t="shared" si="494"/>
        <v>0</v>
      </c>
      <c r="CZ505" s="2">
        <f t="shared" si="495"/>
        <v>0</v>
      </c>
      <c r="DA505" s="2"/>
      <c r="DB505" s="2"/>
      <c r="DC505" s="2" t="s">
        <v>3</v>
      </c>
      <c r="DD505" s="2" t="s">
        <v>3</v>
      </c>
      <c r="DE505" s="2" t="s">
        <v>3</v>
      </c>
      <c r="DF505" s="2" t="s">
        <v>3</v>
      </c>
      <c r="DG505" s="2" t="s">
        <v>3</v>
      </c>
      <c r="DH505" s="2" t="s">
        <v>3</v>
      </c>
      <c r="DI505" s="2" t="s">
        <v>3</v>
      </c>
      <c r="DJ505" s="2" t="s">
        <v>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1010</v>
      </c>
      <c r="DV505" s="2" t="s">
        <v>163</v>
      </c>
      <c r="DW505" s="2" t="s">
        <v>163</v>
      </c>
      <c r="DX505" s="2">
        <v>1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85635394</v>
      </c>
      <c r="EF505" s="2">
        <v>30</v>
      </c>
      <c r="EG505" s="2" t="s">
        <v>46</v>
      </c>
      <c r="EH505" s="2">
        <v>0</v>
      </c>
      <c r="EI505" s="2" t="s">
        <v>3</v>
      </c>
      <c r="EJ505" s="2">
        <v>1</v>
      </c>
      <c r="EK505" s="2">
        <v>22</v>
      </c>
      <c r="EL505" s="2" t="s">
        <v>202</v>
      </c>
      <c r="EM505" s="2" t="s">
        <v>203</v>
      </c>
      <c r="EN505" s="2"/>
      <c r="EO505" s="2" t="s">
        <v>146</v>
      </c>
      <c r="EP505" s="2"/>
      <c r="EQ505" s="2">
        <v>0</v>
      </c>
      <c r="ER505" s="2">
        <v>187.71</v>
      </c>
      <c r="ES505" s="2">
        <v>187.71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109</v>
      </c>
      <c r="FY505" s="2">
        <v>61</v>
      </c>
      <c r="FZ505" s="2"/>
      <c r="GA505" s="2" t="s">
        <v>3</v>
      </c>
      <c r="GB505" s="2"/>
      <c r="GC505" s="2"/>
      <c r="GD505" s="2">
        <v>1</v>
      </c>
      <c r="GE505" s="2"/>
      <c r="GF505" s="2">
        <v>1542648955</v>
      </c>
      <c r="GG505" s="2">
        <v>2</v>
      </c>
      <c r="GH505" s="2">
        <v>1</v>
      </c>
      <c r="GI505" s="2">
        <v>-2</v>
      </c>
      <c r="GJ505" s="2">
        <v>0</v>
      </c>
      <c r="GK505" s="2">
        <v>0</v>
      </c>
      <c r="GL505" s="2">
        <f t="shared" si="470"/>
        <v>0</v>
      </c>
      <c r="GM505" s="2">
        <f t="shared" si="471"/>
        <v>7508.4</v>
      </c>
      <c r="GN505" s="2">
        <f t="shared" si="472"/>
        <v>7508.4</v>
      </c>
      <c r="GO505" s="2">
        <f t="shared" si="473"/>
        <v>0</v>
      </c>
      <c r="GP505" s="2">
        <f t="shared" si="474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75"/>
        <v>0</v>
      </c>
      <c r="GW505" s="2">
        <v>1</v>
      </c>
      <c r="GX505" s="2">
        <f t="shared" si="476"/>
        <v>0</v>
      </c>
      <c r="GY505" s="2"/>
      <c r="GZ505" s="2"/>
      <c r="HA505" s="2">
        <v>0</v>
      </c>
      <c r="HB505" s="2">
        <v>0</v>
      </c>
      <c r="HC505" s="2">
        <f t="shared" si="477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36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5">
      <c r="A506" s="3">
        <v>18</v>
      </c>
      <c r="B506" s="3">
        <v>1</v>
      </c>
      <c r="C506" s="3">
        <v>583</v>
      </c>
      <c r="E506" s="3" t="s">
        <v>457</v>
      </c>
      <c r="F506" s="3" t="s">
        <v>458</v>
      </c>
      <c r="G506" s="3" t="s">
        <v>459</v>
      </c>
      <c r="H506" s="3" t="s">
        <v>163</v>
      </c>
      <c r="I506" s="3">
        <f>I498*J506</f>
        <v>40</v>
      </c>
      <c r="J506" s="3">
        <v>10</v>
      </c>
      <c r="K506" s="3">
        <v>10</v>
      </c>
      <c r="O506" s="3">
        <f t="shared" si="451"/>
        <v>59616.7</v>
      </c>
      <c r="P506" s="3">
        <f t="shared" si="452"/>
        <v>59616.7</v>
      </c>
      <c r="Q506" s="3">
        <f t="shared" si="484"/>
        <v>0</v>
      </c>
      <c r="R506" s="3">
        <f t="shared" si="485"/>
        <v>0</v>
      </c>
      <c r="S506" s="3">
        <f t="shared" si="453"/>
        <v>0</v>
      </c>
      <c r="T506" s="3">
        <f t="shared" si="454"/>
        <v>0</v>
      </c>
      <c r="U506" s="3">
        <f t="shared" si="455"/>
        <v>0</v>
      </c>
      <c r="V506" s="3">
        <f t="shared" si="456"/>
        <v>0</v>
      </c>
      <c r="W506" s="3">
        <f t="shared" si="457"/>
        <v>0</v>
      </c>
      <c r="X506" s="3">
        <f t="shared" si="486"/>
        <v>0</v>
      </c>
      <c r="Y506" s="3">
        <f t="shared" si="487"/>
        <v>0</v>
      </c>
      <c r="AA506" s="3">
        <v>86549536</v>
      </c>
      <c r="AB506" s="3">
        <f t="shared" si="458"/>
        <v>187.71</v>
      </c>
      <c r="AC506" s="3">
        <f t="shared" si="488"/>
        <v>187.71</v>
      </c>
      <c r="AD506" s="3">
        <f t="shared" si="489"/>
        <v>0</v>
      </c>
      <c r="AE506" s="3">
        <f t="shared" si="490"/>
        <v>0</v>
      </c>
      <c r="AF506" s="3">
        <f t="shared" si="490"/>
        <v>0</v>
      </c>
      <c r="AG506" s="3">
        <f t="shared" si="460"/>
        <v>0</v>
      </c>
      <c r="AH506" s="3">
        <f t="shared" si="491"/>
        <v>0</v>
      </c>
      <c r="AI506" s="3">
        <f t="shared" si="491"/>
        <v>0</v>
      </c>
      <c r="AJ506" s="3">
        <f t="shared" si="462"/>
        <v>0</v>
      </c>
      <c r="AK506" s="3">
        <v>187.71</v>
      </c>
      <c r="AL506" s="3">
        <v>187.71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109</v>
      </c>
      <c r="AU506" s="3">
        <v>61</v>
      </c>
      <c r="AV506" s="3">
        <v>1</v>
      </c>
      <c r="AW506" s="3">
        <v>1</v>
      </c>
      <c r="AZ506" s="3">
        <v>1</v>
      </c>
      <c r="BA506" s="3">
        <v>1</v>
      </c>
      <c r="BB506" s="3">
        <v>1</v>
      </c>
      <c r="BC506" s="3">
        <v>7.94</v>
      </c>
      <c r="BD506" s="3" t="s">
        <v>3</v>
      </c>
      <c r="BE506" s="3" t="s">
        <v>3</v>
      </c>
      <c r="BF506" s="3" t="s">
        <v>3</v>
      </c>
      <c r="BG506" s="3" t="s">
        <v>3</v>
      </c>
      <c r="BH506" s="3">
        <v>3</v>
      </c>
      <c r="BI506" s="3">
        <v>1</v>
      </c>
      <c r="BJ506" s="3" t="s">
        <v>460</v>
      </c>
      <c r="BM506" s="3">
        <v>22</v>
      </c>
      <c r="BN506" s="3">
        <v>0</v>
      </c>
      <c r="BO506" s="3" t="s">
        <v>458</v>
      </c>
      <c r="BP506" s="3">
        <v>1</v>
      </c>
      <c r="BQ506" s="3">
        <v>30</v>
      </c>
      <c r="BR506" s="3">
        <v>0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 t="s">
        <v>3</v>
      </c>
      <c r="BZ506" s="3">
        <v>109</v>
      </c>
      <c r="CA506" s="3">
        <v>61</v>
      </c>
      <c r="CB506" s="3" t="s">
        <v>3</v>
      </c>
      <c r="CE506" s="3">
        <v>1566</v>
      </c>
      <c r="CF506" s="3">
        <v>0</v>
      </c>
      <c r="CG506" s="3">
        <v>0</v>
      </c>
      <c r="CM506" s="3">
        <v>0</v>
      </c>
      <c r="CN506" s="3" t="s">
        <v>858</v>
      </c>
      <c r="CO506" s="3">
        <v>0</v>
      </c>
      <c r="CP506" s="3">
        <f t="shared" si="463"/>
        <v>59616.7</v>
      </c>
      <c r="CQ506" s="3">
        <f t="shared" si="464"/>
        <v>1490.42</v>
      </c>
      <c r="CR506" s="3">
        <f t="shared" si="492"/>
        <v>0</v>
      </c>
      <c r="CS506" s="3">
        <f t="shared" si="493"/>
        <v>0</v>
      </c>
      <c r="CT506" s="3">
        <f t="shared" si="465"/>
        <v>0</v>
      </c>
      <c r="CU506" s="3">
        <f t="shared" si="466"/>
        <v>0</v>
      </c>
      <c r="CV506" s="3">
        <f t="shared" si="467"/>
        <v>0</v>
      </c>
      <c r="CW506" s="3">
        <f t="shared" si="468"/>
        <v>0</v>
      </c>
      <c r="CX506" s="3">
        <f t="shared" si="469"/>
        <v>0</v>
      </c>
      <c r="CY506" s="3">
        <f t="shared" si="494"/>
        <v>0</v>
      </c>
      <c r="CZ506" s="3">
        <f t="shared" si="495"/>
        <v>0</v>
      </c>
      <c r="DC506" s="3" t="s">
        <v>3</v>
      </c>
      <c r="DD506" s="3" t="s">
        <v>3</v>
      </c>
      <c r="DE506" s="3" t="s">
        <v>3</v>
      </c>
      <c r="DF506" s="3" t="s">
        <v>3</v>
      </c>
      <c r="DG506" s="3" t="s">
        <v>3</v>
      </c>
      <c r="DH506" s="3" t="s">
        <v>3</v>
      </c>
      <c r="DI506" s="3" t="s">
        <v>3</v>
      </c>
      <c r="DJ506" s="3" t="s">
        <v>3</v>
      </c>
      <c r="DK506" s="3" t="s">
        <v>3</v>
      </c>
      <c r="DL506" s="3" t="s">
        <v>3</v>
      </c>
      <c r="DM506" s="3" t="s">
        <v>3</v>
      </c>
      <c r="DN506" s="3">
        <v>0</v>
      </c>
      <c r="DO506" s="3">
        <v>0</v>
      </c>
      <c r="DP506" s="3">
        <v>1</v>
      </c>
      <c r="DQ506" s="3">
        <v>1</v>
      </c>
      <c r="DU506" s="3">
        <v>1010</v>
      </c>
      <c r="DV506" s="3" t="s">
        <v>163</v>
      </c>
      <c r="DW506" s="3" t="s">
        <v>163</v>
      </c>
      <c r="DX506" s="3">
        <v>1</v>
      </c>
      <c r="DZ506" s="3" t="s">
        <v>3</v>
      </c>
      <c r="EA506" s="3" t="s">
        <v>3</v>
      </c>
      <c r="EB506" s="3" t="s">
        <v>3</v>
      </c>
      <c r="EC506" s="3" t="s">
        <v>3</v>
      </c>
      <c r="EE506" s="3">
        <v>85635394</v>
      </c>
      <c r="EF506" s="3">
        <v>30</v>
      </c>
      <c r="EG506" s="3" t="s">
        <v>46</v>
      </c>
      <c r="EH506" s="3">
        <v>0</v>
      </c>
      <c r="EI506" s="3" t="s">
        <v>3</v>
      </c>
      <c r="EJ506" s="3">
        <v>1</v>
      </c>
      <c r="EK506" s="3">
        <v>22</v>
      </c>
      <c r="EL506" s="3" t="s">
        <v>202</v>
      </c>
      <c r="EM506" s="3" t="s">
        <v>203</v>
      </c>
      <c r="EO506" s="3" t="s">
        <v>146</v>
      </c>
      <c r="EQ506" s="3">
        <v>0</v>
      </c>
      <c r="ER506" s="3">
        <v>187.71</v>
      </c>
      <c r="ES506" s="3">
        <v>187.71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FQ506" s="3">
        <v>0</v>
      </c>
      <c r="FR506" s="3">
        <v>0</v>
      </c>
      <c r="FS506" s="3">
        <v>0</v>
      </c>
      <c r="FX506" s="3">
        <v>109</v>
      </c>
      <c r="FY506" s="3">
        <v>61</v>
      </c>
      <c r="GA506" s="3" t="s">
        <v>3</v>
      </c>
      <c r="GD506" s="3">
        <v>1</v>
      </c>
      <c r="GF506" s="3">
        <v>1542648955</v>
      </c>
      <c r="GG506" s="3">
        <v>2</v>
      </c>
      <c r="GH506" s="3">
        <v>1</v>
      </c>
      <c r="GI506" s="3">
        <v>2</v>
      </c>
      <c r="GJ506" s="3">
        <v>0</v>
      </c>
      <c r="GK506" s="3">
        <v>0</v>
      </c>
      <c r="GL506" s="3">
        <f t="shared" si="470"/>
        <v>0</v>
      </c>
      <c r="GM506" s="3">
        <f t="shared" si="471"/>
        <v>59616.7</v>
      </c>
      <c r="GN506" s="3">
        <f t="shared" si="472"/>
        <v>59616.7</v>
      </c>
      <c r="GO506" s="3">
        <f t="shared" si="473"/>
        <v>0</v>
      </c>
      <c r="GP506" s="3">
        <f t="shared" si="474"/>
        <v>0</v>
      </c>
      <c r="GR506" s="3">
        <v>0</v>
      </c>
      <c r="GS506" s="3">
        <v>3</v>
      </c>
      <c r="GT506" s="3">
        <v>0</v>
      </c>
      <c r="GU506" s="3" t="s">
        <v>3</v>
      </c>
      <c r="GV506" s="3">
        <f t="shared" si="475"/>
        <v>0</v>
      </c>
      <c r="GW506" s="3">
        <v>1</v>
      </c>
      <c r="GX506" s="3">
        <f t="shared" si="476"/>
        <v>0</v>
      </c>
      <c r="HA506" s="3">
        <v>0</v>
      </c>
      <c r="HB506" s="3">
        <v>0</v>
      </c>
      <c r="HC506" s="3">
        <f t="shared" si="477"/>
        <v>0</v>
      </c>
      <c r="HE506" s="3" t="s">
        <v>3</v>
      </c>
      <c r="HF506" s="3" t="s">
        <v>3</v>
      </c>
      <c r="HM506" s="3" t="s">
        <v>36</v>
      </c>
      <c r="HN506" s="3" t="s">
        <v>3</v>
      </c>
      <c r="HO506" s="3" t="s">
        <v>3</v>
      </c>
      <c r="HP506" s="3" t="s">
        <v>3</v>
      </c>
      <c r="HQ506" s="3" t="s">
        <v>3</v>
      </c>
      <c r="HS506" s="3">
        <v>0</v>
      </c>
      <c r="IK506" s="3">
        <v>0</v>
      </c>
    </row>
    <row r="507" spans="1:255" x14ac:dyDescent="0.25">
      <c r="A507" s="2">
        <v>17</v>
      </c>
      <c r="B507" s="2">
        <v>1</v>
      </c>
      <c r="C507" s="2">
        <f>ROW(SmtRes!A596)</f>
        <v>596</v>
      </c>
      <c r="D507" s="2">
        <f>ROW(EtalonRes!A568)</f>
        <v>568</v>
      </c>
      <c r="E507" s="2" t="s">
        <v>461</v>
      </c>
      <c r="F507" s="2" t="s">
        <v>462</v>
      </c>
      <c r="G507" s="2" t="s">
        <v>463</v>
      </c>
      <c r="H507" s="2" t="s">
        <v>363</v>
      </c>
      <c r="I507" s="2">
        <v>8</v>
      </c>
      <c r="J507" s="2">
        <v>0</v>
      </c>
      <c r="K507" s="2">
        <v>8</v>
      </c>
      <c r="L507" s="2"/>
      <c r="M507" s="2"/>
      <c r="N507" s="2"/>
      <c r="O507" s="2">
        <f t="shared" ref="O507:O528" si="496">ROUND(CP507,2)</f>
        <v>267.45</v>
      </c>
      <c r="P507" s="2">
        <f t="shared" ref="P507:P528" si="497">ROUND((ROUND((AC507*AW507*I507),2)*BC507),2)</f>
        <v>64.8</v>
      </c>
      <c r="Q507" s="2">
        <f>(ROUND((ROUND(((((ET507*1.25)*1.2))*AV507*I507),2)*BB507),2)+ROUND((ROUND(((AE507-(((EU507*1.25)*1.2)))*AV507*I507),2)*BS507),2))</f>
        <v>63.89</v>
      </c>
      <c r="R507" s="2">
        <f>(ROUND((ROUND(((((EU507*1.25)*1.2))*AV507*I507),2)*BS507),2)+ROUND((ROUND(((AE507-(((EU507*1.25)*1.2)))*AV507*I507),2)*BS507),2))</f>
        <v>9.73</v>
      </c>
      <c r="S507" s="2">
        <f t="shared" ref="S507:S528" si="498">ROUND((ROUND((AF507*AV507*I507),2)*BA507),2)</f>
        <v>138.76</v>
      </c>
      <c r="T507" s="2">
        <f t="shared" ref="T507:T528" si="499">ROUND(CU507*I507,2)</f>
        <v>0</v>
      </c>
      <c r="U507" s="2">
        <f t="shared" ref="U507:U528" si="500">CV507*I507</f>
        <v>11.661883199999998</v>
      </c>
      <c r="V507" s="2">
        <f t="shared" ref="V507:V528" si="501">CW507*I507</f>
        <v>0</v>
      </c>
      <c r="W507" s="2">
        <f t="shared" ref="W507:W528" si="502">ROUND(CX507*I507,2)</f>
        <v>0</v>
      </c>
      <c r="X507" s="2">
        <f>(ROUND((((S507+ROUND((ROUND(((((EU507*1.25)*1.2))*AV507*I507),2)*BS507),2))*AT507)/100),2)+ROUND(((ROUND((ROUND(((AE507-(((EU507*1.25)*1.2)))*AV507*I507),2)*BS507),2)*AT507)/100),2))</f>
        <v>161.85</v>
      </c>
      <c r="Y507" s="2">
        <f>(ROUND((((S507+ROUND((ROUND(((((EU507*1.25)*1.2))*AV507*I507),2)*BS507),2))*AU507)/100),2)+ROUND(((ROUND((ROUND(((AE507-(((EU507*1.25)*1.2)))*AV507*I507),2)*BS507),2)*AU507)/100),2))</f>
        <v>90.58</v>
      </c>
      <c r="Z507" s="2"/>
      <c r="AA507" s="2">
        <v>86549534</v>
      </c>
      <c r="AB507" s="2">
        <f t="shared" ref="AB507:AB528" si="503">ROUND((AC507+AD507+AF507),6)</f>
        <v>31.8414</v>
      </c>
      <c r="AC507" s="2">
        <f>ROUND((((ES507*1)*1)),6)</f>
        <v>8.1</v>
      </c>
      <c r="AD507" s="2">
        <f>ROUND((((((ET507*1.25)*1.2))-(((EU507*1.25)*1.2)))+AE507),6)</f>
        <v>7.4850000000000003</v>
      </c>
      <c r="AE507" s="2">
        <f>ROUND((((EU507*1.25)*1.2)),6)</f>
        <v>1.1399999999999999</v>
      </c>
      <c r="AF507" s="2">
        <f>ROUND((((EV507*1.15)*1.2)),6)</f>
        <v>16.256399999999999</v>
      </c>
      <c r="AG507" s="2">
        <f t="shared" ref="AG507:AG528" si="504">ROUND((AP507),6)</f>
        <v>0</v>
      </c>
      <c r="AH507" s="2">
        <f>(((EW507*1.15)*1.2))</f>
        <v>1.3661999999999999</v>
      </c>
      <c r="AI507" s="2">
        <f>(((EX507*1.25)*1.2))</f>
        <v>0</v>
      </c>
      <c r="AJ507" s="2">
        <f t="shared" ref="AJ507:AJ528" si="505">(AS507)</f>
        <v>0</v>
      </c>
      <c r="AK507" s="2">
        <v>24.87</v>
      </c>
      <c r="AL507" s="2">
        <v>8.1</v>
      </c>
      <c r="AM507" s="2">
        <v>4.99</v>
      </c>
      <c r="AN507" s="2">
        <v>0.76</v>
      </c>
      <c r="AO507" s="2">
        <v>11.78</v>
      </c>
      <c r="AP507" s="2">
        <v>0</v>
      </c>
      <c r="AQ507" s="2">
        <v>0.99</v>
      </c>
      <c r="AR507" s="2">
        <v>0</v>
      </c>
      <c r="AS507" s="2">
        <v>0</v>
      </c>
      <c r="AT507" s="2">
        <v>109</v>
      </c>
      <c r="AU507" s="2">
        <v>61</v>
      </c>
      <c r="AV507" s="2">
        <v>1.0669999999999999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0</v>
      </c>
      <c r="BI507" s="2">
        <v>1</v>
      </c>
      <c r="BJ507" s="2" t="s">
        <v>464</v>
      </c>
      <c r="BK507" s="2"/>
      <c r="BL507" s="2"/>
      <c r="BM507" s="2">
        <v>22</v>
      </c>
      <c r="BN507" s="2">
        <v>0</v>
      </c>
      <c r="BO507" s="2" t="s">
        <v>462</v>
      </c>
      <c r="BP507" s="2">
        <v>1</v>
      </c>
      <c r="BQ507" s="2">
        <v>30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109</v>
      </c>
      <c r="CA507" s="2">
        <v>61</v>
      </c>
      <c r="CB507" s="2" t="s">
        <v>3</v>
      </c>
      <c r="CC507" s="2"/>
      <c r="CD507" s="2"/>
      <c r="CE507" s="2">
        <v>1566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857</v>
      </c>
      <c r="CO507" s="2">
        <v>0</v>
      </c>
      <c r="CP507" s="2">
        <f t="shared" ref="CP507:CP528" si="506">(P507+Q507+S507)</f>
        <v>267.45</v>
      </c>
      <c r="CQ507" s="2">
        <f t="shared" ref="CQ507:CQ528" si="507">ROUND((ROUND((AC507*AW507*1),2)*BC507),2)</f>
        <v>8.1</v>
      </c>
      <c r="CR507" s="2">
        <f>(ROUND((ROUND(((((ET507*1.25)*1.2))*AV507*1),2)*BB507),2)+ROUND((ROUND(((AE507-(((EU507*1.25)*1.2)))*AV507*1),2)*BS507),2))</f>
        <v>7.99</v>
      </c>
      <c r="CS507" s="2">
        <f>(ROUND((ROUND(((((EU507*1.25)*1.2))*AV507*1),2)*BS507),2)+ROUND((ROUND(((AE507-(((EU507*1.25)*1.2)))*AV507*1),2)*BS507),2))</f>
        <v>1.22</v>
      </c>
      <c r="CT507" s="2">
        <f t="shared" ref="CT507:CT528" si="508">ROUND((ROUND((AF507*AV507*1),2)*BA507),2)</f>
        <v>17.350000000000001</v>
      </c>
      <c r="CU507" s="2">
        <f t="shared" ref="CU507:CU528" si="509">AG507</f>
        <v>0</v>
      </c>
      <c r="CV507" s="2">
        <f t="shared" ref="CV507:CV528" si="510">(AH507*AV507)</f>
        <v>1.4577353999999998</v>
      </c>
      <c r="CW507" s="2">
        <f t="shared" ref="CW507:CW528" si="511">AI507</f>
        <v>0</v>
      </c>
      <c r="CX507" s="2">
        <f t="shared" ref="CX507:CX528" si="512">AJ507</f>
        <v>0</v>
      </c>
      <c r="CY507" s="2">
        <f>(ROUND((((S507+ROUND((ROUND(((((EU507*1.25)*1.2))*AV507*1),2)*BS507),2))*AT507)/100),2)+ROUND(((ROUND((ROUND(((AE507-(((EU507*1.25)*1.2)))*AV507*1),2)*BS507),2)*AT507)/100),2))</f>
        <v>152.58000000000001</v>
      </c>
      <c r="CZ507" s="2">
        <f>(ROUND((((S507+ROUND((ROUND(((((EU507*1.25)*1.2))*AV507*1),2)*BS507),2))*AU507)/100),2)+ROUND(((ROUND((ROUND(((AE507-(((EU507*1.25)*1.2)))*AV507*1),2)*BS507),2)*AU507)/100),2))</f>
        <v>85.39</v>
      </c>
      <c r="DA507" s="2"/>
      <c r="DB507" s="2">
        <v>149</v>
      </c>
      <c r="DC507" s="2" t="s">
        <v>3</v>
      </c>
      <c r="DD507" s="2" t="s">
        <v>36</v>
      </c>
      <c r="DE507" s="2" t="s">
        <v>138</v>
      </c>
      <c r="DF507" s="2" t="s">
        <v>138</v>
      </c>
      <c r="DG507" s="2" t="s">
        <v>139</v>
      </c>
      <c r="DH507" s="2" t="s">
        <v>3</v>
      </c>
      <c r="DI507" s="2" t="s">
        <v>139</v>
      </c>
      <c r="DJ507" s="2" t="s">
        <v>138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363</v>
      </c>
      <c r="DW507" s="2" t="s">
        <v>363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85635394</v>
      </c>
      <c r="EF507" s="2">
        <v>30</v>
      </c>
      <c r="EG507" s="2" t="s">
        <v>46</v>
      </c>
      <c r="EH507" s="2">
        <v>0</v>
      </c>
      <c r="EI507" s="2" t="s">
        <v>3</v>
      </c>
      <c r="EJ507" s="2">
        <v>1</v>
      </c>
      <c r="EK507" s="2">
        <v>22</v>
      </c>
      <c r="EL507" s="2" t="s">
        <v>202</v>
      </c>
      <c r="EM507" s="2" t="s">
        <v>203</v>
      </c>
      <c r="EN507" s="2"/>
      <c r="EO507" s="2" t="s">
        <v>140</v>
      </c>
      <c r="EP507" s="2"/>
      <c r="EQ507" s="2">
        <v>131072</v>
      </c>
      <c r="ER507" s="2">
        <v>24.87</v>
      </c>
      <c r="ES507" s="2">
        <v>8.1</v>
      </c>
      <c r="ET507" s="2">
        <v>4.99</v>
      </c>
      <c r="EU507" s="2">
        <v>0.76</v>
      </c>
      <c r="EV507" s="2">
        <v>11.78</v>
      </c>
      <c r="EW507" s="2">
        <v>0.99</v>
      </c>
      <c r="EX507" s="2">
        <v>0</v>
      </c>
      <c r="EY507" s="2">
        <v>0</v>
      </c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109</v>
      </c>
      <c r="FY507" s="2">
        <v>61</v>
      </c>
      <c r="FZ507" s="2"/>
      <c r="GA507" s="2" t="s">
        <v>3</v>
      </c>
      <c r="GB507" s="2"/>
      <c r="GC507" s="2"/>
      <c r="GD507" s="2">
        <v>1</v>
      </c>
      <c r="GE507" s="2"/>
      <c r="GF507" s="2">
        <v>1075568378</v>
      </c>
      <c r="GG507" s="2">
        <v>2</v>
      </c>
      <c r="GH507" s="2">
        <v>1</v>
      </c>
      <c r="GI507" s="2">
        <v>2</v>
      </c>
      <c r="GJ507" s="2">
        <v>0</v>
      </c>
      <c r="GK507" s="2">
        <v>0</v>
      </c>
      <c r="GL507" s="2">
        <f t="shared" ref="GL507:GL528" si="513">ROUND(IF(AND(BH507=3,BI507=3,FS507&lt;&gt;0),P507,0),2)</f>
        <v>0</v>
      </c>
      <c r="GM507" s="2">
        <f t="shared" ref="GM507:GM528" si="514">ROUND(O507+X507+Y507,2)+GX507</f>
        <v>519.88</v>
      </c>
      <c r="GN507" s="2">
        <f t="shared" ref="GN507:GN528" si="515">IF(OR(BI507=0,BI507=1),GM507-GX507,0)</f>
        <v>519.88</v>
      </c>
      <c r="GO507" s="2">
        <f t="shared" ref="GO507:GO528" si="516">IF(BI507=2,GM507-GX507,0)</f>
        <v>0</v>
      </c>
      <c r="GP507" s="2">
        <f t="shared" ref="GP507:GP528" si="517">IF(BI507=4,GM507-GX507,0)</f>
        <v>0</v>
      </c>
      <c r="GQ507" s="2"/>
      <c r="GR507" s="2">
        <v>0</v>
      </c>
      <c r="GS507" s="2">
        <v>3</v>
      </c>
      <c r="GT507" s="2">
        <v>0</v>
      </c>
      <c r="GU507" s="2" t="s">
        <v>3</v>
      </c>
      <c r="GV507" s="2">
        <f t="shared" ref="GV507:GV528" si="518">ROUND((GT507),6)</f>
        <v>0</v>
      </c>
      <c r="GW507" s="2">
        <v>1</v>
      </c>
      <c r="GX507" s="2">
        <f t="shared" ref="GX507:GX528" si="519">ROUND(HC507*I507,2)</f>
        <v>0</v>
      </c>
      <c r="GY507" s="2"/>
      <c r="GZ507" s="2"/>
      <c r="HA507" s="2">
        <v>0</v>
      </c>
      <c r="HB507" s="2">
        <v>0</v>
      </c>
      <c r="HC507" s="2">
        <f t="shared" ref="HC507:HC528" si="520">GV507*GW507</f>
        <v>0</v>
      </c>
      <c r="HD507" s="2"/>
      <c r="HE507" s="2" t="s">
        <v>3</v>
      </c>
      <c r="HF507" s="2" t="s">
        <v>3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5">
      <c r="A508" s="3">
        <v>17</v>
      </c>
      <c r="B508" s="3">
        <v>1</v>
      </c>
      <c r="C508" s="3">
        <f>ROW(SmtRes!A606)</f>
        <v>606</v>
      </c>
      <c r="D508" s="3">
        <f>ROW(EtalonRes!A578)</f>
        <v>578</v>
      </c>
      <c r="E508" s="3" t="s">
        <v>461</v>
      </c>
      <c r="F508" s="3" t="s">
        <v>462</v>
      </c>
      <c r="G508" s="3" t="s">
        <v>463</v>
      </c>
      <c r="H508" s="3" t="s">
        <v>363</v>
      </c>
      <c r="I508" s="3">
        <v>8</v>
      </c>
      <c r="J508" s="3">
        <v>0</v>
      </c>
      <c r="K508" s="3">
        <v>8</v>
      </c>
      <c r="O508" s="3">
        <f t="shared" si="496"/>
        <v>9376.2999999999993</v>
      </c>
      <c r="P508" s="3">
        <f t="shared" si="497"/>
        <v>467.21</v>
      </c>
      <c r="Q508" s="3">
        <f>(ROUND((ROUND(((((ET508*1.25)*1.2))*AV508*I508),2)*BB508),2)+ROUND((ROUND(((AE508-(((EU508*1.25)*1.2)))*AV508*I508),2)*BS508),2))</f>
        <v>1089.96</v>
      </c>
      <c r="R508" s="3">
        <f>(ROUND((ROUND(((((EU508*1.25)*1.2))*AV508*I508),2)*BS508),2)+ROUND((ROUND(((AE508-(((EU508*1.25)*1.2)))*AV508*I508),2)*BS508),2))</f>
        <v>548.29</v>
      </c>
      <c r="S508" s="3">
        <f t="shared" si="498"/>
        <v>7819.13</v>
      </c>
      <c r="T508" s="3">
        <f t="shared" si="499"/>
        <v>0</v>
      </c>
      <c r="U508" s="3">
        <f t="shared" si="500"/>
        <v>11.661883199999998</v>
      </c>
      <c r="V508" s="3">
        <f t="shared" si="501"/>
        <v>0</v>
      </c>
      <c r="W508" s="3">
        <f t="shared" si="502"/>
        <v>0</v>
      </c>
      <c r="X508" s="3">
        <f>(ROUND((((S508+ROUND((ROUND(((((EU508*1.25)*1.2))*AV508*I508),2)*BS508),2))*AT508)/100),2)+ROUND(((ROUND((ROUND(((AE508-(((EU508*1.25)*1.2)))*AV508*I508),2)*BS508),2)*AT508)/100),2))</f>
        <v>9120.49</v>
      </c>
      <c r="Y508" s="3">
        <f>(ROUND((((S508+ROUND((ROUND(((((EU508*1.25)*1.2))*AV508*I508),2)*BS508),2))*AU508)/100),2)+ROUND(((ROUND((ROUND(((AE508-(((EU508*1.25)*1.2)))*AV508*I508),2)*BS508),2)*AU508)/100),2))</f>
        <v>5104.13</v>
      </c>
      <c r="AA508" s="3">
        <v>86549536</v>
      </c>
      <c r="AB508" s="3">
        <f t="shared" si="503"/>
        <v>31.8414</v>
      </c>
      <c r="AC508" s="3">
        <f>ROUND((((ES508*1)*1)),6)</f>
        <v>8.1</v>
      </c>
      <c r="AD508" s="3">
        <f>ROUND((((((ET508*1.25)*1.2))-(((EU508*1.25)*1.2)))+AE508),6)</f>
        <v>7.4850000000000003</v>
      </c>
      <c r="AE508" s="3">
        <f>ROUND((((EU508*1.25)*1.2)),6)</f>
        <v>1.1399999999999999</v>
      </c>
      <c r="AF508" s="3">
        <f>ROUND((((EV508*1.15)*1.2)),6)</f>
        <v>16.256399999999999</v>
      </c>
      <c r="AG508" s="3">
        <f t="shared" si="504"/>
        <v>0</v>
      </c>
      <c r="AH508" s="3">
        <f>(((EW508*1.15)*1.2))</f>
        <v>1.3661999999999999</v>
      </c>
      <c r="AI508" s="3">
        <f>(((EX508*1.25)*1.2))</f>
        <v>0</v>
      </c>
      <c r="AJ508" s="3">
        <f t="shared" si="505"/>
        <v>0</v>
      </c>
      <c r="AK508" s="3">
        <v>24.87</v>
      </c>
      <c r="AL508" s="3">
        <v>8.1</v>
      </c>
      <c r="AM508" s="3">
        <v>4.99</v>
      </c>
      <c r="AN508" s="3">
        <v>0.76</v>
      </c>
      <c r="AO508" s="3">
        <v>11.78</v>
      </c>
      <c r="AP508" s="3">
        <v>0</v>
      </c>
      <c r="AQ508" s="3">
        <v>0.99</v>
      </c>
      <c r="AR508" s="3">
        <v>0</v>
      </c>
      <c r="AS508" s="3">
        <v>0</v>
      </c>
      <c r="AT508" s="3">
        <v>109</v>
      </c>
      <c r="AU508" s="3">
        <v>61</v>
      </c>
      <c r="AV508" s="3">
        <v>1.0669999999999999</v>
      </c>
      <c r="AW508" s="3">
        <v>1</v>
      </c>
      <c r="AZ508" s="3">
        <v>1</v>
      </c>
      <c r="BA508" s="3">
        <v>56.35</v>
      </c>
      <c r="BB508" s="3">
        <v>17.059999999999999</v>
      </c>
      <c r="BC508" s="3">
        <v>7.21</v>
      </c>
      <c r="BD508" s="3" t="s">
        <v>3</v>
      </c>
      <c r="BE508" s="3" t="s">
        <v>3</v>
      </c>
      <c r="BF508" s="3" t="s">
        <v>3</v>
      </c>
      <c r="BG508" s="3" t="s">
        <v>3</v>
      </c>
      <c r="BH508" s="3">
        <v>0</v>
      </c>
      <c r="BI508" s="3">
        <v>1</v>
      </c>
      <c r="BJ508" s="3" t="s">
        <v>464</v>
      </c>
      <c r="BM508" s="3">
        <v>22</v>
      </c>
      <c r="BN508" s="3">
        <v>0</v>
      </c>
      <c r="BO508" s="3" t="s">
        <v>462</v>
      </c>
      <c r="BP508" s="3">
        <v>1</v>
      </c>
      <c r="BQ508" s="3">
        <v>30</v>
      </c>
      <c r="BR508" s="3">
        <v>0</v>
      </c>
      <c r="BS508" s="3">
        <v>56.35</v>
      </c>
      <c r="BT508" s="3">
        <v>1</v>
      </c>
      <c r="BU508" s="3">
        <v>1</v>
      </c>
      <c r="BV508" s="3">
        <v>1</v>
      </c>
      <c r="BW508" s="3">
        <v>1</v>
      </c>
      <c r="BX508" s="3">
        <v>1</v>
      </c>
      <c r="BY508" s="3" t="s">
        <v>3</v>
      </c>
      <c r="BZ508" s="3">
        <v>109</v>
      </c>
      <c r="CA508" s="3">
        <v>61</v>
      </c>
      <c r="CB508" s="3" t="s">
        <v>3</v>
      </c>
      <c r="CE508" s="3">
        <v>1566</v>
      </c>
      <c r="CF508" s="3">
        <v>0</v>
      </c>
      <c r="CG508" s="3">
        <v>0</v>
      </c>
      <c r="CM508" s="3">
        <v>0</v>
      </c>
      <c r="CN508" s="3" t="s">
        <v>857</v>
      </c>
      <c r="CO508" s="3">
        <v>0</v>
      </c>
      <c r="CP508" s="3">
        <f t="shared" si="506"/>
        <v>9376.2999999999993</v>
      </c>
      <c r="CQ508" s="3">
        <f t="shared" si="507"/>
        <v>58.4</v>
      </c>
      <c r="CR508" s="3">
        <f>(ROUND((ROUND(((((ET508*1.25)*1.2))*AV508*1),2)*BB508),2)+ROUND((ROUND(((AE508-(((EU508*1.25)*1.2)))*AV508*1),2)*BS508),2))</f>
        <v>136.31</v>
      </c>
      <c r="CS508" s="3">
        <f>(ROUND((ROUND(((((EU508*1.25)*1.2))*AV508*1),2)*BS508),2)+ROUND((ROUND(((AE508-(((EU508*1.25)*1.2)))*AV508*1),2)*BS508),2))</f>
        <v>68.75</v>
      </c>
      <c r="CT508" s="3">
        <f t="shared" si="508"/>
        <v>977.67</v>
      </c>
      <c r="CU508" s="3">
        <f t="shared" si="509"/>
        <v>0</v>
      </c>
      <c r="CV508" s="3">
        <f t="shared" si="510"/>
        <v>1.4577353999999998</v>
      </c>
      <c r="CW508" s="3">
        <f t="shared" si="511"/>
        <v>0</v>
      </c>
      <c r="CX508" s="3">
        <f t="shared" si="512"/>
        <v>0</v>
      </c>
      <c r="CY508" s="3">
        <f>(ROUND((((S508+ROUND((ROUND(((((EU508*1.25)*1.2))*AV508*1),2)*BS508),2))*AT508)/100),2)+ROUND(((ROUND((ROUND(((AE508-(((EU508*1.25)*1.2)))*AV508*1),2)*BS508),2)*AT508)/100),2))</f>
        <v>8597.7900000000009</v>
      </c>
      <c r="CZ508" s="3">
        <f>(ROUND((((S508+ROUND((ROUND(((((EU508*1.25)*1.2))*AV508*1),2)*BS508),2))*AU508)/100),2)+ROUND(((ROUND((ROUND(((AE508-(((EU508*1.25)*1.2)))*AV508*1),2)*BS508),2)*AU508)/100),2))</f>
        <v>4811.6099999999997</v>
      </c>
      <c r="DB508" s="3">
        <v>151</v>
      </c>
      <c r="DC508" s="3" t="s">
        <v>3</v>
      </c>
      <c r="DD508" s="3" t="s">
        <v>36</v>
      </c>
      <c r="DE508" s="3" t="s">
        <v>138</v>
      </c>
      <c r="DF508" s="3" t="s">
        <v>138</v>
      </c>
      <c r="DG508" s="3" t="s">
        <v>139</v>
      </c>
      <c r="DH508" s="3" t="s">
        <v>3</v>
      </c>
      <c r="DI508" s="3" t="s">
        <v>139</v>
      </c>
      <c r="DJ508" s="3" t="s">
        <v>138</v>
      </c>
      <c r="DK508" s="3" t="s">
        <v>3</v>
      </c>
      <c r="DL508" s="3" t="s">
        <v>3</v>
      </c>
      <c r="DM508" s="3" t="s">
        <v>3</v>
      </c>
      <c r="DN508" s="3">
        <v>0</v>
      </c>
      <c r="DO508" s="3">
        <v>0</v>
      </c>
      <c r="DP508" s="3">
        <v>1</v>
      </c>
      <c r="DQ508" s="3">
        <v>1</v>
      </c>
      <c r="DU508" s="3">
        <v>1013</v>
      </c>
      <c r="DV508" s="3" t="s">
        <v>363</v>
      </c>
      <c r="DW508" s="3" t="s">
        <v>363</v>
      </c>
      <c r="DX508" s="3">
        <v>1</v>
      </c>
      <c r="DZ508" s="3" t="s">
        <v>3</v>
      </c>
      <c r="EA508" s="3" t="s">
        <v>3</v>
      </c>
      <c r="EB508" s="3" t="s">
        <v>3</v>
      </c>
      <c r="EC508" s="3" t="s">
        <v>3</v>
      </c>
      <c r="EE508" s="3">
        <v>85635394</v>
      </c>
      <c r="EF508" s="3">
        <v>30</v>
      </c>
      <c r="EG508" s="3" t="s">
        <v>46</v>
      </c>
      <c r="EH508" s="3">
        <v>0</v>
      </c>
      <c r="EI508" s="3" t="s">
        <v>3</v>
      </c>
      <c r="EJ508" s="3">
        <v>1</v>
      </c>
      <c r="EK508" s="3">
        <v>22</v>
      </c>
      <c r="EL508" s="3" t="s">
        <v>202</v>
      </c>
      <c r="EM508" s="3" t="s">
        <v>203</v>
      </c>
      <c r="EO508" s="3" t="s">
        <v>140</v>
      </c>
      <c r="EQ508" s="3">
        <v>131072</v>
      </c>
      <c r="ER508" s="3">
        <v>24.87</v>
      </c>
      <c r="ES508" s="3">
        <v>8.1</v>
      </c>
      <c r="ET508" s="3">
        <v>4.99</v>
      </c>
      <c r="EU508" s="3">
        <v>0.76</v>
      </c>
      <c r="EV508" s="3">
        <v>11.78</v>
      </c>
      <c r="EW508" s="3">
        <v>0.99</v>
      </c>
      <c r="EX508" s="3">
        <v>0</v>
      </c>
      <c r="EY508" s="3">
        <v>0</v>
      </c>
      <c r="FQ508" s="3">
        <v>0</v>
      </c>
      <c r="FR508" s="3">
        <v>0</v>
      </c>
      <c r="FS508" s="3">
        <v>0</v>
      </c>
      <c r="FX508" s="3">
        <v>109</v>
      </c>
      <c r="FY508" s="3">
        <v>61</v>
      </c>
      <c r="GA508" s="3" t="s">
        <v>3</v>
      </c>
      <c r="GD508" s="3">
        <v>1</v>
      </c>
      <c r="GF508" s="3">
        <v>1075568378</v>
      </c>
      <c r="GG508" s="3">
        <v>2</v>
      </c>
      <c r="GH508" s="3">
        <v>1</v>
      </c>
      <c r="GI508" s="3">
        <v>2</v>
      </c>
      <c r="GJ508" s="3">
        <v>0</v>
      </c>
      <c r="GK508" s="3">
        <v>0</v>
      </c>
      <c r="GL508" s="3">
        <f t="shared" si="513"/>
        <v>0</v>
      </c>
      <c r="GM508" s="3">
        <f t="shared" si="514"/>
        <v>23600.92</v>
      </c>
      <c r="GN508" s="3">
        <f t="shared" si="515"/>
        <v>23600.92</v>
      </c>
      <c r="GO508" s="3">
        <f t="shared" si="516"/>
        <v>0</v>
      </c>
      <c r="GP508" s="3">
        <f t="shared" si="517"/>
        <v>0</v>
      </c>
      <c r="GR508" s="3">
        <v>0</v>
      </c>
      <c r="GS508" s="3">
        <v>3</v>
      </c>
      <c r="GT508" s="3">
        <v>0</v>
      </c>
      <c r="GU508" s="3" t="s">
        <v>3</v>
      </c>
      <c r="GV508" s="3">
        <f t="shared" si="518"/>
        <v>0</v>
      </c>
      <c r="GW508" s="3">
        <v>1</v>
      </c>
      <c r="GX508" s="3">
        <f t="shared" si="519"/>
        <v>0</v>
      </c>
      <c r="HA508" s="3">
        <v>0</v>
      </c>
      <c r="HB508" s="3">
        <v>0</v>
      </c>
      <c r="HC508" s="3">
        <f t="shared" si="520"/>
        <v>0</v>
      </c>
      <c r="HE508" s="3" t="s">
        <v>3</v>
      </c>
      <c r="HF508" s="3" t="s">
        <v>3</v>
      </c>
      <c r="HM508" s="3" t="s">
        <v>3</v>
      </c>
      <c r="HN508" s="3" t="s">
        <v>3</v>
      </c>
      <c r="HO508" s="3" t="s">
        <v>3</v>
      </c>
      <c r="HP508" s="3" t="s">
        <v>3</v>
      </c>
      <c r="HQ508" s="3" t="s">
        <v>3</v>
      </c>
      <c r="HS508" s="3">
        <v>0</v>
      </c>
      <c r="IK508" s="3">
        <v>0</v>
      </c>
    </row>
    <row r="509" spans="1:255" x14ac:dyDescent="0.25">
      <c r="A509" s="2">
        <v>18</v>
      </c>
      <c r="B509" s="2">
        <v>1</v>
      </c>
      <c r="C509" s="2">
        <v>596</v>
      </c>
      <c r="D509" s="2"/>
      <c r="E509" s="2" t="s">
        <v>465</v>
      </c>
      <c r="F509" s="2" t="s">
        <v>466</v>
      </c>
      <c r="G509" s="2" t="s">
        <v>467</v>
      </c>
      <c r="H509" s="2" t="s">
        <v>226</v>
      </c>
      <c r="I509" s="2">
        <f>I507*J509</f>
        <v>8</v>
      </c>
      <c r="J509" s="2">
        <v>1</v>
      </c>
      <c r="K509" s="2">
        <v>1</v>
      </c>
      <c r="L509" s="2"/>
      <c r="M509" s="2"/>
      <c r="N509" s="2"/>
      <c r="O509" s="2">
        <f t="shared" si="496"/>
        <v>8070.08</v>
      </c>
      <c r="P509" s="2">
        <f t="shared" si="497"/>
        <v>8070.08</v>
      </c>
      <c r="Q509" s="2">
        <f>(ROUND((ROUND(((ET509)*AV509*I509),2)*BB509),2)+ROUND((ROUND(((AE509-(EU509))*AV509*I509),2)*BS509),2))</f>
        <v>0</v>
      </c>
      <c r="R509" s="2">
        <f>(ROUND((ROUND(((EU509)*AV509*I509),2)*BS509),2)+ROUND((ROUND(((AE509-(EU509))*AV509*I509),2)*BS509),2))</f>
        <v>0</v>
      </c>
      <c r="S509" s="2">
        <f t="shared" si="498"/>
        <v>0</v>
      </c>
      <c r="T509" s="2">
        <f t="shared" si="499"/>
        <v>0</v>
      </c>
      <c r="U509" s="2">
        <f t="shared" si="500"/>
        <v>0</v>
      </c>
      <c r="V509" s="2">
        <f t="shared" si="501"/>
        <v>0</v>
      </c>
      <c r="W509" s="2">
        <f t="shared" si="502"/>
        <v>0</v>
      </c>
      <c r="X509" s="2">
        <f>(ROUND((((S509+ROUND((ROUND(((EU509)*AV509*I509),2)*BS509),2))*AT509)/100),2)+ROUND(((ROUND((ROUND(((AE509-(EU509))*AV509*I509),2)*BS509),2)*AT509)/100),2))</f>
        <v>0</v>
      </c>
      <c r="Y509" s="2">
        <f>(ROUND((((S509+ROUND((ROUND(((EU509)*AV509*I509),2)*BS509),2))*AU509)/100),2)+ROUND(((ROUND((ROUND(((AE509-(EU509))*AV509*I509),2)*BS509),2)*AU509)/100),2))</f>
        <v>0</v>
      </c>
      <c r="Z509" s="2"/>
      <c r="AA509" s="2">
        <v>86549534</v>
      </c>
      <c r="AB509" s="2">
        <f t="shared" si="503"/>
        <v>1008.76</v>
      </c>
      <c r="AC509" s="2">
        <f>ROUND((ES509),6)</f>
        <v>1008.76</v>
      </c>
      <c r="AD509" s="2">
        <f>ROUND((((ET509)-(EU509))+AE509),6)</f>
        <v>0</v>
      </c>
      <c r="AE509" s="2">
        <f>ROUND((EU509),6)</f>
        <v>0</v>
      </c>
      <c r="AF509" s="2">
        <f>ROUND((EV509),6)</f>
        <v>0</v>
      </c>
      <c r="AG509" s="2">
        <f t="shared" si="504"/>
        <v>0</v>
      </c>
      <c r="AH509" s="2">
        <f>(EW509)</f>
        <v>0</v>
      </c>
      <c r="AI509" s="2">
        <f>(EX509)</f>
        <v>0</v>
      </c>
      <c r="AJ509" s="2">
        <f t="shared" si="505"/>
        <v>0</v>
      </c>
      <c r="AK509" s="2">
        <v>1008.76</v>
      </c>
      <c r="AL509" s="2">
        <v>1008.76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109</v>
      </c>
      <c r="AU509" s="2">
        <v>61</v>
      </c>
      <c r="AV509" s="2">
        <v>1</v>
      </c>
      <c r="AW509" s="2">
        <v>1</v>
      </c>
      <c r="AX509" s="2"/>
      <c r="AY509" s="2"/>
      <c r="AZ509" s="2">
        <v>1</v>
      </c>
      <c r="BA509" s="2">
        <v>1</v>
      </c>
      <c r="BB509" s="2">
        <v>1</v>
      </c>
      <c r="BC509" s="2">
        <v>1</v>
      </c>
      <c r="BD509" s="2" t="s">
        <v>3</v>
      </c>
      <c r="BE509" s="2" t="s">
        <v>3</v>
      </c>
      <c r="BF509" s="2" t="s">
        <v>3</v>
      </c>
      <c r="BG509" s="2" t="s">
        <v>3</v>
      </c>
      <c r="BH509" s="2">
        <v>3</v>
      </c>
      <c r="BI509" s="2">
        <v>1</v>
      </c>
      <c r="BJ509" s="2" t="s">
        <v>468</v>
      </c>
      <c r="BK509" s="2"/>
      <c r="BL509" s="2"/>
      <c r="BM509" s="2">
        <v>22</v>
      </c>
      <c r="BN509" s="2">
        <v>0</v>
      </c>
      <c r="BO509" s="2" t="s">
        <v>3</v>
      </c>
      <c r="BP509" s="2">
        <v>0</v>
      </c>
      <c r="BQ509" s="2">
        <v>30</v>
      </c>
      <c r="BR509" s="2">
        <v>0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 t="s">
        <v>3</v>
      </c>
      <c r="BZ509" s="2">
        <v>109</v>
      </c>
      <c r="CA509" s="2">
        <v>61</v>
      </c>
      <c r="CB509" s="2" t="s">
        <v>3</v>
      </c>
      <c r="CC509" s="2"/>
      <c r="CD509" s="2"/>
      <c r="CE509" s="2">
        <v>1566</v>
      </c>
      <c r="CF509" s="2">
        <v>0</v>
      </c>
      <c r="CG509" s="2">
        <v>0</v>
      </c>
      <c r="CH509" s="2"/>
      <c r="CI509" s="2"/>
      <c r="CJ509" s="2"/>
      <c r="CK509" s="2"/>
      <c r="CL509" s="2"/>
      <c r="CM509" s="2">
        <v>0</v>
      </c>
      <c r="CN509" s="2" t="s">
        <v>858</v>
      </c>
      <c r="CO509" s="2">
        <v>0</v>
      </c>
      <c r="CP509" s="2">
        <f t="shared" si="506"/>
        <v>8070.08</v>
      </c>
      <c r="CQ509" s="2">
        <f t="shared" si="507"/>
        <v>1008.76</v>
      </c>
      <c r="CR509" s="2">
        <f>(ROUND((ROUND(((ET509)*AV509*1),2)*BB509),2)+ROUND((ROUND(((AE509-(EU509))*AV509*1),2)*BS509),2))</f>
        <v>0</v>
      </c>
      <c r="CS509" s="2">
        <f>(ROUND((ROUND(((EU509)*AV509*1),2)*BS509),2)+ROUND((ROUND(((AE509-(EU509))*AV509*1),2)*BS509),2))</f>
        <v>0</v>
      </c>
      <c r="CT509" s="2">
        <f t="shared" si="508"/>
        <v>0</v>
      </c>
      <c r="CU509" s="2">
        <f t="shared" si="509"/>
        <v>0</v>
      </c>
      <c r="CV509" s="2">
        <f t="shared" si="510"/>
        <v>0</v>
      </c>
      <c r="CW509" s="2">
        <f t="shared" si="511"/>
        <v>0</v>
      </c>
      <c r="CX509" s="2">
        <f t="shared" si="512"/>
        <v>0</v>
      </c>
      <c r="CY509" s="2">
        <f>(ROUND((((S509+ROUND((ROUND(((EU509)*AV509*1),2)*BS509),2))*AT509)/100),2)+ROUND(((ROUND((ROUND(((AE509-(EU509))*AV509*1),2)*BS509),2)*AT509)/100),2))</f>
        <v>0</v>
      </c>
      <c r="CZ509" s="2">
        <f>(ROUND((((S509+ROUND((ROUND(((EU509)*AV509*1),2)*BS509),2))*AU509)/100),2)+ROUND(((ROUND((ROUND(((AE509-(EU509))*AV509*1),2)*BS509),2)*AU509)/100),2))</f>
        <v>0</v>
      </c>
      <c r="DA509" s="2"/>
      <c r="DB509" s="2"/>
      <c r="DC509" s="2" t="s">
        <v>3</v>
      </c>
      <c r="DD509" s="2" t="s">
        <v>3</v>
      </c>
      <c r="DE509" s="2" t="s">
        <v>3</v>
      </c>
      <c r="DF509" s="2" t="s">
        <v>3</v>
      </c>
      <c r="DG509" s="2" t="s">
        <v>3</v>
      </c>
      <c r="DH509" s="2" t="s">
        <v>3</v>
      </c>
      <c r="DI509" s="2" t="s">
        <v>3</v>
      </c>
      <c r="DJ509" s="2" t="s">
        <v>3</v>
      </c>
      <c r="DK509" s="2" t="s">
        <v>3</v>
      </c>
      <c r="DL509" s="2" t="s">
        <v>3</v>
      </c>
      <c r="DM509" s="2" t="s">
        <v>3</v>
      </c>
      <c r="DN509" s="2">
        <v>0</v>
      </c>
      <c r="DO509" s="2">
        <v>0</v>
      </c>
      <c r="DP509" s="2">
        <v>1</v>
      </c>
      <c r="DQ509" s="2">
        <v>1</v>
      </c>
      <c r="DR509" s="2"/>
      <c r="DS509" s="2"/>
      <c r="DT509" s="2"/>
      <c r="DU509" s="2">
        <v>1013</v>
      </c>
      <c r="DV509" s="2" t="s">
        <v>226</v>
      </c>
      <c r="DW509" s="2" t="s">
        <v>226</v>
      </c>
      <c r="DX509" s="2">
        <v>1</v>
      </c>
      <c r="DY509" s="2"/>
      <c r="DZ509" s="2" t="s">
        <v>3</v>
      </c>
      <c r="EA509" s="2" t="s">
        <v>3</v>
      </c>
      <c r="EB509" s="2" t="s">
        <v>3</v>
      </c>
      <c r="EC509" s="2" t="s">
        <v>3</v>
      </c>
      <c r="ED509" s="2"/>
      <c r="EE509" s="2">
        <v>85635394</v>
      </c>
      <c r="EF509" s="2">
        <v>30</v>
      </c>
      <c r="EG509" s="2" t="s">
        <v>46</v>
      </c>
      <c r="EH509" s="2">
        <v>0</v>
      </c>
      <c r="EI509" s="2" t="s">
        <v>3</v>
      </c>
      <c r="EJ509" s="2">
        <v>1</v>
      </c>
      <c r="EK509" s="2">
        <v>22</v>
      </c>
      <c r="EL509" s="2" t="s">
        <v>202</v>
      </c>
      <c r="EM509" s="2" t="s">
        <v>203</v>
      </c>
      <c r="EN509" s="2"/>
      <c r="EO509" s="2" t="s">
        <v>146</v>
      </c>
      <c r="EP509" s="2"/>
      <c r="EQ509" s="2">
        <v>0</v>
      </c>
      <c r="ER509" s="2">
        <v>1008.76</v>
      </c>
      <c r="ES509" s="2">
        <v>1008.76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>
        <v>0</v>
      </c>
      <c r="FR509" s="2">
        <v>0</v>
      </c>
      <c r="FS509" s="2">
        <v>0</v>
      </c>
      <c r="FT509" s="2"/>
      <c r="FU509" s="2"/>
      <c r="FV509" s="2"/>
      <c r="FW509" s="2"/>
      <c r="FX509" s="2">
        <v>109</v>
      </c>
      <c r="FY509" s="2">
        <v>61</v>
      </c>
      <c r="FZ509" s="2"/>
      <c r="GA509" s="2" t="s">
        <v>3</v>
      </c>
      <c r="GB509" s="2"/>
      <c r="GC509" s="2"/>
      <c r="GD509" s="2">
        <v>1</v>
      </c>
      <c r="GE509" s="2"/>
      <c r="GF509" s="2">
        <v>-1023988585</v>
      </c>
      <c r="GG509" s="2">
        <v>2</v>
      </c>
      <c r="GH509" s="2">
        <v>1</v>
      </c>
      <c r="GI509" s="2">
        <v>-2</v>
      </c>
      <c r="GJ509" s="2">
        <v>0</v>
      </c>
      <c r="GK509" s="2">
        <v>0</v>
      </c>
      <c r="GL509" s="2">
        <f t="shared" si="513"/>
        <v>0</v>
      </c>
      <c r="GM509" s="2">
        <f t="shared" si="514"/>
        <v>8070.08</v>
      </c>
      <c r="GN509" s="2">
        <f t="shared" si="515"/>
        <v>8070.08</v>
      </c>
      <c r="GO509" s="2">
        <f t="shared" si="516"/>
        <v>0</v>
      </c>
      <c r="GP509" s="2">
        <f t="shared" si="517"/>
        <v>0</v>
      </c>
      <c r="GQ509" s="2"/>
      <c r="GR509" s="2">
        <v>0</v>
      </c>
      <c r="GS509" s="2">
        <v>3</v>
      </c>
      <c r="GT509" s="2">
        <v>0</v>
      </c>
      <c r="GU509" s="2" t="s">
        <v>3</v>
      </c>
      <c r="GV509" s="2">
        <f t="shared" si="518"/>
        <v>0</v>
      </c>
      <c r="GW509" s="2">
        <v>1</v>
      </c>
      <c r="GX509" s="2">
        <f t="shared" si="519"/>
        <v>0</v>
      </c>
      <c r="GY509" s="2"/>
      <c r="GZ509" s="2"/>
      <c r="HA509" s="2">
        <v>0</v>
      </c>
      <c r="HB509" s="2">
        <v>0</v>
      </c>
      <c r="HC509" s="2">
        <f t="shared" si="520"/>
        <v>0</v>
      </c>
      <c r="HD509" s="2"/>
      <c r="HE509" s="2" t="s">
        <v>3</v>
      </c>
      <c r="HF509" s="2" t="s">
        <v>3</v>
      </c>
      <c r="HG509" s="2"/>
      <c r="HH509" s="2"/>
      <c r="HI509" s="2"/>
      <c r="HJ509" s="2"/>
      <c r="HK509" s="2"/>
      <c r="HL509" s="2"/>
      <c r="HM509" s="2" t="s">
        <v>36</v>
      </c>
      <c r="HN509" s="2" t="s">
        <v>3</v>
      </c>
      <c r="HO509" s="2" t="s">
        <v>3</v>
      </c>
      <c r="HP509" s="2" t="s">
        <v>3</v>
      </c>
      <c r="HQ509" s="2" t="s">
        <v>3</v>
      </c>
      <c r="HR509" s="2"/>
      <c r="HS509" s="2">
        <v>0</v>
      </c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>
        <v>0</v>
      </c>
      <c r="IL509" s="2"/>
      <c r="IM509" s="2"/>
      <c r="IN509" s="2"/>
      <c r="IO509" s="2"/>
      <c r="IP509" s="2"/>
      <c r="IQ509" s="2"/>
      <c r="IR509" s="2"/>
      <c r="IS509" s="2"/>
      <c r="IT509" s="2"/>
      <c r="IU509" s="2"/>
    </row>
    <row r="510" spans="1:255" x14ac:dyDescent="0.25">
      <c r="A510" s="3">
        <v>18</v>
      </c>
      <c r="B510" s="3">
        <v>1</v>
      </c>
      <c r="C510" s="3">
        <v>606</v>
      </c>
      <c r="E510" s="3" t="s">
        <v>465</v>
      </c>
      <c r="F510" s="3" t="s">
        <v>466</v>
      </c>
      <c r="G510" s="3" t="s">
        <v>467</v>
      </c>
      <c r="H510" s="3" t="s">
        <v>226</v>
      </c>
      <c r="I510" s="3">
        <f>I508*J510</f>
        <v>8</v>
      </c>
      <c r="J510" s="3">
        <v>1</v>
      </c>
      <c r="K510" s="3">
        <v>1</v>
      </c>
      <c r="O510" s="3">
        <f t="shared" si="496"/>
        <v>135900.15</v>
      </c>
      <c r="P510" s="3">
        <f t="shared" si="497"/>
        <v>135900.15</v>
      </c>
      <c r="Q510" s="3">
        <f>(ROUND((ROUND(((ET510)*AV510*I510),2)*BB510),2)+ROUND((ROUND(((AE510-(EU510))*AV510*I510),2)*BS510),2))</f>
        <v>0</v>
      </c>
      <c r="R510" s="3">
        <f>(ROUND((ROUND(((EU510)*AV510*I510),2)*BS510),2)+ROUND((ROUND(((AE510-(EU510))*AV510*I510),2)*BS510),2))</f>
        <v>0</v>
      </c>
      <c r="S510" s="3">
        <f t="shared" si="498"/>
        <v>0</v>
      </c>
      <c r="T510" s="3">
        <f t="shared" si="499"/>
        <v>0</v>
      </c>
      <c r="U510" s="3">
        <f t="shared" si="500"/>
        <v>0</v>
      </c>
      <c r="V510" s="3">
        <f t="shared" si="501"/>
        <v>0</v>
      </c>
      <c r="W510" s="3">
        <f t="shared" si="502"/>
        <v>0</v>
      </c>
      <c r="X510" s="3">
        <f>(ROUND((((S510+ROUND((ROUND(((EU510)*AV510*I510),2)*BS510),2))*AT510)/100),2)+ROUND(((ROUND((ROUND(((AE510-(EU510))*AV510*I510),2)*BS510),2)*AT510)/100),2))</f>
        <v>0</v>
      </c>
      <c r="Y510" s="3">
        <f>(ROUND((((S510+ROUND((ROUND(((EU510)*AV510*I510),2)*BS510),2))*AU510)/100),2)+ROUND(((ROUND((ROUND(((AE510-(EU510))*AV510*I510),2)*BS510),2)*AU510)/100),2))</f>
        <v>0</v>
      </c>
      <c r="AA510" s="3">
        <v>86549536</v>
      </c>
      <c r="AB510" s="3">
        <f t="shared" si="503"/>
        <v>1008.76</v>
      </c>
      <c r="AC510" s="3">
        <f>ROUND((ES510),6)</f>
        <v>1008.76</v>
      </c>
      <c r="AD510" s="3">
        <f>ROUND((((ET510)-(EU510))+AE510),6)</f>
        <v>0</v>
      </c>
      <c r="AE510" s="3">
        <f>ROUND((EU510),6)</f>
        <v>0</v>
      </c>
      <c r="AF510" s="3">
        <f>ROUND((EV510),6)</f>
        <v>0</v>
      </c>
      <c r="AG510" s="3">
        <f t="shared" si="504"/>
        <v>0</v>
      </c>
      <c r="AH510" s="3">
        <f>(EW510)</f>
        <v>0</v>
      </c>
      <c r="AI510" s="3">
        <f>(EX510)</f>
        <v>0</v>
      </c>
      <c r="AJ510" s="3">
        <f t="shared" si="505"/>
        <v>0</v>
      </c>
      <c r="AK510" s="3">
        <v>1008.76</v>
      </c>
      <c r="AL510" s="3">
        <v>1008.76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109</v>
      </c>
      <c r="AU510" s="3">
        <v>61</v>
      </c>
      <c r="AV510" s="3">
        <v>1</v>
      </c>
      <c r="AW510" s="3">
        <v>1</v>
      </c>
      <c r="AZ510" s="3">
        <v>1</v>
      </c>
      <c r="BA510" s="3">
        <v>1</v>
      </c>
      <c r="BB510" s="3">
        <v>1</v>
      </c>
      <c r="BC510" s="3">
        <v>16.84</v>
      </c>
      <c r="BD510" s="3" t="s">
        <v>3</v>
      </c>
      <c r="BE510" s="3" t="s">
        <v>3</v>
      </c>
      <c r="BF510" s="3" t="s">
        <v>3</v>
      </c>
      <c r="BG510" s="3" t="s">
        <v>3</v>
      </c>
      <c r="BH510" s="3">
        <v>3</v>
      </c>
      <c r="BI510" s="3">
        <v>1</v>
      </c>
      <c r="BJ510" s="3" t="s">
        <v>468</v>
      </c>
      <c r="BM510" s="3">
        <v>22</v>
      </c>
      <c r="BN510" s="3">
        <v>0</v>
      </c>
      <c r="BO510" s="3" t="s">
        <v>466</v>
      </c>
      <c r="BP510" s="3">
        <v>1</v>
      </c>
      <c r="BQ510" s="3">
        <v>30</v>
      </c>
      <c r="BR510" s="3">
        <v>0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 t="s">
        <v>3</v>
      </c>
      <c r="BZ510" s="3">
        <v>109</v>
      </c>
      <c r="CA510" s="3">
        <v>61</v>
      </c>
      <c r="CB510" s="3" t="s">
        <v>3</v>
      </c>
      <c r="CE510" s="3">
        <v>1566</v>
      </c>
      <c r="CF510" s="3">
        <v>0</v>
      </c>
      <c r="CG510" s="3">
        <v>0</v>
      </c>
      <c r="CM510" s="3">
        <v>0</v>
      </c>
      <c r="CN510" s="3" t="s">
        <v>858</v>
      </c>
      <c r="CO510" s="3">
        <v>0</v>
      </c>
      <c r="CP510" s="3">
        <f t="shared" si="506"/>
        <v>135900.15</v>
      </c>
      <c r="CQ510" s="3">
        <f t="shared" si="507"/>
        <v>16987.52</v>
      </c>
      <c r="CR510" s="3">
        <f>(ROUND((ROUND(((ET510)*AV510*1),2)*BB510),2)+ROUND((ROUND(((AE510-(EU510))*AV510*1),2)*BS510),2))</f>
        <v>0</v>
      </c>
      <c r="CS510" s="3">
        <f>(ROUND((ROUND(((EU510)*AV510*1),2)*BS510),2)+ROUND((ROUND(((AE510-(EU510))*AV510*1),2)*BS510),2))</f>
        <v>0</v>
      </c>
      <c r="CT510" s="3">
        <f t="shared" si="508"/>
        <v>0</v>
      </c>
      <c r="CU510" s="3">
        <f t="shared" si="509"/>
        <v>0</v>
      </c>
      <c r="CV510" s="3">
        <f t="shared" si="510"/>
        <v>0</v>
      </c>
      <c r="CW510" s="3">
        <f t="shared" si="511"/>
        <v>0</v>
      </c>
      <c r="CX510" s="3">
        <f t="shared" si="512"/>
        <v>0</v>
      </c>
      <c r="CY510" s="3">
        <f>(ROUND((((S510+ROUND((ROUND(((EU510)*AV510*1),2)*BS510),2))*AT510)/100),2)+ROUND(((ROUND((ROUND(((AE510-(EU510))*AV510*1),2)*BS510),2)*AT510)/100),2))</f>
        <v>0</v>
      </c>
      <c r="CZ510" s="3">
        <f>(ROUND((((S510+ROUND((ROUND(((EU510)*AV510*1),2)*BS510),2))*AU510)/100),2)+ROUND(((ROUND((ROUND(((AE510-(EU510))*AV510*1),2)*BS510),2)*AU510)/100),2))</f>
        <v>0</v>
      </c>
      <c r="DC510" s="3" t="s">
        <v>3</v>
      </c>
      <c r="DD510" s="3" t="s">
        <v>3</v>
      </c>
      <c r="DE510" s="3" t="s">
        <v>3</v>
      </c>
      <c r="DF510" s="3" t="s">
        <v>3</v>
      </c>
      <c r="DG510" s="3" t="s">
        <v>3</v>
      </c>
      <c r="DH510" s="3" t="s">
        <v>3</v>
      </c>
      <c r="DI510" s="3" t="s">
        <v>3</v>
      </c>
      <c r="DJ510" s="3" t="s">
        <v>3</v>
      </c>
      <c r="DK510" s="3" t="s">
        <v>3</v>
      </c>
      <c r="DL510" s="3" t="s">
        <v>3</v>
      </c>
      <c r="DM510" s="3" t="s">
        <v>3</v>
      </c>
      <c r="DN510" s="3">
        <v>0</v>
      </c>
      <c r="DO510" s="3">
        <v>0</v>
      </c>
      <c r="DP510" s="3">
        <v>1</v>
      </c>
      <c r="DQ510" s="3">
        <v>1</v>
      </c>
      <c r="DU510" s="3">
        <v>1013</v>
      </c>
      <c r="DV510" s="3" t="s">
        <v>226</v>
      </c>
      <c r="DW510" s="3" t="s">
        <v>226</v>
      </c>
      <c r="DX510" s="3">
        <v>1</v>
      </c>
      <c r="DZ510" s="3" t="s">
        <v>3</v>
      </c>
      <c r="EA510" s="3" t="s">
        <v>3</v>
      </c>
      <c r="EB510" s="3" t="s">
        <v>3</v>
      </c>
      <c r="EC510" s="3" t="s">
        <v>3</v>
      </c>
      <c r="EE510" s="3">
        <v>85635394</v>
      </c>
      <c r="EF510" s="3">
        <v>30</v>
      </c>
      <c r="EG510" s="3" t="s">
        <v>46</v>
      </c>
      <c r="EH510" s="3">
        <v>0</v>
      </c>
      <c r="EI510" s="3" t="s">
        <v>3</v>
      </c>
      <c r="EJ510" s="3">
        <v>1</v>
      </c>
      <c r="EK510" s="3">
        <v>22</v>
      </c>
      <c r="EL510" s="3" t="s">
        <v>202</v>
      </c>
      <c r="EM510" s="3" t="s">
        <v>203</v>
      </c>
      <c r="EO510" s="3" t="s">
        <v>146</v>
      </c>
      <c r="EQ510" s="3">
        <v>0</v>
      </c>
      <c r="ER510" s="3">
        <v>1008.76</v>
      </c>
      <c r="ES510" s="3">
        <v>1008.76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FQ510" s="3">
        <v>0</v>
      </c>
      <c r="FR510" s="3">
        <v>0</v>
      </c>
      <c r="FS510" s="3">
        <v>0</v>
      </c>
      <c r="FX510" s="3">
        <v>109</v>
      </c>
      <c r="FY510" s="3">
        <v>61</v>
      </c>
      <c r="GA510" s="3" t="s">
        <v>3</v>
      </c>
      <c r="GD510" s="3">
        <v>1</v>
      </c>
      <c r="GF510" s="3">
        <v>-1023988585</v>
      </c>
      <c r="GG510" s="3">
        <v>2</v>
      </c>
      <c r="GH510" s="3">
        <v>1</v>
      </c>
      <c r="GI510" s="3">
        <v>2</v>
      </c>
      <c r="GJ510" s="3">
        <v>0</v>
      </c>
      <c r="GK510" s="3">
        <v>0</v>
      </c>
      <c r="GL510" s="3">
        <f t="shared" si="513"/>
        <v>0</v>
      </c>
      <c r="GM510" s="3">
        <f t="shared" si="514"/>
        <v>135900.15</v>
      </c>
      <c r="GN510" s="3">
        <f t="shared" si="515"/>
        <v>135900.15</v>
      </c>
      <c r="GO510" s="3">
        <f t="shared" si="516"/>
        <v>0</v>
      </c>
      <c r="GP510" s="3">
        <f t="shared" si="517"/>
        <v>0</v>
      </c>
      <c r="GR510" s="3">
        <v>0</v>
      </c>
      <c r="GS510" s="3">
        <v>3</v>
      </c>
      <c r="GT510" s="3">
        <v>0</v>
      </c>
      <c r="GU510" s="3" t="s">
        <v>3</v>
      </c>
      <c r="GV510" s="3">
        <f t="shared" si="518"/>
        <v>0</v>
      </c>
      <c r="GW510" s="3">
        <v>1</v>
      </c>
      <c r="GX510" s="3">
        <f t="shared" si="519"/>
        <v>0</v>
      </c>
      <c r="HA510" s="3">
        <v>0</v>
      </c>
      <c r="HB510" s="3">
        <v>0</v>
      </c>
      <c r="HC510" s="3">
        <f t="shared" si="520"/>
        <v>0</v>
      </c>
      <c r="HE510" s="3" t="s">
        <v>3</v>
      </c>
      <c r="HF510" s="3" t="s">
        <v>3</v>
      </c>
      <c r="HM510" s="3" t="s">
        <v>36</v>
      </c>
      <c r="HN510" s="3" t="s">
        <v>3</v>
      </c>
      <c r="HO510" s="3" t="s">
        <v>3</v>
      </c>
      <c r="HP510" s="3" t="s">
        <v>3</v>
      </c>
      <c r="HQ510" s="3" t="s">
        <v>3</v>
      </c>
      <c r="HS510" s="3">
        <v>0</v>
      </c>
      <c r="IK510" s="3">
        <v>0</v>
      </c>
    </row>
    <row r="511" spans="1:255" x14ac:dyDescent="0.25">
      <c r="A511" s="2">
        <v>17</v>
      </c>
      <c r="B511" s="2">
        <v>1</v>
      </c>
      <c r="C511" s="2">
        <f>ROW(SmtRes!A611)</f>
        <v>611</v>
      </c>
      <c r="D511" s="2">
        <f>ROW(EtalonRes!A583)</f>
        <v>583</v>
      </c>
      <c r="E511" s="2" t="s">
        <v>469</v>
      </c>
      <c r="F511" s="2" t="s">
        <v>470</v>
      </c>
      <c r="G511" s="2" t="s">
        <v>471</v>
      </c>
      <c r="H511" s="2" t="s">
        <v>363</v>
      </c>
      <c r="I511" s="2">
        <f>ROUND(6,9)</f>
        <v>6</v>
      </c>
      <c r="J511" s="2">
        <v>0</v>
      </c>
      <c r="K511" s="2">
        <f>ROUND(6,9)</f>
        <v>6</v>
      </c>
      <c r="L511" s="2"/>
      <c r="M511" s="2"/>
      <c r="N511" s="2"/>
      <c r="O511" s="2">
        <f t="shared" si="496"/>
        <v>70.17</v>
      </c>
      <c r="P511" s="2">
        <f t="shared" si="497"/>
        <v>11.4</v>
      </c>
      <c r="Q511" s="2">
        <f>(ROUND((ROUND(((((ET511*1.25)*1.2))*AV511*I511),2)*BB511),2)+ROUND((ROUND(((AE511-(((EU511*1.25)*1.2)))*AV511*I511),2)*BS511),2))</f>
        <v>7.97</v>
      </c>
      <c r="R511" s="2">
        <f>(ROUND((ROUND(((((EU511*1.25)*1.2))*AV511*I511),2)*BS511),2)+ROUND((ROUND(((AE511-(((EU511*1.25)*1.2)))*AV511*I511),2)*BS511),2))</f>
        <v>1.25</v>
      </c>
      <c r="S511" s="2">
        <f t="shared" si="498"/>
        <v>50.8</v>
      </c>
      <c r="T511" s="2">
        <f t="shared" si="499"/>
        <v>0</v>
      </c>
      <c r="U511" s="2">
        <f t="shared" si="500"/>
        <v>4.0639896000000002</v>
      </c>
      <c r="V511" s="2">
        <f t="shared" si="501"/>
        <v>0</v>
      </c>
      <c r="W511" s="2">
        <f t="shared" si="502"/>
        <v>0</v>
      </c>
      <c r="X511" s="2">
        <f>(ROUND((((S511+ROUND((ROUND(((((EU511*1.25)*1.2))*AV511*I511),2)*BS511),2))*AT511)/100),2)+ROUND(((ROUND((ROUND(((AE511-(((EU511*1.25)*1.2)))*AV511*I511),2)*BS511),2)*AT511)/100),2))</f>
        <v>56.73</v>
      </c>
      <c r="Y511" s="2">
        <f>(ROUND((((S511+ROUND((ROUND(((((EU511*1.25)*1.2))*AV511*I511),2)*BS511),2))*AU511)/100),2)+ROUND(((ROUND((ROUND(((AE511-(((EU511*1.25)*1.2)))*AV511*I511),2)*BS511),2)*AU511)/100),2))</f>
        <v>31.75</v>
      </c>
      <c r="Z511" s="2"/>
      <c r="AA511" s="2">
        <v>86549534</v>
      </c>
      <c r="AB511" s="2">
        <f t="shared" si="503"/>
        <v>11.08</v>
      </c>
      <c r="AC511" s="2">
        <f>ROUND((((ES511*1)*1)),6)</f>
        <v>1.9</v>
      </c>
      <c r="AD511" s="2">
        <f>ROUND((((((ET511*1.25)*1.2))-(((EU511*1.25)*1.2)))+AE511),6)</f>
        <v>1.2450000000000001</v>
      </c>
      <c r="AE511" s="2">
        <f>ROUND((((EU511*1.25)*1.2)),6)</f>
        <v>0.19500000000000001</v>
      </c>
      <c r="AF511" s="2">
        <f>ROUND((((EV511*1.15)*1.2)),6)</f>
        <v>7.9349999999999996</v>
      </c>
      <c r="AG511" s="2">
        <f t="shared" si="504"/>
        <v>0</v>
      </c>
      <c r="AH511" s="2">
        <f>(((EW511*1.15)*1.2))</f>
        <v>0.63480000000000003</v>
      </c>
      <c r="AI511" s="2">
        <f>(((EX511*1.25)*1.2))</f>
        <v>0</v>
      </c>
      <c r="AJ511" s="2">
        <f t="shared" si="505"/>
        <v>0</v>
      </c>
      <c r="AK511" s="2">
        <v>8.48</v>
      </c>
      <c r="AL511" s="2">
        <v>1.9</v>
      </c>
      <c r="AM511" s="2">
        <v>0.83</v>
      </c>
      <c r="AN511" s="2">
        <v>0.13</v>
      </c>
      <c r="AO511" s="2">
        <v>5.75</v>
      </c>
      <c r="AP511" s="2">
        <v>0</v>
      </c>
      <c r="AQ511" s="2">
        <v>0.46</v>
      </c>
      <c r="AR511" s="2">
        <v>0</v>
      </c>
      <c r="AS511" s="2">
        <v>0</v>
      </c>
      <c r="AT511" s="2">
        <v>109</v>
      </c>
      <c r="AU511" s="2">
        <v>61</v>
      </c>
      <c r="AV511" s="2">
        <v>1.0669999999999999</v>
      </c>
      <c r="AW511" s="2">
        <v>1</v>
      </c>
      <c r="AX511" s="2"/>
      <c r="AY511" s="2"/>
      <c r="AZ511" s="2">
        <v>1</v>
      </c>
      <c r="BA511" s="2">
        <v>1</v>
      </c>
      <c r="BB511" s="2">
        <v>1</v>
      </c>
      <c r="BC511" s="2">
        <v>1</v>
      </c>
      <c r="BD511" s="2" t="s">
        <v>3</v>
      </c>
      <c r="BE511" s="2" t="s">
        <v>3</v>
      </c>
      <c r="BF511" s="2" t="s">
        <v>3</v>
      </c>
      <c r="BG511" s="2" t="s">
        <v>3</v>
      </c>
      <c r="BH511" s="2">
        <v>0</v>
      </c>
      <c r="BI511" s="2">
        <v>1</v>
      </c>
      <c r="BJ511" s="2" t="s">
        <v>472</v>
      </c>
      <c r="BK511" s="2"/>
      <c r="BL511" s="2"/>
      <c r="BM511" s="2">
        <v>22</v>
      </c>
      <c r="BN511" s="2">
        <v>0</v>
      </c>
      <c r="BO511" s="2" t="s">
        <v>470</v>
      </c>
      <c r="BP511" s="2">
        <v>1</v>
      </c>
      <c r="BQ511" s="2">
        <v>30</v>
      </c>
      <c r="BR511" s="2">
        <v>0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 t="s">
        <v>3</v>
      </c>
      <c r="BZ511" s="2">
        <v>109</v>
      </c>
      <c r="CA511" s="2">
        <v>61</v>
      </c>
      <c r="CB511" s="2" t="s">
        <v>3</v>
      </c>
      <c r="CC511" s="2"/>
      <c r="CD511" s="2"/>
      <c r="CE511" s="2">
        <v>1566</v>
      </c>
      <c r="CF511" s="2">
        <v>0</v>
      </c>
      <c r="CG511" s="2">
        <v>0</v>
      </c>
      <c r="CH511" s="2"/>
      <c r="CI511" s="2"/>
      <c r="CJ511" s="2"/>
      <c r="CK511" s="2"/>
      <c r="CL511" s="2"/>
      <c r="CM511" s="2">
        <v>0</v>
      </c>
      <c r="CN511" s="2" t="s">
        <v>857</v>
      </c>
      <c r="CO511" s="2">
        <v>0</v>
      </c>
      <c r="CP511" s="2">
        <f t="shared" si="506"/>
        <v>70.17</v>
      </c>
      <c r="CQ511" s="2">
        <f t="shared" si="507"/>
        <v>1.9</v>
      </c>
      <c r="CR511" s="2">
        <f>(ROUND((ROUND(((((ET511*1.25)*1.2))*AV511*1),2)*BB511),2)+ROUND((ROUND(((AE511-(((EU511*1.25)*1.2)))*AV511*1),2)*BS511),2))</f>
        <v>1.33</v>
      </c>
      <c r="CS511" s="2">
        <f>(ROUND((ROUND(((((EU511*1.25)*1.2))*AV511*1),2)*BS511),2)+ROUND((ROUND(((AE511-(((EU511*1.25)*1.2)))*AV511*1),2)*BS511),2))</f>
        <v>0.21</v>
      </c>
      <c r="CT511" s="2">
        <f t="shared" si="508"/>
        <v>8.4700000000000006</v>
      </c>
      <c r="CU511" s="2">
        <f t="shared" si="509"/>
        <v>0</v>
      </c>
      <c r="CV511" s="2">
        <f t="shared" si="510"/>
        <v>0.67733160000000003</v>
      </c>
      <c r="CW511" s="2">
        <f t="shared" si="511"/>
        <v>0</v>
      </c>
      <c r="CX511" s="2">
        <f t="shared" si="512"/>
        <v>0</v>
      </c>
      <c r="CY511" s="2">
        <f>(ROUND((((S511+ROUND((ROUND(((((EU511*1.25)*1.2))*AV511*1),2)*BS511),2))*AT511)/100),2)+ROUND(((ROUND((ROUND(((AE511-(((EU511*1.25)*1.2)))*AV511*1),2)*BS511),2)*AT511)/100),2))</f>
        <v>55.6</v>
      </c>
      <c r="CZ511" s="2">
        <f>(ROUND((((S511+ROUND((ROUND(((((EU511*1.25)*1.2))*AV511*1),2)*BS511),2))*AU511)/100),2)+ROUND(((ROUND((ROUND(((AE511-(((EU511*1.25)*1.2)))*AV511*1),2)*BS511),2)*AU511)/100),2))</f>
        <v>31.12</v>
      </c>
      <c r="DA511" s="2"/>
      <c r="DB511" s="2">
        <v>153</v>
      </c>
      <c r="DC511" s="2" t="s">
        <v>3</v>
      </c>
      <c r="DD511" s="2" t="s">
        <v>36</v>
      </c>
      <c r="DE511" s="2" t="s">
        <v>138</v>
      </c>
      <c r="DF511" s="2" t="s">
        <v>138</v>
      </c>
      <c r="DG511" s="2" t="s">
        <v>139</v>
      </c>
      <c r="DH511" s="2" t="s">
        <v>3</v>
      </c>
      <c r="DI511" s="2" t="s">
        <v>139</v>
      </c>
      <c r="DJ511" s="2" t="s">
        <v>138</v>
      </c>
      <c r="DK511" s="2" t="s">
        <v>3</v>
      </c>
      <c r="DL511" s="2" t="s">
        <v>3</v>
      </c>
      <c r="DM511" s="2" t="s">
        <v>3</v>
      </c>
      <c r="DN511" s="2">
        <v>0</v>
      </c>
      <c r="DO511" s="2">
        <v>0</v>
      </c>
      <c r="DP511" s="2">
        <v>1</v>
      </c>
      <c r="DQ511" s="2">
        <v>1</v>
      </c>
      <c r="DR511" s="2"/>
      <c r="DS511" s="2"/>
      <c r="DT511" s="2"/>
      <c r="DU511" s="2">
        <v>1013</v>
      </c>
      <c r="DV511" s="2" t="s">
        <v>363</v>
      </c>
      <c r="DW511" s="2" t="s">
        <v>363</v>
      </c>
      <c r="DX511" s="2">
        <v>1</v>
      </c>
      <c r="DY511" s="2"/>
      <c r="DZ511" s="2" t="s">
        <v>3</v>
      </c>
      <c r="EA511" s="2" t="s">
        <v>3</v>
      </c>
      <c r="EB511" s="2" t="s">
        <v>3</v>
      </c>
      <c r="EC511" s="2" t="s">
        <v>3</v>
      </c>
      <c r="ED511" s="2"/>
      <c r="EE511" s="2">
        <v>85635394</v>
      </c>
      <c r="EF511" s="2">
        <v>30</v>
      </c>
      <c r="EG511" s="2" t="s">
        <v>46</v>
      </c>
      <c r="EH511" s="2">
        <v>0</v>
      </c>
      <c r="EI511" s="2" t="s">
        <v>3</v>
      </c>
      <c r="EJ511" s="2">
        <v>1</v>
      </c>
      <c r="EK511" s="2">
        <v>22</v>
      </c>
      <c r="EL511" s="2" t="s">
        <v>202</v>
      </c>
      <c r="EM511" s="2" t="s">
        <v>203</v>
      </c>
      <c r="EN511" s="2"/>
      <c r="EO511" s="2" t="s">
        <v>140</v>
      </c>
      <c r="EP511" s="2"/>
      <c r="EQ511" s="2">
        <v>131072</v>
      </c>
      <c r="ER511" s="2">
        <v>8.48</v>
      </c>
      <c r="ES511" s="2">
        <v>1.9</v>
      </c>
      <c r="ET511" s="2">
        <v>0.83</v>
      </c>
      <c r="EU511" s="2">
        <v>0.13</v>
      </c>
      <c r="EV511" s="2">
        <v>5.75</v>
      </c>
      <c r="EW511" s="2">
        <v>0.46</v>
      </c>
      <c r="EX511" s="2">
        <v>0</v>
      </c>
      <c r="EY511" s="2">
        <v>0</v>
      </c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>
        <v>0</v>
      </c>
      <c r="FR511" s="2">
        <v>0</v>
      </c>
      <c r="FS511" s="2">
        <v>0</v>
      </c>
      <c r="FT511" s="2"/>
      <c r="FU511" s="2"/>
      <c r="FV511" s="2"/>
      <c r="FW511" s="2"/>
      <c r="FX511" s="2">
        <v>109</v>
      </c>
      <c r="FY511" s="2">
        <v>61</v>
      </c>
      <c r="FZ511" s="2"/>
      <c r="GA511" s="2" t="s">
        <v>3</v>
      </c>
      <c r="GB511" s="2"/>
      <c r="GC511" s="2"/>
      <c r="GD511" s="2">
        <v>1</v>
      </c>
      <c r="GE511" s="2"/>
      <c r="GF511" s="2">
        <v>157979652</v>
      </c>
      <c r="GG511" s="2">
        <v>2</v>
      </c>
      <c r="GH511" s="2">
        <v>1</v>
      </c>
      <c r="GI511" s="2">
        <v>2</v>
      </c>
      <c r="GJ511" s="2">
        <v>0</v>
      </c>
      <c r="GK511" s="2">
        <v>0</v>
      </c>
      <c r="GL511" s="2">
        <f t="shared" si="513"/>
        <v>0</v>
      </c>
      <c r="GM511" s="2">
        <f t="shared" si="514"/>
        <v>158.65</v>
      </c>
      <c r="GN511" s="2">
        <f t="shared" si="515"/>
        <v>158.65</v>
      </c>
      <c r="GO511" s="2">
        <f t="shared" si="516"/>
        <v>0</v>
      </c>
      <c r="GP511" s="2">
        <f t="shared" si="517"/>
        <v>0</v>
      </c>
      <c r="GQ511" s="2"/>
      <c r="GR511" s="2">
        <v>0</v>
      </c>
      <c r="GS511" s="2">
        <v>3</v>
      </c>
      <c r="GT511" s="2">
        <v>0</v>
      </c>
      <c r="GU511" s="2" t="s">
        <v>3</v>
      </c>
      <c r="GV511" s="2">
        <f t="shared" si="518"/>
        <v>0</v>
      </c>
      <c r="GW511" s="2">
        <v>1</v>
      </c>
      <c r="GX511" s="2">
        <f t="shared" si="519"/>
        <v>0</v>
      </c>
      <c r="GY511" s="2"/>
      <c r="GZ511" s="2"/>
      <c r="HA511" s="2">
        <v>0</v>
      </c>
      <c r="HB511" s="2">
        <v>0</v>
      </c>
      <c r="HC511" s="2">
        <f t="shared" si="520"/>
        <v>0</v>
      </c>
      <c r="HD511" s="2"/>
      <c r="HE511" s="2" t="s">
        <v>3</v>
      </c>
      <c r="HF511" s="2" t="s">
        <v>3</v>
      </c>
      <c r="HG511" s="2"/>
      <c r="HH511" s="2"/>
      <c r="HI511" s="2"/>
      <c r="HJ511" s="2"/>
      <c r="HK511" s="2"/>
      <c r="HL511" s="2"/>
      <c r="HM511" s="2" t="s">
        <v>3</v>
      </c>
      <c r="HN511" s="2" t="s">
        <v>3</v>
      </c>
      <c r="HO511" s="2" t="s">
        <v>3</v>
      </c>
      <c r="HP511" s="2" t="s">
        <v>3</v>
      </c>
      <c r="HQ511" s="2" t="s">
        <v>3</v>
      </c>
      <c r="HR511" s="2"/>
      <c r="HS511" s="2">
        <v>0</v>
      </c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>
        <v>0</v>
      </c>
      <c r="IL511" s="2"/>
      <c r="IM511" s="2"/>
      <c r="IN511" s="2"/>
      <c r="IO511" s="2"/>
      <c r="IP511" s="2"/>
      <c r="IQ511" s="2"/>
      <c r="IR511" s="2"/>
      <c r="IS511" s="2"/>
      <c r="IT511" s="2"/>
      <c r="IU511" s="2"/>
    </row>
    <row r="512" spans="1:255" x14ac:dyDescent="0.25">
      <c r="A512" s="3">
        <v>17</v>
      </c>
      <c r="B512" s="3">
        <v>1</v>
      </c>
      <c r="C512" s="3">
        <f>ROW(SmtRes!A616)</f>
        <v>616</v>
      </c>
      <c r="D512" s="3">
        <f>ROW(EtalonRes!A588)</f>
        <v>588</v>
      </c>
      <c r="E512" s="3" t="s">
        <v>469</v>
      </c>
      <c r="F512" s="3" t="s">
        <v>470</v>
      </c>
      <c r="G512" s="3" t="s">
        <v>471</v>
      </c>
      <c r="H512" s="3" t="s">
        <v>363</v>
      </c>
      <c r="I512" s="3">
        <f>ROUND(6,9)</f>
        <v>6</v>
      </c>
      <c r="J512" s="3">
        <v>0</v>
      </c>
      <c r="K512" s="3">
        <f>ROUND(6,9)</f>
        <v>6</v>
      </c>
      <c r="O512" s="3">
        <f t="shared" si="496"/>
        <v>3129.06</v>
      </c>
      <c r="P512" s="3">
        <f t="shared" si="497"/>
        <v>130.19</v>
      </c>
      <c r="Q512" s="3">
        <f>(ROUND((ROUND(((((ET512*1.25)*1.2))*AV512*I512),2)*BB512),2)+ROUND((ROUND(((AE512-(((EU512*1.25)*1.2)))*AV512*I512),2)*BS512),2))</f>
        <v>136.29</v>
      </c>
      <c r="R512" s="3">
        <f>(ROUND((ROUND(((((EU512*1.25)*1.2))*AV512*I512),2)*BS512),2)+ROUND((ROUND(((AE512-(((EU512*1.25)*1.2)))*AV512*I512),2)*BS512),2))</f>
        <v>70.44</v>
      </c>
      <c r="S512" s="3">
        <f t="shared" si="498"/>
        <v>2862.58</v>
      </c>
      <c r="T512" s="3">
        <f t="shared" si="499"/>
        <v>0</v>
      </c>
      <c r="U512" s="3">
        <f t="shared" si="500"/>
        <v>4.0639896000000002</v>
      </c>
      <c r="V512" s="3">
        <f t="shared" si="501"/>
        <v>0</v>
      </c>
      <c r="W512" s="3">
        <f t="shared" si="502"/>
        <v>0</v>
      </c>
      <c r="X512" s="3">
        <f>(ROUND((((S512+ROUND((ROUND(((((EU512*1.25)*1.2))*AV512*I512),2)*BS512),2))*AT512)/100),2)+ROUND(((ROUND((ROUND(((AE512-(((EU512*1.25)*1.2)))*AV512*I512),2)*BS512),2)*AT512)/100),2))</f>
        <v>3196.99</v>
      </c>
      <c r="Y512" s="3">
        <f>(ROUND((((S512+ROUND((ROUND(((((EU512*1.25)*1.2))*AV512*I512),2)*BS512),2))*AU512)/100),2)+ROUND(((ROUND((ROUND(((AE512-(((EU512*1.25)*1.2)))*AV512*I512),2)*BS512),2)*AU512)/100),2))</f>
        <v>1789.14</v>
      </c>
      <c r="AA512" s="3">
        <v>86549536</v>
      </c>
      <c r="AB512" s="3">
        <f t="shared" si="503"/>
        <v>11.08</v>
      </c>
      <c r="AC512" s="3">
        <f>ROUND((((ES512*1)*1)),6)</f>
        <v>1.9</v>
      </c>
      <c r="AD512" s="3">
        <f>ROUND((((((ET512*1.25)*1.2))-(((EU512*1.25)*1.2)))+AE512),6)</f>
        <v>1.2450000000000001</v>
      </c>
      <c r="AE512" s="3">
        <f>ROUND((((EU512*1.25)*1.2)),6)</f>
        <v>0.19500000000000001</v>
      </c>
      <c r="AF512" s="3">
        <f>ROUND((((EV512*1.15)*1.2)),6)</f>
        <v>7.9349999999999996</v>
      </c>
      <c r="AG512" s="3">
        <f t="shared" si="504"/>
        <v>0</v>
      </c>
      <c r="AH512" s="3">
        <f>(((EW512*1.15)*1.2))</f>
        <v>0.63480000000000003</v>
      </c>
      <c r="AI512" s="3">
        <f>(((EX512*1.25)*1.2))</f>
        <v>0</v>
      </c>
      <c r="AJ512" s="3">
        <f t="shared" si="505"/>
        <v>0</v>
      </c>
      <c r="AK512" s="3">
        <v>8.48</v>
      </c>
      <c r="AL512" s="3">
        <v>1.9</v>
      </c>
      <c r="AM512" s="3">
        <v>0.83</v>
      </c>
      <c r="AN512" s="3">
        <v>0.13</v>
      </c>
      <c r="AO512" s="3">
        <v>5.75</v>
      </c>
      <c r="AP512" s="3">
        <v>0</v>
      </c>
      <c r="AQ512" s="3">
        <v>0.46</v>
      </c>
      <c r="AR512" s="3">
        <v>0</v>
      </c>
      <c r="AS512" s="3">
        <v>0</v>
      </c>
      <c r="AT512" s="3">
        <v>109</v>
      </c>
      <c r="AU512" s="3">
        <v>61</v>
      </c>
      <c r="AV512" s="3">
        <v>1.0669999999999999</v>
      </c>
      <c r="AW512" s="3">
        <v>1</v>
      </c>
      <c r="AZ512" s="3">
        <v>1</v>
      </c>
      <c r="BA512" s="3">
        <v>56.35</v>
      </c>
      <c r="BB512" s="3">
        <v>17.100000000000001</v>
      </c>
      <c r="BC512" s="3">
        <v>11.42</v>
      </c>
      <c r="BD512" s="3" t="s">
        <v>3</v>
      </c>
      <c r="BE512" s="3" t="s">
        <v>3</v>
      </c>
      <c r="BF512" s="3" t="s">
        <v>3</v>
      </c>
      <c r="BG512" s="3" t="s">
        <v>3</v>
      </c>
      <c r="BH512" s="3">
        <v>0</v>
      </c>
      <c r="BI512" s="3">
        <v>1</v>
      </c>
      <c r="BJ512" s="3" t="s">
        <v>472</v>
      </c>
      <c r="BM512" s="3">
        <v>22</v>
      </c>
      <c r="BN512" s="3">
        <v>0</v>
      </c>
      <c r="BO512" s="3" t="s">
        <v>470</v>
      </c>
      <c r="BP512" s="3">
        <v>1</v>
      </c>
      <c r="BQ512" s="3">
        <v>30</v>
      </c>
      <c r="BR512" s="3">
        <v>0</v>
      </c>
      <c r="BS512" s="3">
        <v>56.35</v>
      </c>
      <c r="BT512" s="3">
        <v>1</v>
      </c>
      <c r="BU512" s="3">
        <v>1</v>
      </c>
      <c r="BV512" s="3">
        <v>1</v>
      </c>
      <c r="BW512" s="3">
        <v>1</v>
      </c>
      <c r="BX512" s="3">
        <v>1</v>
      </c>
      <c r="BY512" s="3" t="s">
        <v>3</v>
      </c>
      <c r="BZ512" s="3">
        <v>109</v>
      </c>
      <c r="CA512" s="3">
        <v>61</v>
      </c>
      <c r="CB512" s="3" t="s">
        <v>3</v>
      </c>
      <c r="CE512" s="3">
        <v>1566</v>
      </c>
      <c r="CF512" s="3">
        <v>0</v>
      </c>
      <c r="CG512" s="3">
        <v>0</v>
      </c>
      <c r="CM512" s="3">
        <v>0</v>
      </c>
      <c r="CN512" s="3" t="s">
        <v>857</v>
      </c>
      <c r="CO512" s="3">
        <v>0</v>
      </c>
      <c r="CP512" s="3">
        <f t="shared" si="506"/>
        <v>3129.06</v>
      </c>
      <c r="CQ512" s="3">
        <f t="shared" si="507"/>
        <v>21.7</v>
      </c>
      <c r="CR512" s="3">
        <f>(ROUND((ROUND(((((ET512*1.25)*1.2))*AV512*1),2)*BB512),2)+ROUND((ROUND(((AE512-(((EU512*1.25)*1.2)))*AV512*1),2)*BS512),2))</f>
        <v>22.74</v>
      </c>
      <c r="CS512" s="3">
        <f>(ROUND((ROUND(((((EU512*1.25)*1.2))*AV512*1),2)*BS512),2)+ROUND((ROUND(((AE512-(((EU512*1.25)*1.2)))*AV512*1),2)*BS512),2))</f>
        <v>11.83</v>
      </c>
      <c r="CT512" s="3">
        <f t="shared" si="508"/>
        <v>477.28</v>
      </c>
      <c r="CU512" s="3">
        <f t="shared" si="509"/>
        <v>0</v>
      </c>
      <c r="CV512" s="3">
        <f t="shared" si="510"/>
        <v>0.67733160000000003</v>
      </c>
      <c r="CW512" s="3">
        <f t="shared" si="511"/>
        <v>0</v>
      </c>
      <c r="CX512" s="3">
        <f t="shared" si="512"/>
        <v>0</v>
      </c>
      <c r="CY512" s="3">
        <f>(ROUND((((S512+ROUND((ROUND(((((EU512*1.25)*1.2))*AV512*1),2)*BS512),2))*AT512)/100),2)+ROUND(((ROUND((ROUND(((AE512-(((EU512*1.25)*1.2)))*AV512*1),2)*BS512),2)*AT512)/100),2))</f>
        <v>3133.11</v>
      </c>
      <c r="CZ512" s="3">
        <f>(ROUND((((S512+ROUND((ROUND(((((EU512*1.25)*1.2))*AV512*1),2)*BS512),2))*AU512)/100),2)+ROUND(((ROUND((ROUND(((AE512-(((EU512*1.25)*1.2)))*AV512*1),2)*BS512),2)*AU512)/100),2))</f>
        <v>1753.39</v>
      </c>
      <c r="DB512" s="3">
        <v>155</v>
      </c>
      <c r="DC512" s="3" t="s">
        <v>3</v>
      </c>
      <c r="DD512" s="3" t="s">
        <v>36</v>
      </c>
      <c r="DE512" s="3" t="s">
        <v>138</v>
      </c>
      <c r="DF512" s="3" t="s">
        <v>138</v>
      </c>
      <c r="DG512" s="3" t="s">
        <v>139</v>
      </c>
      <c r="DH512" s="3" t="s">
        <v>3</v>
      </c>
      <c r="DI512" s="3" t="s">
        <v>139</v>
      </c>
      <c r="DJ512" s="3" t="s">
        <v>138</v>
      </c>
      <c r="DK512" s="3" t="s">
        <v>3</v>
      </c>
      <c r="DL512" s="3" t="s">
        <v>3</v>
      </c>
      <c r="DM512" s="3" t="s">
        <v>3</v>
      </c>
      <c r="DN512" s="3">
        <v>0</v>
      </c>
      <c r="DO512" s="3">
        <v>0</v>
      </c>
      <c r="DP512" s="3">
        <v>1</v>
      </c>
      <c r="DQ512" s="3">
        <v>1</v>
      </c>
      <c r="DU512" s="3">
        <v>1013</v>
      </c>
      <c r="DV512" s="3" t="s">
        <v>363</v>
      </c>
      <c r="DW512" s="3" t="s">
        <v>363</v>
      </c>
      <c r="DX512" s="3">
        <v>1</v>
      </c>
      <c r="DZ512" s="3" t="s">
        <v>3</v>
      </c>
      <c r="EA512" s="3" t="s">
        <v>3</v>
      </c>
      <c r="EB512" s="3" t="s">
        <v>3</v>
      </c>
      <c r="EC512" s="3" t="s">
        <v>3</v>
      </c>
      <c r="EE512" s="3">
        <v>85635394</v>
      </c>
      <c r="EF512" s="3">
        <v>30</v>
      </c>
      <c r="EG512" s="3" t="s">
        <v>46</v>
      </c>
      <c r="EH512" s="3">
        <v>0</v>
      </c>
      <c r="EI512" s="3" t="s">
        <v>3</v>
      </c>
      <c r="EJ512" s="3">
        <v>1</v>
      </c>
      <c r="EK512" s="3">
        <v>22</v>
      </c>
      <c r="EL512" s="3" t="s">
        <v>202</v>
      </c>
      <c r="EM512" s="3" t="s">
        <v>203</v>
      </c>
      <c r="EO512" s="3" t="s">
        <v>140</v>
      </c>
      <c r="EQ512" s="3">
        <v>131072</v>
      </c>
      <c r="ER512" s="3">
        <v>8.48</v>
      </c>
      <c r="ES512" s="3">
        <v>1.9</v>
      </c>
      <c r="ET512" s="3">
        <v>0.83</v>
      </c>
      <c r="EU512" s="3">
        <v>0.13</v>
      </c>
      <c r="EV512" s="3">
        <v>5.75</v>
      </c>
      <c r="EW512" s="3">
        <v>0.46</v>
      </c>
      <c r="EX512" s="3">
        <v>0</v>
      </c>
      <c r="EY512" s="3">
        <v>0</v>
      </c>
      <c r="FQ512" s="3">
        <v>0</v>
      </c>
      <c r="FR512" s="3">
        <v>0</v>
      </c>
      <c r="FS512" s="3">
        <v>0</v>
      </c>
      <c r="FX512" s="3">
        <v>109</v>
      </c>
      <c r="FY512" s="3">
        <v>61</v>
      </c>
      <c r="GA512" s="3" t="s">
        <v>3</v>
      </c>
      <c r="GD512" s="3">
        <v>1</v>
      </c>
      <c r="GF512" s="3">
        <v>157979652</v>
      </c>
      <c r="GG512" s="3">
        <v>2</v>
      </c>
      <c r="GH512" s="3">
        <v>1</v>
      </c>
      <c r="GI512" s="3">
        <v>2</v>
      </c>
      <c r="GJ512" s="3">
        <v>0</v>
      </c>
      <c r="GK512" s="3">
        <v>0</v>
      </c>
      <c r="GL512" s="3">
        <f t="shared" si="513"/>
        <v>0</v>
      </c>
      <c r="GM512" s="3">
        <f t="shared" si="514"/>
        <v>8115.19</v>
      </c>
      <c r="GN512" s="3">
        <f t="shared" si="515"/>
        <v>8115.19</v>
      </c>
      <c r="GO512" s="3">
        <f t="shared" si="516"/>
        <v>0</v>
      </c>
      <c r="GP512" s="3">
        <f t="shared" si="517"/>
        <v>0</v>
      </c>
      <c r="GR512" s="3">
        <v>0</v>
      </c>
      <c r="GS512" s="3">
        <v>3</v>
      </c>
      <c r="GT512" s="3">
        <v>0</v>
      </c>
      <c r="GU512" s="3" t="s">
        <v>3</v>
      </c>
      <c r="GV512" s="3">
        <f t="shared" si="518"/>
        <v>0</v>
      </c>
      <c r="GW512" s="3">
        <v>1</v>
      </c>
      <c r="GX512" s="3">
        <f t="shared" si="519"/>
        <v>0</v>
      </c>
      <c r="HA512" s="3">
        <v>0</v>
      </c>
      <c r="HB512" s="3">
        <v>0</v>
      </c>
      <c r="HC512" s="3">
        <f t="shared" si="520"/>
        <v>0</v>
      </c>
      <c r="HE512" s="3" t="s">
        <v>3</v>
      </c>
      <c r="HF512" s="3" t="s">
        <v>3</v>
      </c>
      <c r="HM512" s="3" t="s">
        <v>3</v>
      </c>
      <c r="HN512" s="3" t="s">
        <v>3</v>
      </c>
      <c r="HO512" s="3" t="s">
        <v>3</v>
      </c>
      <c r="HP512" s="3" t="s">
        <v>3</v>
      </c>
      <c r="HQ512" s="3" t="s">
        <v>3</v>
      </c>
      <c r="HS512" s="3">
        <v>0</v>
      </c>
      <c r="IK512" s="3">
        <v>0</v>
      </c>
    </row>
    <row r="513" spans="1:255" x14ac:dyDescent="0.25">
      <c r="A513" s="2">
        <v>18</v>
      </c>
      <c r="B513" s="2">
        <v>1</v>
      </c>
      <c r="C513" s="2">
        <v>611</v>
      </c>
      <c r="D513" s="2"/>
      <c r="E513" s="2" t="s">
        <v>473</v>
      </c>
      <c r="F513" s="2" t="s">
        <v>474</v>
      </c>
      <c r="G513" s="2" t="s">
        <v>475</v>
      </c>
      <c r="H513" s="2" t="s">
        <v>163</v>
      </c>
      <c r="I513" s="2">
        <f>I511*J513</f>
        <v>6</v>
      </c>
      <c r="J513" s="2">
        <v>1</v>
      </c>
      <c r="K513" s="2">
        <v>1</v>
      </c>
      <c r="L513" s="2"/>
      <c r="M513" s="2"/>
      <c r="N513" s="2"/>
      <c r="O513" s="2">
        <f t="shared" si="496"/>
        <v>9366</v>
      </c>
      <c r="P513" s="2">
        <f t="shared" si="497"/>
        <v>9366</v>
      </c>
      <c r="Q513" s="2">
        <f>(ROUND((ROUND(((ET513)*AV513*I513),2)*BB513),2)+ROUND((ROUND(((AE513-(EU513))*AV513*I513),2)*BS513),2))</f>
        <v>0</v>
      </c>
      <c r="R513" s="2">
        <f>(ROUND((ROUND(((EU513)*AV513*I513),2)*BS513),2)+ROUND((ROUND(((AE513-(EU513))*AV513*I513),2)*BS513),2))</f>
        <v>0</v>
      </c>
      <c r="S513" s="2">
        <f t="shared" si="498"/>
        <v>0</v>
      </c>
      <c r="T513" s="2">
        <f t="shared" si="499"/>
        <v>0</v>
      </c>
      <c r="U513" s="2">
        <f t="shared" si="500"/>
        <v>0</v>
      </c>
      <c r="V513" s="2">
        <f t="shared" si="501"/>
        <v>0</v>
      </c>
      <c r="W513" s="2">
        <f t="shared" si="502"/>
        <v>0</v>
      </c>
      <c r="X513" s="2">
        <f>(ROUND((((S513+ROUND((ROUND(((EU513)*AV513*I513),2)*BS513),2))*AT513)/100),2)+ROUND(((ROUND((ROUND(((AE513-(EU513))*AV513*I513),2)*BS513),2)*AT513)/100),2))</f>
        <v>0</v>
      </c>
      <c r="Y513" s="2">
        <f>(ROUND((((S513+ROUND((ROUND(((EU513)*AV513*I513),2)*BS513),2))*AU513)/100),2)+ROUND(((ROUND((ROUND(((AE513-(EU513))*AV513*I513),2)*BS513),2)*AU513)/100),2))</f>
        <v>0</v>
      </c>
      <c r="Z513" s="2"/>
      <c r="AA513" s="2">
        <v>86549534</v>
      </c>
      <c r="AB513" s="2">
        <f t="shared" si="503"/>
        <v>1561</v>
      </c>
      <c r="AC513" s="2">
        <f>ROUND((ES513),6)</f>
        <v>1561</v>
      </c>
      <c r="AD513" s="2">
        <f>ROUND((((ET513)-(EU513))+AE513),6)</f>
        <v>0</v>
      </c>
      <c r="AE513" s="2">
        <f>ROUND((EU513),6)</f>
        <v>0</v>
      </c>
      <c r="AF513" s="2">
        <f>ROUND((EV513),6)</f>
        <v>0</v>
      </c>
      <c r="AG513" s="2">
        <f t="shared" si="504"/>
        <v>0</v>
      </c>
      <c r="AH513" s="2">
        <f>(EW513)</f>
        <v>0</v>
      </c>
      <c r="AI513" s="2">
        <f>(EX513)</f>
        <v>0</v>
      </c>
      <c r="AJ513" s="2">
        <f t="shared" si="505"/>
        <v>0</v>
      </c>
      <c r="AK513" s="2">
        <v>1561</v>
      </c>
      <c r="AL513" s="2">
        <v>1561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109</v>
      </c>
      <c r="AU513" s="2">
        <v>61</v>
      </c>
      <c r="AV513" s="2">
        <v>1</v>
      </c>
      <c r="AW513" s="2">
        <v>1</v>
      </c>
      <c r="AX513" s="2"/>
      <c r="AY513" s="2"/>
      <c r="AZ513" s="2">
        <v>1</v>
      </c>
      <c r="BA513" s="2">
        <v>1</v>
      </c>
      <c r="BB513" s="2">
        <v>1</v>
      </c>
      <c r="BC513" s="2">
        <v>1</v>
      </c>
      <c r="BD513" s="2" t="s">
        <v>3</v>
      </c>
      <c r="BE513" s="2" t="s">
        <v>3</v>
      </c>
      <c r="BF513" s="2" t="s">
        <v>3</v>
      </c>
      <c r="BG513" s="2" t="s">
        <v>3</v>
      </c>
      <c r="BH513" s="2">
        <v>3</v>
      </c>
      <c r="BI513" s="2">
        <v>1</v>
      </c>
      <c r="BJ513" s="2" t="s">
        <v>3</v>
      </c>
      <c r="BK513" s="2"/>
      <c r="BL513" s="2"/>
      <c r="BM513" s="2">
        <v>22</v>
      </c>
      <c r="BN513" s="2">
        <v>0</v>
      </c>
      <c r="BO513" s="2" t="s">
        <v>3</v>
      </c>
      <c r="BP513" s="2">
        <v>0</v>
      </c>
      <c r="BQ513" s="2">
        <v>30</v>
      </c>
      <c r="BR513" s="2">
        <v>0</v>
      </c>
      <c r="BS513" s="2">
        <v>1</v>
      </c>
      <c r="BT513" s="2">
        <v>1</v>
      </c>
      <c r="BU513" s="2">
        <v>1</v>
      </c>
      <c r="BV513" s="2">
        <v>1</v>
      </c>
      <c r="BW513" s="2">
        <v>1</v>
      </c>
      <c r="BX513" s="2">
        <v>1</v>
      </c>
      <c r="BY513" s="2" t="s">
        <v>3</v>
      </c>
      <c r="BZ513" s="2">
        <v>109</v>
      </c>
      <c r="CA513" s="2">
        <v>61</v>
      </c>
      <c r="CB513" s="2" t="s">
        <v>3</v>
      </c>
      <c r="CC513" s="2"/>
      <c r="CD513" s="2"/>
      <c r="CE513" s="2">
        <v>1566</v>
      </c>
      <c r="CF513" s="2">
        <v>0</v>
      </c>
      <c r="CG513" s="2">
        <v>0</v>
      </c>
      <c r="CH513" s="2"/>
      <c r="CI513" s="2"/>
      <c r="CJ513" s="2"/>
      <c r="CK513" s="2"/>
      <c r="CL513" s="2"/>
      <c r="CM513" s="2">
        <v>0</v>
      </c>
      <c r="CN513" s="2" t="s">
        <v>858</v>
      </c>
      <c r="CO513" s="2">
        <v>0</v>
      </c>
      <c r="CP513" s="2">
        <f t="shared" si="506"/>
        <v>9366</v>
      </c>
      <c r="CQ513" s="2">
        <f t="shared" si="507"/>
        <v>1561</v>
      </c>
      <c r="CR513" s="2">
        <f>(ROUND((ROUND(((ET513)*AV513*1),2)*BB513),2)+ROUND((ROUND(((AE513-(EU513))*AV513*1),2)*BS513),2))</f>
        <v>0</v>
      </c>
      <c r="CS513" s="2">
        <f>(ROUND((ROUND(((EU513)*AV513*1),2)*BS513),2)+ROUND((ROUND(((AE513-(EU513))*AV513*1),2)*BS513),2))</f>
        <v>0</v>
      </c>
      <c r="CT513" s="2">
        <f t="shared" si="508"/>
        <v>0</v>
      </c>
      <c r="CU513" s="2">
        <f t="shared" si="509"/>
        <v>0</v>
      </c>
      <c r="CV513" s="2">
        <f t="shared" si="510"/>
        <v>0</v>
      </c>
      <c r="CW513" s="2">
        <f t="shared" si="511"/>
        <v>0</v>
      </c>
      <c r="CX513" s="2">
        <f t="shared" si="512"/>
        <v>0</v>
      </c>
      <c r="CY513" s="2">
        <f>(ROUND((((S513+ROUND((ROUND(((EU513)*AV513*1),2)*BS513),2))*AT513)/100),2)+ROUND(((ROUND((ROUND(((AE513-(EU513))*AV513*1),2)*BS513),2)*AT513)/100),2))</f>
        <v>0</v>
      </c>
      <c r="CZ513" s="2">
        <f>(ROUND((((S513+ROUND((ROUND(((EU513)*AV513*1),2)*BS513),2))*AU513)/100),2)+ROUND(((ROUND((ROUND(((AE513-(EU513))*AV513*1),2)*BS513),2)*AU513)/100),2))</f>
        <v>0</v>
      </c>
      <c r="DA513" s="2"/>
      <c r="DB513" s="2"/>
      <c r="DC513" s="2" t="s">
        <v>3</v>
      </c>
      <c r="DD513" s="2" t="s">
        <v>3</v>
      </c>
      <c r="DE513" s="2" t="s">
        <v>3</v>
      </c>
      <c r="DF513" s="2" t="s">
        <v>3</v>
      </c>
      <c r="DG513" s="2" t="s">
        <v>3</v>
      </c>
      <c r="DH513" s="2" t="s">
        <v>3</v>
      </c>
      <c r="DI513" s="2" t="s">
        <v>3</v>
      </c>
      <c r="DJ513" s="2" t="s">
        <v>3</v>
      </c>
      <c r="DK513" s="2" t="s">
        <v>3</v>
      </c>
      <c r="DL513" s="2" t="s">
        <v>3</v>
      </c>
      <c r="DM513" s="2" t="s">
        <v>3</v>
      </c>
      <c r="DN513" s="2">
        <v>0</v>
      </c>
      <c r="DO513" s="2">
        <v>0</v>
      </c>
      <c r="DP513" s="2">
        <v>1</v>
      </c>
      <c r="DQ513" s="2">
        <v>1</v>
      </c>
      <c r="DR513" s="2"/>
      <c r="DS513" s="2"/>
      <c r="DT513" s="2"/>
      <c r="DU513" s="2">
        <v>1010</v>
      </c>
      <c r="DV513" s="2" t="s">
        <v>163</v>
      </c>
      <c r="DW513" s="2" t="s">
        <v>163</v>
      </c>
      <c r="DX513" s="2">
        <v>1</v>
      </c>
      <c r="DY513" s="2"/>
      <c r="DZ513" s="2" t="s">
        <v>3</v>
      </c>
      <c r="EA513" s="2" t="s">
        <v>3</v>
      </c>
      <c r="EB513" s="2" t="s">
        <v>3</v>
      </c>
      <c r="EC513" s="2" t="s">
        <v>3</v>
      </c>
      <c r="ED513" s="2"/>
      <c r="EE513" s="2">
        <v>85635394</v>
      </c>
      <c r="EF513" s="2">
        <v>30</v>
      </c>
      <c r="EG513" s="2" t="s">
        <v>46</v>
      </c>
      <c r="EH513" s="2">
        <v>0</v>
      </c>
      <c r="EI513" s="2" t="s">
        <v>3</v>
      </c>
      <c r="EJ513" s="2">
        <v>1</v>
      </c>
      <c r="EK513" s="2">
        <v>22</v>
      </c>
      <c r="EL513" s="2" t="s">
        <v>202</v>
      </c>
      <c r="EM513" s="2" t="s">
        <v>203</v>
      </c>
      <c r="EN513" s="2"/>
      <c r="EO513" s="2" t="s">
        <v>146</v>
      </c>
      <c r="EP513" s="2"/>
      <c r="EQ513" s="2">
        <v>2097152</v>
      </c>
      <c r="ER513" s="2">
        <v>0</v>
      </c>
      <c r="ES513" s="2">
        <v>1561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>
        <v>0</v>
      </c>
      <c r="FR513" s="2">
        <v>0</v>
      </c>
      <c r="FS513" s="2">
        <v>0</v>
      </c>
      <c r="FT513" s="2"/>
      <c r="FU513" s="2"/>
      <c r="FV513" s="2"/>
      <c r="FW513" s="2"/>
      <c r="FX513" s="2">
        <v>109</v>
      </c>
      <c r="FY513" s="2">
        <v>61</v>
      </c>
      <c r="FZ513" s="2"/>
      <c r="GA513" s="2" t="s">
        <v>476</v>
      </c>
      <c r="GB513" s="2"/>
      <c r="GC513" s="2"/>
      <c r="GD513" s="2">
        <v>1</v>
      </c>
      <c r="GE513" s="2"/>
      <c r="GF513" s="2">
        <v>1110296145</v>
      </c>
      <c r="GG513" s="2">
        <v>2</v>
      </c>
      <c r="GH513" s="2">
        <v>4</v>
      </c>
      <c r="GI513" s="2">
        <v>-2</v>
      </c>
      <c r="GJ513" s="2">
        <v>0</v>
      </c>
      <c r="GK513" s="2">
        <v>0</v>
      </c>
      <c r="GL513" s="2">
        <f t="shared" si="513"/>
        <v>0</v>
      </c>
      <c r="GM513" s="2">
        <f t="shared" si="514"/>
        <v>9366</v>
      </c>
      <c r="GN513" s="2">
        <f t="shared" si="515"/>
        <v>9366</v>
      </c>
      <c r="GO513" s="2">
        <f t="shared" si="516"/>
        <v>0</v>
      </c>
      <c r="GP513" s="2">
        <f t="shared" si="517"/>
        <v>0</v>
      </c>
      <c r="GQ513" s="2"/>
      <c r="GR513" s="2">
        <v>0</v>
      </c>
      <c r="GS513" s="2">
        <v>2</v>
      </c>
      <c r="GT513" s="2">
        <v>0</v>
      </c>
      <c r="GU513" s="2" t="s">
        <v>3</v>
      </c>
      <c r="GV513" s="2">
        <f t="shared" si="518"/>
        <v>0</v>
      </c>
      <c r="GW513" s="2">
        <v>1</v>
      </c>
      <c r="GX513" s="2">
        <f t="shared" si="519"/>
        <v>0</v>
      </c>
      <c r="GY513" s="2"/>
      <c r="GZ513" s="2"/>
      <c r="HA513" s="2">
        <v>0</v>
      </c>
      <c r="HB513" s="2">
        <v>0</v>
      </c>
      <c r="HC513" s="2">
        <f t="shared" si="520"/>
        <v>0</v>
      </c>
      <c r="HD513" s="2"/>
      <c r="HE513" s="2" t="s">
        <v>322</v>
      </c>
      <c r="HF513" s="2" t="s">
        <v>32</v>
      </c>
      <c r="HG513" s="2"/>
      <c r="HH513" s="2"/>
      <c r="HI513" s="2"/>
      <c r="HJ513" s="2"/>
      <c r="HK513" s="2"/>
      <c r="HL513" s="2"/>
      <c r="HM513" s="2" t="s">
        <v>36</v>
      </c>
      <c r="HN513" s="2" t="s">
        <v>3</v>
      </c>
      <c r="HO513" s="2" t="s">
        <v>3</v>
      </c>
      <c r="HP513" s="2" t="s">
        <v>3</v>
      </c>
      <c r="HQ513" s="2" t="s">
        <v>3</v>
      </c>
      <c r="HR513" s="2"/>
      <c r="HS513" s="2">
        <v>0</v>
      </c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>
        <v>0</v>
      </c>
      <c r="IL513" s="2"/>
      <c r="IM513" s="2"/>
      <c r="IN513" s="2"/>
      <c r="IO513" s="2"/>
      <c r="IP513" s="2"/>
      <c r="IQ513" s="2"/>
      <c r="IR513" s="2"/>
      <c r="IS513" s="2"/>
      <c r="IT513" s="2"/>
      <c r="IU513" s="2"/>
    </row>
    <row r="514" spans="1:255" x14ac:dyDescent="0.25">
      <c r="A514" s="3">
        <v>18</v>
      </c>
      <c r="B514" s="3">
        <v>1</v>
      </c>
      <c r="C514" s="3">
        <v>616</v>
      </c>
      <c r="E514" s="3" t="s">
        <v>473</v>
      </c>
      <c r="F514" s="3" t="s">
        <v>474</v>
      </c>
      <c r="G514" s="3" t="s">
        <v>475</v>
      </c>
      <c r="H514" s="3" t="s">
        <v>163</v>
      </c>
      <c r="I514" s="3">
        <f>I512*J514</f>
        <v>6</v>
      </c>
      <c r="J514" s="3">
        <v>1</v>
      </c>
      <c r="K514" s="3">
        <v>1</v>
      </c>
      <c r="O514" s="3">
        <f t="shared" si="496"/>
        <v>92161.44</v>
      </c>
      <c r="P514" s="3">
        <f t="shared" si="497"/>
        <v>92161.44</v>
      </c>
      <c r="Q514" s="3">
        <f>(ROUND((ROUND(((ET514)*AV514*I514),2)*BB514),2)+ROUND((ROUND(((AE514-(EU514))*AV514*I514),2)*BS514),2))</f>
        <v>0</v>
      </c>
      <c r="R514" s="3">
        <f>(ROUND((ROUND(((EU514)*AV514*I514),2)*BS514),2)+ROUND((ROUND(((AE514-(EU514))*AV514*I514),2)*BS514),2))</f>
        <v>0</v>
      </c>
      <c r="S514" s="3">
        <f t="shared" si="498"/>
        <v>0</v>
      </c>
      <c r="T514" s="3">
        <f t="shared" si="499"/>
        <v>0</v>
      </c>
      <c r="U514" s="3">
        <f t="shared" si="500"/>
        <v>0</v>
      </c>
      <c r="V514" s="3">
        <f t="shared" si="501"/>
        <v>0</v>
      </c>
      <c r="W514" s="3">
        <f t="shared" si="502"/>
        <v>0</v>
      </c>
      <c r="X514" s="3">
        <f>(ROUND((((S514+ROUND((ROUND(((EU514)*AV514*I514),2)*BS514),2))*AT514)/100),2)+ROUND(((ROUND((ROUND(((AE514-(EU514))*AV514*I514),2)*BS514),2)*AT514)/100),2))</f>
        <v>0</v>
      </c>
      <c r="Y514" s="3">
        <f>(ROUND((((S514+ROUND((ROUND(((EU514)*AV514*I514),2)*BS514),2))*AU514)/100),2)+ROUND(((ROUND((ROUND(((AE514-(EU514))*AV514*I514),2)*BS514),2)*AU514)/100),2))</f>
        <v>0</v>
      </c>
      <c r="AA514" s="3">
        <v>86549536</v>
      </c>
      <c r="AB514" s="3">
        <f t="shared" si="503"/>
        <v>1561</v>
      </c>
      <c r="AC514" s="3">
        <f>ROUND((ES514),6)</f>
        <v>1561</v>
      </c>
      <c r="AD514" s="3">
        <f>ROUND((((ET514)-(EU514))+AE514),6)</f>
        <v>0</v>
      </c>
      <c r="AE514" s="3">
        <f>ROUND((EU514),6)</f>
        <v>0</v>
      </c>
      <c r="AF514" s="3">
        <f>ROUND((EV514),6)</f>
        <v>0</v>
      </c>
      <c r="AG514" s="3">
        <f t="shared" si="504"/>
        <v>0</v>
      </c>
      <c r="AH514" s="3">
        <f>(EW514)</f>
        <v>0</v>
      </c>
      <c r="AI514" s="3">
        <f>(EX514)</f>
        <v>0</v>
      </c>
      <c r="AJ514" s="3">
        <f t="shared" si="505"/>
        <v>0</v>
      </c>
      <c r="AK514" s="3">
        <v>1561</v>
      </c>
      <c r="AL514" s="3">
        <v>1561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109</v>
      </c>
      <c r="AU514" s="3">
        <v>61</v>
      </c>
      <c r="AV514" s="3">
        <v>1</v>
      </c>
      <c r="AW514" s="3">
        <v>1</v>
      </c>
      <c r="AZ514" s="3">
        <v>1</v>
      </c>
      <c r="BA514" s="3">
        <v>1</v>
      </c>
      <c r="BB514" s="3">
        <v>1</v>
      </c>
      <c r="BC514" s="3">
        <v>9.84</v>
      </c>
      <c r="BD514" s="3" t="s">
        <v>3</v>
      </c>
      <c r="BE514" s="3" t="s">
        <v>3</v>
      </c>
      <c r="BF514" s="3" t="s">
        <v>3</v>
      </c>
      <c r="BG514" s="3" t="s">
        <v>3</v>
      </c>
      <c r="BH514" s="3">
        <v>3</v>
      </c>
      <c r="BI514" s="3">
        <v>1</v>
      </c>
      <c r="BJ514" s="3" t="s">
        <v>3</v>
      </c>
      <c r="BM514" s="3">
        <v>22</v>
      </c>
      <c r="BN514" s="3">
        <v>0</v>
      </c>
      <c r="BO514" s="3" t="s">
        <v>3</v>
      </c>
      <c r="BP514" s="3">
        <v>0</v>
      </c>
      <c r="BQ514" s="3">
        <v>30</v>
      </c>
      <c r="BR514" s="3">
        <v>0</v>
      </c>
      <c r="BS514" s="3">
        <v>1</v>
      </c>
      <c r="BT514" s="3">
        <v>1</v>
      </c>
      <c r="BU514" s="3">
        <v>1</v>
      </c>
      <c r="BV514" s="3">
        <v>1</v>
      </c>
      <c r="BW514" s="3">
        <v>1</v>
      </c>
      <c r="BX514" s="3">
        <v>1</v>
      </c>
      <c r="BY514" s="3" t="s">
        <v>3</v>
      </c>
      <c r="BZ514" s="3">
        <v>109</v>
      </c>
      <c r="CA514" s="3">
        <v>61</v>
      </c>
      <c r="CB514" s="3" t="s">
        <v>3</v>
      </c>
      <c r="CE514" s="3">
        <v>1566</v>
      </c>
      <c r="CF514" s="3">
        <v>0</v>
      </c>
      <c r="CG514" s="3">
        <v>0</v>
      </c>
      <c r="CM514" s="3">
        <v>0</v>
      </c>
      <c r="CN514" s="3" t="s">
        <v>858</v>
      </c>
      <c r="CO514" s="3">
        <v>0</v>
      </c>
      <c r="CP514" s="3">
        <f t="shared" si="506"/>
        <v>92161.44</v>
      </c>
      <c r="CQ514" s="3">
        <f t="shared" si="507"/>
        <v>15360.24</v>
      </c>
      <c r="CR514" s="3">
        <f>(ROUND((ROUND(((ET514)*AV514*1),2)*BB514),2)+ROUND((ROUND(((AE514-(EU514))*AV514*1),2)*BS514),2))</f>
        <v>0</v>
      </c>
      <c r="CS514" s="3">
        <f>(ROUND((ROUND(((EU514)*AV514*1),2)*BS514),2)+ROUND((ROUND(((AE514-(EU514))*AV514*1),2)*BS514),2))</f>
        <v>0</v>
      </c>
      <c r="CT514" s="3">
        <f t="shared" si="508"/>
        <v>0</v>
      </c>
      <c r="CU514" s="3">
        <f t="shared" si="509"/>
        <v>0</v>
      </c>
      <c r="CV514" s="3">
        <f t="shared" si="510"/>
        <v>0</v>
      </c>
      <c r="CW514" s="3">
        <f t="shared" si="511"/>
        <v>0</v>
      </c>
      <c r="CX514" s="3">
        <f t="shared" si="512"/>
        <v>0</v>
      </c>
      <c r="CY514" s="3">
        <f>(ROUND((((S514+ROUND((ROUND(((EU514)*AV514*1),2)*BS514),2))*AT514)/100),2)+ROUND(((ROUND((ROUND(((AE514-(EU514))*AV514*1),2)*BS514),2)*AT514)/100),2))</f>
        <v>0</v>
      </c>
      <c r="CZ514" s="3">
        <f>(ROUND((((S514+ROUND((ROUND(((EU514)*AV514*1),2)*BS514),2))*AU514)/100),2)+ROUND(((ROUND((ROUND(((AE514-(EU514))*AV514*1),2)*BS514),2)*AU514)/100),2))</f>
        <v>0</v>
      </c>
      <c r="DC514" s="3" t="s">
        <v>3</v>
      </c>
      <c r="DD514" s="3" t="s">
        <v>3</v>
      </c>
      <c r="DE514" s="3" t="s">
        <v>3</v>
      </c>
      <c r="DF514" s="3" t="s">
        <v>3</v>
      </c>
      <c r="DG514" s="3" t="s">
        <v>3</v>
      </c>
      <c r="DH514" s="3" t="s">
        <v>3</v>
      </c>
      <c r="DI514" s="3" t="s">
        <v>3</v>
      </c>
      <c r="DJ514" s="3" t="s">
        <v>3</v>
      </c>
      <c r="DK514" s="3" t="s">
        <v>3</v>
      </c>
      <c r="DL514" s="3" t="s">
        <v>3</v>
      </c>
      <c r="DM514" s="3" t="s">
        <v>3</v>
      </c>
      <c r="DN514" s="3">
        <v>0</v>
      </c>
      <c r="DO514" s="3">
        <v>0</v>
      </c>
      <c r="DP514" s="3">
        <v>1</v>
      </c>
      <c r="DQ514" s="3">
        <v>1</v>
      </c>
      <c r="DU514" s="3">
        <v>1010</v>
      </c>
      <c r="DV514" s="3" t="s">
        <v>163</v>
      </c>
      <c r="DW514" s="3" t="s">
        <v>163</v>
      </c>
      <c r="DX514" s="3">
        <v>1</v>
      </c>
      <c r="DZ514" s="3" t="s">
        <v>3</v>
      </c>
      <c r="EA514" s="3" t="s">
        <v>3</v>
      </c>
      <c r="EB514" s="3" t="s">
        <v>3</v>
      </c>
      <c r="EC514" s="3" t="s">
        <v>3</v>
      </c>
      <c r="EE514" s="3">
        <v>85635394</v>
      </c>
      <c r="EF514" s="3">
        <v>30</v>
      </c>
      <c r="EG514" s="3" t="s">
        <v>46</v>
      </c>
      <c r="EH514" s="3">
        <v>0</v>
      </c>
      <c r="EI514" s="3" t="s">
        <v>3</v>
      </c>
      <c r="EJ514" s="3">
        <v>1</v>
      </c>
      <c r="EK514" s="3">
        <v>22</v>
      </c>
      <c r="EL514" s="3" t="s">
        <v>202</v>
      </c>
      <c r="EM514" s="3" t="s">
        <v>203</v>
      </c>
      <c r="EO514" s="3" t="s">
        <v>146</v>
      </c>
      <c r="EQ514" s="3">
        <v>2097152</v>
      </c>
      <c r="ER514" s="3">
        <v>1561</v>
      </c>
      <c r="ES514" s="3">
        <v>1561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Z514" s="3">
        <v>5</v>
      </c>
      <c r="FC514" s="3">
        <v>1</v>
      </c>
      <c r="FD514" s="3">
        <v>18</v>
      </c>
      <c r="FF514" s="3">
        <v>18372</v>
      </c>
      <c r="FQ514" s="3">
        <v>0</v>
      </c>
      <c r="FR514" s="3">
        <v>0</v>
      </c>
      <c r="FS514" s="3">
        <v>0</v>
      </c>
      <c r="FX514" s="3">
        <v>109</v>
      </c>
      <c r="FY514" s="3">
        <v>61</v>
      </c>
      <c r="GA514" s="3" t="s">
        <v>476</v>
      </c>
      <c r="GD514" s="3">
        <v>1</v>
      </c>
      <c r="GF514" s="3">
        <v>1110296145</v>
      </c>
      <c r="GG514" s="3">
        <v>2</v>
      </c>
      <c r="GH514" s="3">
        <v>3</v>
      </c>
      <c r="GI514" s="3">
        <v>5</v>
      </c>
      <c r="GJ514" s="3">
        <v>0</v>
      </c>
      <c r="GK514" s="3">
        <v>0</v>
      </c>
      <c r="GL514" s="3">
        <f t="shared" si="513"/>
        <v>0</v>
      </c>
      <c r="GM514" s="3">
        <f t="shared" si="514"/>
        <v>92161.44</v>
      </c>
      <c r="GN514" s="3">
        <f t="shared" si="515"/>
        <v>92161.44</v>
      </c>
      <c r="GO514" s="3">
        <f t="shared" si="516"/>
        <v>0</v>
      </c>
      <c r="GP514" s="3">
        <f t="shared" si="517"/>
        <v>0</v>
      </c>
      <c r="GR514" s="3">
        <v>1</v>
      </c>
      <c r="GS514" s="3">
        <v>1</v>
      </c>
      <c r="GT514" s="3">
        <v>0</v>
      </c>
      <c r="GU514" s="3" t="s">
        <v>3</v>
      </c>
      <c r="GV514" s="3">
        <f t="shared" si="518"/>
        <v>0</v>
      </c>
      <c r="GW514" s="3">
        <v>1</v>
      </c>
      <c r="GX514" s="3">
        <f t="shared" si="519"/>
        <v>0</v>
      </c>
      <c r="HA514" s="3">
        <v>0</v>
      </c>
      <c r="HB514" s="3">
        <v>0</v>
      </c>
      <c r="HC514" s="3">
        <f t="shared" si="520"/>
        <v>0</v>
      </c>
      <c r="HE514" s="3" t="s">
        <v>322</v>
      </c>
      <c r="HF514" s="3" t="s">
        <v>32</v>
      </c>
      <c r="HM514" s="3" t="s">
        <v>36</v>
      </c>
      <c r="HN514" s="3" t="s">
        <v>3</v>
      </c>
      <c r="HO514" s="3" t="s">
        <v>3</v>
      </c>
      <c r="HP514" s="3" t="s">
        <v>3</v>
      </c>
      <c r="HQ514" s="3" t="s">
        <v>3</v>
      </c>
      <c r="HS514" s="3">
        <v>0</v>
      </c>
      <c r="IK514" s="3">
        <v>0</v>
      </c>
    </row>
    <row r="515" spans="1:255" x14ac:dyDescent="0.25">
      <c r="A515" s="2">
        <v>17</v>
      </c>
      <c r="B515" s="2">
        <v>1</v>
      </c>
      <c r="C515" s="2">
        <f>ROW(SmtRes!A621)</f>
        <v>621</v>
      </c>
      <c r="D515" s="2">
        <f>ROW(EtalonRes!A593)</f>
        <v>593</v>
      </c>
      <c r="E515" s="2" t="s">
        <v>477</v>
      </c>
      <c r="F515" s="2" t="s">
        <v>470</v>
      </c>
      <c r="G515" s="2" t="s">
        <v>471</v>
      </c>
      <c r="H515" s="2" t="s">
        <v>363</v>
      </c>
      <c r="I515" s="2">
        <v>19</v>
      </c>
      <c r="J515" s="2">
        <v>0</v>
      </c>
      <c r="K515" s="2">
        <v>19</v>
      </c>
      <c r="L515" s="2"/>
      <c r="M515" s="2"/>
      <c r="N515" s="2"/>
      <c r="O515" s="2">
        <f t="shared" si="496"/>
        <v>222.21</v>
      </c>
      <c r="P515" s="2">
        <f t="shared" si="497"/>
        <v>36.1</v>
      </c>
      <c r="Q515" s="2">
        <f>(ROUND((ROUND(((((ET515*1.25)*1.2))*AV515*I515),2)*BB515),2)+ROUND((ROUND(((AE515-(((EU515*1.25)*1.2)))*AV515*I515),2)*BS515),2))</f>
        <v>25.24</v>
      </c>
      <c r="R515" s="2">
        <f>(ROUND((ROUND(((((EU515*1.25)*1.2))*AV515*I515),2)*BS515),2)+ROUND((ROUND(((AE515-(((EU515*1.25)*1.2)))*AV515*I515),2)*BS515),2))</f>
        <v>3.95</v>
      </c>
      <c r="S515" s="2">
        <f t="shared" si="498"/>
        <v>160.87</v>
      </c>
      <c r="T515" s="2">
        <f t="shared" si="499"/>
        <v>0</v>
      </c>
      <c r="U515" s="2">
        <f t="shared" si="500"/>
        <v>12.8693004</v>
      </c>
      <c r="V515" s="2">
        <f t="shared" si="501"/>
        <v>0</v>
      </c>
      <c r="W515" s="2">
        <f t="shared" si="502"/>
        <v>0</v>
      </c>
      <c r="X515" s="2">
        <f>(ROUND((((S515+ROUND((ROUND(((((EU515*1.25)*1.2))*AV515*I515),2)*BS515),2))*AT515)/100),2)+ROUND(((ROUND((ROUND(((AE515-(((EU515*1.25)*1.2)))*AV515*I515),2)*BS515),2)*AT515)/100),2))</f>
        <v>179.65</v>
      </c>
      <c r="Y515" s="2">
        <f>(ROUND((((S515+ROUND((ROUND(((((EU515*1.25)*1.2))*AV515*I515),2)*BS515),2))*AU515)/100),2)+ROUND(((ROUND((ROUND(((AE515-(((EU515*1.25)*1.2)))*AV515*I515),2)*BS515),2)*AU515)/100),2))</f>
        <v>100.54</v>
      </c>
      <c r="Z515" s="2"/>
      <c r="AA515" s="2">
        <v>86549534</v>
      </c>
      <c r="AB515" s="2">
        <f t="shared" si="503"/>
        <v>11.08</v>
      </c>
      <c r="AC515" s="2">
        <f>ROUND((((ES515*1)*1)),6)</f>
        <v>1.9</v>
      </c>
      <c r="AD515" s="2">
        <f>ROUND((((((ET515*1.25)*1.2))-(((EU515*1.25)*1.2)))+AE515),6)</f>
        <v>1.2450000000000001</v>
      </c>
      <c r="AE515" s="2">
        <f>ROUND((((EU515*1.25)*1.2)),6)</f>
        <v>0.19500000000000001</v>
      </c>
      <c r="AF515" s="2">
        <f>ROUND((((EV515*1.15)*1.2)),6)</f>
        <v>7.9349999999999996</v>
      </c>
      <c r="AG515" s="2">
        <f t="shared" si="504"/>
        <v>0</v>
      </c>
      <c r="AH515" s="2">
        <f>(((EW515*1.15)*1.2))</f>
        <v>0.63480000000000003</v>
      </c>
      <c r="AI515" s="2">
        <f>(((EX515*1.25)*1.2))</f>
        <v>0</v>
      </c>
      <c r="AJ515" s="2">
        <f t="shared" si="505"/>
        <v>0</v>
      </c>
      <c r="AK515" s="2">
        <v>8.48</v>
      </c>
      <c r="AL515" s="2">
        <v>1.9</v>
      </c>
      <c r="AM515" s="2">
        <v>0.83</v>
      </c>
      <c r="AN515" s="2">
        <v>0.13</v>
      </c>
      <c r="AO515" s="2">
        <v>5.75</v>
      </c>
      <c r="AP515" s="2">
        <v>0</v>
      </c>
      <c r="AQ515" s="2">
        <v>0.46</v>
      </c>
      <c r="AR515" s="2">
        <v>0</v>
      </c>
      <c r="AS515" s="2">
        <v>0</v>
      </c>
      <c r="AT515" s="2">
        <v>109</v>
      </c>
      <c r="AU515" s="2">
        <v>61</v>
      </c>
      <c r="AV515" s="2">
        <v>1.0669999999999999</v>
      </c>
      <c r="AW515" s="2">
        <v>1</v>
      </c>
      <c r="AX515" s="2"/>
      <c r="AY515" s="2"/>
      <c r="AZ515" s="2">
        <v>1</v>
      </c>
      <c r="BA515" s="2">
        <v>1</v>
      </c>
      <c r="BB515" s="2">
        <v>1</v>
      </c>
      <c r="BC515" s="2">
        <v>1</v>
      </c>
      <c r="BD515" s="2" t="s">
        <v>3</v>
      </c>
      <c r="BE515" s="2" t="s">
        <v>3</v>
      </c>
      <c r="BF515" s="2" t="s">
        <v>3</v>
      </c>
      <c r="BG515" s="2" t="s">
        <v>3</v>
      </c>
      <c r="BH515" s="2">
        <v>0</v>
      </c>
      <c r="BI515" s="2">
        <v>1</v>
      </c>
      <c r="BJ515" s="2" t="s">
        <v>472</v>
      </c>
      <c r="BK515" s="2"/>
      <c r="BL515" s="2"/>
      <c r="BM515" s="2">
        <v>22</v>
      </c>
      <c r="BN515" s="2">
        <v>0</v>
      </c>
      <c r="BO515" s="2" t="s">
        <v>470</v>
      </c>
      <c r="BP515" s="2">
        <v>1</v>
      </c>
      <c r="BQ515" s="2">
        <v>30</v>
      </c>
      <c r="BR515" s="2">
        <v>0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1</v>
      </c>
      <c r="BY515" s="2" t="s">
        <v>3</v>
      </c>
      <c r="BZ515" s="2">
        <v>109</v>
      </c>
      <c r="CA515" s="2">
        <v>61</v>
      </c>
      <c r="CB515" s="2" t="s">
        <v>3</v>
      </c>
      <c r="CC515" s="2"/>
      <c r="CD515" s="2"/>
      <c r="CE515" s="2">
        <v>1566</v>
      </c>
      <c r="CF515" s="2">
        <v>0</v>
      </c>
      <c r="CG515" s="2">
        <v>0</v>
      </c>
      <c r="CH515" s="2"/>
      <c r="CI515" s="2"/>
      <c r="CJ515" s="2"/>
      <c r="CK515" s="2"/>
      <c r="CL515" s="2"/>
      <c r="CM515" s="2">
        <v>0</v>
      </c>
      <c r="CN515" s="2" t="s">
        <v>857</v>
      </c>
      <c r="CO515" s="2">
        <v>0</v>
      </c>
      <c r="CP515" s="2">
        <f t="shared" si="506"/>
        <v>222.21</v>
      </c>
      <c r="CQ515" s="2">
        <f t="shared" si="507"/>
        <v>1.9</v>
      </c>
      <c r="CR515" s="2">
        <f>(ROUND((ROUND(((((ET515*1.25)*1.2))*AV515*1),2)*BB515),2)+ROUND((ROUND(((AE515-(((EU515*1.25)*1.2)))*AV515*1),2)*BS515),2))</f>
        <v>1.33</v>
      </c>
      <c r="CS515" s="2">
        <f>(ROUND((ROUND(((((EU515*1.25)*1.2))*AV515*1),2)*BS515),2)+ROUND((ROUND(((AE515-(((EU515*1.25)*1.2)))*AV515*1),2)*BS515),2))</f>
        <v>0.21</v>
      </c>
      <c r="CT515" s="2">
        <f t="shared" si="508"/>
        <v>8.4700000000000006</v>
      </c>
      <c r="CU515" s="2">
        <f t="shared" si="509"/>
        <v>0</v>
      </c>
      <c r="CV515" s="2">
        <f t="shared" si="510"/>
        <v>0.67733160000000003</v>
      </c>
      <c r="CW515" s="2">
        <f t="shared" si="511"/>
        <v>0</v>
      </c>
      <c r="CX515" s="2">
        <f t="shared" si="512"/>
        <v>0</v>
      </c>
      <c r="CY515" s="2">
        <f>(ROUND((((S515+ROUND((ROUND(((((EU515*1.25)*1.2))*AV515*1),2)*BS515),2))*AT515)/100),2)+ROUND(((ROUND((ROUND(((AE515-(((EU515*1.25)*1.2)))*AV515*1),2)*BS515),2)*AT515)/100),2))</f>
        <v>175.58</v>
      </c>
      <c r="CZ515" s="2">
        <f>(ROUND((((S515+ROUND((ROUND(((((EU515*1.25)*1.2))*AV515*1),2)*BS515),2))*AU515)/100),2)+ROUND(((ROUND((ROUND(((AE515-(((EU515*1.25)*1.2)))*AV515*1),2)*BS515),2)*AU515)/100),2))</f>
        <v>98.26</v>
      </c>
      <c r="DA515" s="2"/>
      <c r="DB515" s="2">
        <v>157</v>
      </c>
      <c r="DC515" s="2" t="s">
        <v>3</v>
      </c>
      <c r="DD515" s="2" t="s">
        <v>36</v>
      </c>
      <c r="DE515" s="2" t="s">
        <v>138</v>
      </c>
      <c r="DF515" s="2" t="s">
        <v>138</v>
      </c>
      <c r="DG515" s="2" t="s">
        <v>139</v>
      </c>
      <c r="DH515" s="2" t="s">
        <v>3</v>
      </c>
      <c r="DI515" s="2" t="s">
        <v>139</v>
      </c>
      <c r="DJ515" s="2" t="s">
        <v>138</v>
      </c>
      <c r="DK515" s="2" t="s">
        <v>3</v>
      </c>
      <c r="DL515" s="2" t="s">
        <v>3</v>
      </c>
      <c r="DM515" s="2" t="s">
        <v>3</v>
      </c>
      <c r="DN515" s="2">
        <v>0</v>
      </c>
      <c r="DO515" s="2">
        <v>0</v>
      </c>
      <c r="DP515" s="2">
        <v>1</v>
      </c>
      <c r="DQ515" s="2">
        <v>1</v>
      </c>
      <c r="DR515" s="2"/>
      <c r="DS515" s="2"/>
      <c r="DT515" s="2"/>
      <c r="DU515" s="2">
        <v>1013</v>
      </c>
      <c r="DV515" s="2" t="s">
        <v>363</v>
      </c>
      <c r="DW515" s="2" t="s">
        <v>363</v>
      </c>
      <c r="DX515" s="2">
        <v>1</v>
      </c>
      <c r="DY515" s="2"/>
      <c r="DZ515" s="2" t="s">
        <v>3</v>
      </c>
      <c r="EA515" s="2" t="s">
        <v>3</v>
      </c>
      <c r="EB515" s="2" t="s">
        <v>3</v>
      </c>
      <c r="EC515" s="2" t="s">
        <v>3</v>
      </c>
      <c r="ED515" s="2"/>
      <c r="EE515" s="2">
        <v>85635394</v>
      </c>
      <c r="EF515" s="2">
        <v>30</v>
      </c>
      <c r="EG515" s="2" t="s">
        <v>46</v>
      </c>
      <c r="EH515" s="2">
        <v>0</v>
      </c>
      <c r="EI515" s="2" t="s">
        <v>3</v>
      </c>
      <c r="EJ515" s="2">
        <v>1</v>
      </c>
      <c r="EK515" s="2">
        <v>22</v>
      </c>
      <c r="EL515" s="2" t="s">
        <v>202</v>
      </c>
      <c r="EM515" s="2" t="s">
        <v>203</v>
      </c>
      <c r="EN515" s="2"/>
      <c r="EO515" s="2" t="s">
        <v>140</v>
      </c>
      <c r="EP515" s="2"/>
      <c r="EQ515" s="2">
        <v>131072</v>
      </c>
      <c r="ER515" s="2">
        <v>8.48</v>
      </c>
      <c r="ES515" s="2">
        <v>1.9</v>
      </c>
      <c r="ET515" s="2">
        <v>0.83</v>
      </c>
      <c r="EU515" s="2">
        <v>0.13</v>
      </c>
      <c r="EV515" s="2">
        <v>5.75</v>
      </c>
      <c r="EW515" s="2">
        <v>0.46</v>
      </c>
      <c r="EX515" s="2">
        <v>0</v>
      </c>
      <c r="EY515" s="2">
        <v>0</v>
      </c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>
        <v>0</v>
      </c>
      <c r="FR515" s="2">
        <v>0</v>
      </c>
      <c r="FS515" s="2">
        <v>0</v>
      </c>
      <c r="FT515" s="2"/>
      <c r="FU515" s="2"/>
      <c r="FV515" s="2"/>
      <c r="FW515" s="2"/>
      <c r="FX515" s="2">
        <v>109</v>
      </c>
      <c r="FY515" s="2">
        <v>61</v>
      </c>
      <c r="FZ515" s="2"/>
      <c r="GA515" s="2" t="s">
        <v>3</v>
      </c>
      <c r="GB515" s="2"/>
      <c r="GC515" s="2"/>
      <c r="GD515" s="2">
        <v>1</v>
      </c>
      <c r="GE515" s="2"/>
      <c r="GF515" s="2">
        <v>157979652</v>
      </c>
      <c r="GG515" s="2">
        <v>2</v>
      </c>
      <c r="GH515" s="2">
        <v>1</v>
      </c>
      <c r="GI515" s="2">
        <v>2</v>
      </c>
      <c r="GJ515" s="2">
        <v>0</v>
      </c>
      <c r="GK515" s="2">
        <v>0</v>
      </c>
      <c r="GL515" s="2">
        <f t="shared" si="513"/>
        <v>0</v>
      </c>
      <c r="GM515" s="2">
        <f t="shared" si="514"/>
        <v>502.4</v>
      </c>
      <c r="GN515" s="2">
        <f t="shared" si="515"/>
        <v>502.4</v>
      </c>
      <c r="GO515" s="2">
        <f t="shared" si="516"/>
        <v>0</v>
      </c>
      <c r="GP515" s="2">
        <f t="shared" si="517"/>
        <v>0</v>
      </c>
      <c r="GQ515" s="2"/>
      <c r="GR515" s="2">
        <v>0</v>
      </c>
      <c r="GS515" s="2">
        <v>3</v>
      </c>
      <c r="GT515" s="2">
        <v>0</v>
      </c>
      <c r="GU515" s="2" t="s">
        <v>3</v>
      </c>
      <c r="GV515" s="2">
        <f t="shared" si="518"/>
        <v>0</v>
      </c>
      <c r="GW515" s="2">
        <v>1</v>
      </c>
      <c r="GX515" s="2">
        <f t="shared" si="519"/>
        <v>0</v>
      </c>
      <c r="GY515" s="2"/>
      <c r="GZ515" s="2"/>
      <c r="HA515" s="2">
        <v>0</v>
      </c>
      <c r="HB515" s="2">
        <v>0</v>
      </c>
      <c r="HC515" s="2">
        <f t="shared" si="520"/>
        <v>0</v>
      </c>
      <c r="HD515" s="2"/>
      <c r="HE515" s="2" t="s">
        <v>3</v>
      </c>
      <c r="HF515" s="2" t="s">
        <v>3</v>
      </c>
      <c r="HG515" s="2"/>
      <c r="HH515" s="2"/>
      <c r="HI515" s="2"/>
      <c r="HJ515" s="2"/>
      <c r="HK515" s="2"/>
      <c r="HL515" s="2"/>
      <c r="HM515" s="2" t="s">
        <v>3</v>
      </c>
      <c r="HN515" s="2" t="s">
        <v>3</v>
      </c>
      <c r="HO515" s="2" t="s">
        <v>3</v>
      </c>
      <c r="HP515" s="2" t="s">
        <v>3</v>
      </c>
      <c r="HQ515" s="2" t="s">
        <v>3</v>
      </c>
      <c r="HR515" s="2"/>
      <c r="HS515" s="2">
        <v>0</v>
      </c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>
        <v>0</v>
      </c>
      <c r="IL515" s="2"/>
      <c r="IM515" s="2"/>
      <c r="IN515" s="2"/>
      <c r="IO515" s="2"/>
      <c r="IP515" s="2"/>
      <c r="IQ515" s="2"/>
      <c r="IR515" s="2"/>
      <c r="IS515" s="2"/>
      <c r="IT515" s="2"/>
      <c r="IU515" s="2"/>
    </row>
    <row r="516" spans="1:255" x14ac:dyDescent="0.25">
      <c r="A516" s="3">
        <v>17</v>
      </c>
      <c r="B516" s="3">
        <v>1</v>
      </c>
      <c r="C516" s="3">
        <f>ROW(SmtRes!A626)</f>
        <v>626</v>
      </c>
      <c r="D516" s="3">
        <f>ROW(EtalonRes!A598)</f>
        <v>598</v>
      </c>
      <c r="E516" s="3" t="s">
        <v>477</v>
      </c>
      <c r="F516" s="3" t="s">
        <v>470</v>
      </c>
      <c r="G516" s="3" t="s">
        <v>471</v>
      </c>
      <c r="H516" s="3" t="s">
        <v>363</v>
      </c>
      <c r="I516" s="3">
        <v>19</v>
      </c>
      <c r="J516" s="3">
        <v>0</v>
      </c>
      <c r="K516" s="3">
        <v>19</v>
      </c>
      <c r="O516" s="3">
        <f t="shared" si="496"/>
        <v>9908.8799999999992</v>
      </c>
      <c r="P516" s="3">
        <f t="shared" si="497"/>
        <v>412.26</v>
      </c>
      <c r="Q516" s="3">
        <f>(ROUND((ROUND(((((ET516*1.25)*1.2))*AV516*I516),2)*BB516),2)+ROUND((ROUND(((AE516-(((EU516*1.25)*1.2)))*AV516*I516),2)*BS516),2))</f>
        <v>431.6</v>
      </c>
      <c r="R516" s="3">
        <f>(ROUND((ROUND(((((EU516*1.25)*1.2))*AV516*I516),2)*BS516),2)+ROUND((ROUND(((AE516-(((EU516*1.25)*1.2)))*AV516*I516),2)*BS516),2))</f>
        <v>222.58</v>
      </c>
      <c r="S516" s="3">
        <f t="shared" si="498"/>
        <v>9065.02</v>
      </c>
      <c r="T516" s="3">
        <f t="shared" si="499"/>
        <v>0</v>
      </c>
      <c r="U516" s="3">
        <f t="shared" si="500"/>
        <v>12.8693004</v>
      </c>
      <c r="V516" s="3">
        <f t="shared" si="501"/>
        <v>0</v>
      </c>
      <c r="W516" s="3">
        <f t="shared" si="502"/>
        <v>0</v>
      </c>
      <c r="X516" s="3">
        <f>(ROUND((((S516+ROUND((ROUND(((((EU516*1.25)*1.2))*AV516*I516),2)*BS516),2))*AT516)/100),2)+ROUND(((ROUND((ROUND(((AE516-(((EU516*1.25)*1.2)))*AV516*I516),2)*BS516),2)*AT516)/100),2))</f>
        <v>10123.48</v>
      </c>
      <c r="Y516" s="3">
        <f>(ROUND((((S516+ROUND((ROUND(((((EU516*1.25)*1.2))*AV516*I516),2)*BS516),2))*AU516)/100),2)+ROUND(((ROUND((ROUND(((AE516-(((EU516*1.25)*1.2)))*AV516*I516),2)*BS516),2)*AU516)/100),2))</f>
        <v>5665.44</v>
      </c>
      <c r="AA516" s="3">
        <v>86549536</v>
      </c>
      <c r="AB516" s="3">
        <f t="shared" si="503"/>
        <v>11.08</v>
      </c>
      <c r="AC516" s="3">
        <f>ROUND((((ES516*1)*1)),6)</f>
        <v>1.9</v>
      </c>
      <c r="AD516" s="3">
        <f>ROUND((((((ET516*1.25)*1.2))-(((EU516*1.25)*1.2)))+AE516),6)</f>
        <v>1.2450000000000001</v>
      </c>
      <c r="AE516" s="3">
        <f>ROUND((((EU516*1.25)*1.2)),6)</f>
        <v>0.19500000000000001</v>
      </c>
      <c r="AF516" s="3">
        <f>ROUND((((EV516*1.15)*1.2)),6)</f>
        <v>7.9349999999999996</v>
      </c>
      <c r="AG516" s="3">
        <f t="shared" si="504"/>
        <v>0</v>
      </c>
      <c r="AH516" s="3">
        <f>(((EW516*1.15)*1.2))</f>
        <v>0.63480000000000003</v>
      </c>
      <c r="AI516" s="3">
        <f>(((EX516*1.25)*1.2))</f>
        <v>0</v>
      </c>
      <c r="AJ516" s="3">
        <f t="shared" si="505"/>
        <v>0</v>
      </c>
      <c r="AK516" s="3">
        <v>8.48</v>
      </c>
      <c r="AL516" s="3">
        <v>1.9</v>
      </c>
      <c r="AM516" s="3">
        <v>0.83</v>
      </c>
      <c r="AN516" s="3">
        <v>0.13</v>
      </c>
      <c r="AO516" s="3">
        <v>5.75</v>
      </c>
      <c r="AP516" s="3">
        <v>0</v>
      </c>
      <c r="AQ516" s="3">
        <v>0.46</v>
      </c>
      <c r="AR516" s="3">
        <v>0</v>
      </c>
      <c r="AS516" s="3">
        <v>0</v>
      </c>
      <c r="AT516" s="3">
        <v>109</v>
      </c>
      <c r="AU516" s="3">
        <v>61</v>
      </c>
      <c r="AV516" s="3">
        <v>1.0669999999999999</v>
      </c>
      <c r="AW516" s="3">
        <v>1</v>
      </c>
      <c r="AZ516" s="3">
        <v>1</v>
      </c>
      <c r="BA516" s="3">
        <v>56.35</v>
      </c>
      <c r="BB516" s="3">
        <v>17.100000000000001</v>
      </c>
      <c r="BC516" s="3">
        <v>11.42</v>
      </c>
      <c r="BD516" s="3" t="s">
        <v>3</v>
      </c>
      <c r="BE516" s="3" t="s">
        <v>3</v>
      </c>
      <c r="BF516" s="3" t="s">
        <v>3</v>
      </c>
      <c r="BG516" s="3" t="s">
        <v>3</v>
      </c>
      <c r="BH516" s="3">
        <v>0</v>
      </c>
      <c r="BI516" s="3">
        <v>1</v>
      </c>
      <c r="BJ516" s="3" t="s">
        <v>472</v>
      </c>
      <c r="BM516" s="3">
        <v>22</v>
      </c>
      <c r="BN516" s="3">
        <v>0</v>
      </c>
      <c r="BO516" s="3" t="s">
        <v>470</v>
      </c>
      <c r="BP516" s="3">
        <v>1</v>
      </c>
      <c r="BQ516" s="3">
        <v>30</v>
      </c>
      <c r="BR516" s="3">
        <v>0</v>
      </c>
      <c r="BS516" s="3">
        <v>56.35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 t="s">
        <v>3</v>
      </c>
      <c r="BZ516" s="3">
        <v>109</v>
      </c>
      <c r="CA516" s="3">
        <v>61</v>
      </c>
      <c r="CB516" s="3" t="s">
        <v>3</v>
      </c>
      <c r="CE516" s="3">
        <v>1566</v>
      </c>
      <c r="CF516" s="3">
        <v>0</v>
      </c>
      <c r="CG516" s="3">
        <v>0</v>
      </c>
      <c r="CM516" s="3">
        <v>0</v>
      </c>
      <c r="CN516" s="3" t="s">
        <v>857</v>
      </c>
      <c r="CO516" s="3">
        <v>0</v>
      </c>
      <c r="CP516" s="3">
        <f t="shared" si="506"/>
        <v>9908.880000000001</v>
      </c>
      <c r="CQ516" s="3">
        <f t="shared" si="507"/>
        <v>21.7</v>
      </c>
      <c r="CR516" s="3">
        <f>(ROUND((ROUND(((((ET516*1.25)*1.2))*AV516*1),2)*BB516),2)+ROUND((ROUND(((AE516-(((EU516*1.25)*1.2)))*AV516*1),2)*BS516),2))</f>
        <v>22.74</v>
      </c>
      <c r="CS516" s="3">
        <f>(ROUND((ROUND(((((EU516*1.25)*1.2))*AV516*1),2)*BS516),2)+ROUND((ROUND(((AE516-(((EU516*1.25)*1.2)))*AV516*1),2)*BS516),2))</f>
        <v>11.83</v>
      </c>
      <c r="CT516" s="3">
        <f t="shared" si="508"/>
        <v>477.28</v>
      </c>
      <c r="CU516" s="3">
        <f t="shared" si="509"/>
        <v>0</v>
      </c>
      <c r="CV516" s="3">
        <f t="shared" si="510"/>
        <v>0.67733160000000003</v>
      </c>
      <c r="CW516" s="3">
        <f t="shared" si="511"/>
        <v>0</v>
      </c>
      <c r="CX516" s="3">
        <f t="shared" si="512"/>
        <v>0</v>
      </c>
      <c r="CY516" s="3">
        <f>(ROUND((((S516+ROUND((ROUND(((((EU516*1.25)*1.2))*AV516*1),2)*BS516),2))*AT516)/100),2)+ROUND(((ROUND((ROUND(((AE516-(((EU516*1.25)*1.2)))*AV516*1),2)*BS516),2)*AT516)/100),2))</f>
        <v>9893.77</v>
      </c>
      <c r="CZ516" s="3">
        <f>(ROUND((((S516+ROUND((ROUND(((((EU516*1.25)*1.2))*AV516*1),2)*BS516),2))*AU516)/100),2)+ROUND(((ROUND((ROUND(((AE516-(((EU516*1.25)*1.2)))*AV516*1),2)*BS516),2)*AU516)/100),2))</f>
        <v>5536.88</v>
      </c>
      <c r="DB516" s="3">
        <v>159</v>
      </c>
      <c r="DC516" s="3" t="s">
        <v>3</v>
      </c>
      <c r="DD516" s="3" t="s">
        <v>36</v>
      </c>
      <c r="DE516" s="3" t="s">
        <v>138</v>
      </c>
      <c r="DF516" s="3" t="s">
        <v>138</v>
      </c>
      <c r="DG516" s="3" t="s">
        <v>139</v>
      </c>
      <c r="DH516" s="3" t="s">
        <v>3</v>
      </c>
      <c r="DI516" s="3" t="s">
        <v>139</v>
      </c>
      <c r="DJ516" s="3" t="s">
        <v>138</v>
      </c>
      <c r="DK516" s="3" t="s">
        <v>3</v>
      </c>
      <c r="DL516" s="3" t="s">
        <v>3</v>
      </c>
      <c r="DM516" s="3" t="s">
        <v>3</v>
      </c>
      <c r="DN516" s="3">
        <v>0</v>
      </c>
      <c r="DO516" s="3">
        <v>0</v>
      </c>
      <c r="DP516" s="3">
        <v>1</v>
      </c>
      <c r="DQ516" s="3">
        <v>1</v>
      </c>
      <c r="DU516" s="3">
        <v>1013</v>
      </c>
      <c r="DV516" s="3" t="s">
        <v>363</v>
      </c>
      <c r="DW516" s="3" t="s">
        <v>363</v>
      </c>
      <c r="DX516" s="3">
        <v>1</v>
      </c>
      <c r="DZ516" s="3" t="s">
        <v>3</v>
      </c>
      <c r="EA516" s="3" t="s">
        <v>3</v>
      </c>
      <c r="EB516" s="3" t="s">
        <v>3</v>
      </c>
      <c r="EC516" s="3" t="s">
        <v>3</v>
      </c>
      <c r="EE516" s="3">
        <v>85635394</v>
      </c>
      <c r="EF516" s="3">
        <v>30</v>
      </c>
      <c r="EG516" s="3" t="s">
        <v>46</v>
      </c>
      <c r="EH516" s="3">
        <v>0</v>
      </c>
      <c r="EI516" s="3" t="s">
        <v>3</v>
      </c>
      <c r="EJ516" s="3">
        <v>1</v>
      </c>
      <c r="EK516" s="3">
        <v>22</v>
      </c>
      <c r="EL516" s="3" t="s">
        <v>202</v>
      </c>
      <c r="EM516" s="3" t="s">
        <v>203</v>
      </c>
      <c r="EO516" s="3" t="s">
        <v>140</v>
      </c>
      <c r="EQ516" s="3">
        <v>131072</v>
      </c>
      <c r="ER516" s="3">
        <v>8.48</v>
      </c>
      <c r="ES516" s="3">
        <v>1.9</v>
      </c>
      <c r="ET516" s="3">
        <v>0.83</v>
      </c>
      <c r="EU516" s="3">
        <v>0.13</v>
      </c>
      <c r="EV516" s="3">
        <v>5.75</v>
      </c>
      <c r="EW516" s="3">
        <v>0.46</v>
      </c>
      <c r="EX516" s="3">
        <v>0</v>
      </c>
      <c r="EY516" s="3">
        <v>0</v>
      </c>
      <c r="FQ516" s="3">
        <v>0</v>
      </c>
      <c r="FR516" s="3">
        <v>0</v>
      </c>
      <c r="FS516" s="3">
        <v>0</v>
      </c>
      <c r="FX516" s="3">
        <v>109</v>
      </c>
      <c r="FY516" s="3">
        <v>61</v>
      </c>
      <c r="GA516" s="3" t="s">
        <v>3</v>
      </c>
      <c r="GD516" s="3">
        <v>1</v>
      </c>
      <c r="GF516" s="3">
        <v>157979652</v>
      </c>
      <c r="GG516" s="3">
        <v>2</v>
      </c>
      <c r="GH516" s="3">
        <v>1</v>
      </c>
      <c r="GI516" s="3">
        <v>2</v>
      </c>
      <c r="GJ516" s="3">
        <v>0</v>
      </c>
      <c r="GK516" s="3">
        <v>0</v>
      </c>
      <c r="GL516" s="3">
        <f t="shared" si="513"/>
        <v>0</v>
      </c>
      <c r="GM516" s="3">
        <f t="shared" si="514"/>
        <v>25697.8</v>
      </c>
      <c r="GN516" s="3">
        <f t="shared" si="515"/>
        <v>25697.8</v>
      </c>
      <c r="GO516" s="3">
        <f t="shared" si="516"/>
        <v>0</v>
      </c>
      <c r="GP516" s="3">
        <f t="shared" si="517"/>
        <v>0</v>
      </c>
      <c r="GR516" s="3">
        <v>0</v>
      </c>
      <c r="GS516" s="3">
        <v>3</v>
      </c>
      <c r="GT516" s="3">
        <v>0</v>
      </c>
      <c r="GU516" s="3" t="s">
        <v>3</v>
      </c>
      <c r="GV516" s="3">
        <f t="shared" si="518"/>
        <v>0</v>
      </c>
      <c r="GW516" s="3">
        <v>1</v>
      </c>
      <c r="GX516" s="3">
        <f t="shared" si="519"/>
        <v>0</v>
      </c>
      <c r="HA516" s="3">
        <v>0</v>
      </c>
      <c r="HB516" s="3">
        <v>0</v>
      </c>
      <c r="HC516" s="3">
        <f t="shared" si="520"/>
        <v>0</v>
      </c>
      <c r="HE516" s="3" t="s">
        <v>3</v>
      </c>
      <c r="HF516" s="3" t="s">
        <v>3</v>
      </c>
      <c r="HM516" s="3" t="s">
        <v>3</v>
      </c>
      <c r="HN516" s="3" t="s">
        <v>3</v>
      </c>
      <c r="HO516" s="3" t="s">
        <v>3</v>
      </c>
      <c r="HP516" s="3" t="s">
        <v>3</v>
      </c>
      <c r="HQ516" s="3" t="s">
        <v>3</v>
      </c>
      <c r="HS516" s="3">
        <v>0</v>
      </c>
      <c r="IK516" s="3">
        <v>0</v>
      </c>
    </row>
    <row r="517" spans="1:255" x14ac:dyDescent="0.25">
      <c r="A517" s="2">
        <v>18</v>
      </c>
      <c r="B517" s="2">
        <v>1</v>
      </c>
      <c r="C517" s="2">
        <v>621</v>
      </c>
      <c r="D517" s="2"/>
      <c r="E517" s="2" t="s">
        <v>478</v>
      </c>
      <c r="F517" s="2" t="s">
        <v>479</v>
      </c>
      <c r="G517" s="2" t="s">
        <v>480</v>
      </c>
      <c r="H517" s="2" t="s">
        <v>226</v>
      </c>
      <c r="I517" s="2">
        <f>I515*J517</f>
        <v>19</v>
      </c>
      <c r="J517" s="2">
        <v>1</v>
      </c>
      <c r="K517" s="2">
        <v>1</v>
      </c>
      <c r="L517" s="2"/>
      <c r="M517" s="2"/>
      <c r="N517" s="2"/>
      <c r="O517" s="2">
        <f t="shared" si="496"/>
        <v>10917.59</v>
      </c>
      <c r="P517" s="2">
        <f t="shared" si="497"/>
        <v>10917.59</v>
      </c>
      <c r="Q517" s="2">
        <f t="shared" ref="Q517:Q522" si="521">(ROUND((ROUND(((ET517)*AV517*I517),2)*BB517),2)+ROUND((ROUND(((AE517-(EU517))*AV517*I517),2)*BS517),2))</f>
        <v>0</v>
      </c>
      <c r="R517" s="2">
        <f t="shared" ref="R517:R522" si="522">(ROUND((ROUND(((EU517)*AV517*I517),2)*BS517),2)+ROUND((ROUND(((AE517-(EU517))*AV517*I517),2)*BS517),2))</f>
        <v>0</v>
      </c>
      <c r="S517" s="2">
        <f t="shared" si="498"/>
        <v>0</v>
      </c>
      <c r="T517" s="2">
        <f t="shared" si="499"/>
        <v>0</v>
      </c>
      <c r="U517" s="2">
        <f t="shared" si="500"/>
        <v>0</v>
      </c>
      <c r="V517" s="2">
        <f t="shared" si="501"/>
        <v>0</v>
      </c>
      <c r="W517" s="2">
        <f t="shared" si="502"/>
        <v>0</v>
      </c>
      <c r="X517" s="2">
        <f t="shared" ref="X517:X522" si="523">(ROUND((((S517+ROUND((ROUND(((EU517)*AV517*I517),2)*BS517),2))*AT517)/100),2)+ROUND(((ROUND((ROUND(((AE517-(EU517))*AV517*I517),2)*BS517),2)*AT517)/100),2))</f>
        <v>0</v>
      </c>
      <c r="Y517" s="2">
        <f t="shared" ref="Y517:Y522" si="524">(ROUND((((S517+ROUND((ROUND(((EU517)*AV517*I517),2)*BS517),2))*AU517)/100),2)+ROUND(((ROUND((ROUND(((AE517-(EU517))*AV517*I517),2)*BS517),2)*AU517)/100),2))</f>
        <v>0</v>
      </c>
      <c r="Z517" s="2"/>
      <c r="AA517" s="2">
        <v>86549534</v>
      </c>
      <c r="AB517" s="2">
        <f t="shared" si="503"/>
        <v>574.61</v>
      </c>
      <c r="AC517" s="2">
        <f t="shared" ref="AC517:AC522" si="525">ROUND((ES517),6)</f>
        <v>574.61</v>
      </c>
      <c r="AD517" s="2">
        <f t="shared" ref="AD517:AD522" si="526">ROUND((((ET517)-(EU517))+AE517),6)</f>
        <v>0</v>
      </c>
      <c r="AE517" s="2">
        <f t="shared" ref="AE517:AF522" si="527">ROUND((EU517),6)</f>
        <v>0</v>
      </c>
      <c r="AF517" s="2">
        <f t="shared" si="527"/>
        <v>0</v>
      </c>
      <c r="AG517" s="2">
        <f t="shared" si="504"/>
        <v>0</v>
      </c>
      <c r="AH517" s="2">
        <f t="shared" ref="AH517:AI522" si="528">(EW517)</f>
        <v>0</v>
      </c>
      <c r="AI517" s="2">
        <f t="shared" si="528"/>
        <v>0</v>
      </c>
      <c r="AJ517" s="2">
        <f t="shared" si="505"/>
        <v>0</v>
      </c>
      <c r="AK517" s="2">
        <v>574.61</v>
      </c>
      <c r="AL517" s="2">
        <v>574.61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109</v>
      </c>
      <c r="AU517" s="2">
        <v>61</v>
      </c>
      <c r="AV517" s="2">
        <v>1</v>
      </c>
      <c r="AW517" s="2">
        <v>1</v>
      </c>
      <c r="AX517" s="2"/>
      <c r="AY517" s="2"/>
      <c r="AZ517" s="2">
        <v>1</v>
      </c>
      <c r="BA517" s="2">
        <v>1</v>
      </c>
      <c r="BB517" s="2">
        <v>1</v>
      </c>
      <c r="BC517" s="2">
        <v>1</v>
      </c>
      <c r="BD517" s="2" t="s">
        <v>3</v>
      </c>
      <c r="BE517" s="2" t="s">
        <v>3</v>
      </c>
      <c r="BF517" s="2" t="s">
        <v>3</v>
      </c>
      <c r="BG517" s="2" t="s">
        <v>3</v>
      </c>
      <c r="BH517" s="2">
        <v>3</v>
      </c>
      <c r="BI517" s="2">
        <v>1</v>
      </c>
      <c r="BJ517" s="2" t="s">
        <v>481</v>
      </c>
      <c r="BK517" s="2"/>
      <c r="BL517" s="2"/>
      <c r="BM517" s="2">
        <v>22</v>
      </c>
      <c r="BN517" s="2">
        <v>0</v>
      </c>
      <c r="BO517" s="2" t="s">
        <v>3</v>
      </c>
      <c r="BP517" s="2">
        <v>0</v>
      </c>
      <c r="BQ517" s="2">
        <v>30</v>
      </c>
      <c r="BR517" s="2">
        <v>0</v>
      </c>
      <c r="BS517" s="2">
        <v>1</v>
      </c>
      <c r="BT517" s="2">
        <v>1</v>
      </c>
      <c r="BU517" s="2">
        <v>1</v>
      </c>
      <c r="BV517" s="2">
        <v>1</v>
      </c>
      <c r="BW517" s="2">
        <v>1</v>
      </c>
      <c r="BX517" s="2">
        <v>1</v>
      </c>
      <c r="BY517" s="2" t="s">
        <v>3</v>
      </c>
      <c r="BZ517" s="2">
        <v>109</v>
      </c>
      <c r="CA517" s="2">
        <v>61</v>
      </c>
      <c r="CB517" s="2" t="s">
        <v>3</v>
      </c>
      <c r="CC517" s="2"/>
      <c r="CD517" s="2"/>
      <c r="CE517" s="2">
        <v>1566</v>
      </c>
      <c r="CF517" s="2">
        <v>0</v>
      </c>
      <c r="CG517" s="2">
        <v>0</v>
      </c>
      <c r="CH517" s="2"/>
      <c r="CI517" s="2"/>
      <c r="CJ517" s="2"/>
      <c r="CK517" s="2"/>
      <c r="CL517" s="2"/>
      <c r="CM517" s="2">
        <v>0</v>
      </c>
      <c r="CN517" s="2" t="s">
        <v>858</v>
      </c>
      <c r="CO517" s="2">
        <v>0</v>
      </c>
      <c r="CP517" s="2">
        <f t="shared" si="506"/>
        <v>10917.59</v>
      </c>
      <c r="CQ517" s="2">
        <f t="shared" si="507"/>
        <v>574.61</v>
      </c>
      <c r="CR517" s="2">
        <f t="shared" ref="CR517:CR522" si="529">(ROUND((ROUND(((ET517)*AV517*1),2)*BB517),2)+ROUND((ROUND(((AE517-(EU517))*AV517*1),2)*BS517),2))</f>
        <v>0</v>
      </c>
      <c r="CS517" s="2">
        <f t="shared" ref="CS517:CS522" si="530">(ROUND((ROUND(((EU517)*AV517*1),2)*BS517),2)+ROUND((ROUND(((AE517-(EU517))*AV517*1),2)*BS517),2))</f>
        <v>0</v>
      </c>
      <c r="CT517" s="2">
        <f t="shared" si="508"/>
        <v>0</v>
      </c>
      <c r="CU517" s="2">
        <f t="shared" si="509"/>
        <v>0</v>
      </c>
      <c r="CV517" s="2">
        <f t="shared" si="510"/>
        <v>0</v>
      </c>
      <c r="CW517" s="2">
        <f t="shared" si="511"/>
        <v>0</v>
      </c>
      <c r="CX517" s="2">
        <f t="shared" si="512"/>
        <v>0</v>
      </c>
      <c r="CY517" s="2">
        <f t="shared" ref="CY517:CY522" si="531">(ROUND((((S517+ROUND((ROUND(((EU517)*AV517*1),2)*BS517),2))*AT517)/100),2)+ROUND(((ROUND((ROUND(((AE517-(EU517))*AV517*1),2)*BS517),2)*AT517)/100),2))</f>
        <v>0</v>
      </c>
      <c r="CZ517" s="2">
        <f t="shared" ref="CZ517:CZ522" si="532">(ROUND((((S517+ROUND((ROUND(((EU517)*AV517*1),2)*BS517),2))*AU517)/100),2)+ROUND(((ROUND((ROUND(((AE517-(EU517))*AV517*1),2)*BS517),2)*AU517)/100),2))</f>
        <v>0</v>
      </c>
      <c r="DA517" s="2"/>
      <c r="DB517" s="2"/>
      <c r="DC517" s="2" t="s">
        <v>3</v>
      </c>
      <c r="DD517" s="2" t="s">
        <v>3</v>
      </c>
      <c r="DE517" s="2" t="s">
        <v>3</v>
      </c>
      <c r="DF517" s="2" t="s">
        <v>3</v>
      </c>
      <c r="DG517" s="2" t="s">
        <v>3</v>
      </c>
      <c r="DH517" s="2" t="s">
        <v>3</v>
      </c>
      <c r="DI517" s="2" t="s">
        <v>3</v>
      </c>
      <c r="DJ517" s="2" t="s">
        <v>3</v>
      </c>
      <c r="DK517" s="2" t="s">
        <v>3</v>
      </c>
      <c r="DL517" s="2" t="s">
        <v>3</v>
      </c>
      <c r="DM517" s="2" t="s">
        <v>3</v>
      </c>
      <c r="DN517" s="2">
        <v>0</v>
      </c>
      <c r="DO517" s="2">
        <v>0</v>
      </c>
      <c r="DP517" s="2">
        <v>1</v>
      </c>
      <c r="DQ517" s="2">
        <v>1</v>
      </c>
      <c r="DR517" s="2"/>
      <c r="DS517" s="2"/>
      <c r="DT517" s="2"/>
      <c r="DU517" s="2">
        <v>1013</v>
      </c>
      <c r="DV517" s="2" t="s">
        <v>226</v>
      </c>
      <c r="DW517" s="2" t="s">
        <v>226</v>
      </c>
      <c r="DX517" s="2">
        <v>1</v>
      </c>
      <c r="DY517" s="2"/>
      <c r="DZ517" s="2" t="s">
        <v>3</v>
      </c>
      <c r="EA517" s="2" t="s">
        <v>3</v>
      </c>
      <c r="EB517" s="2" t="s">
        <v>3</v>
      </c>
      <c r="EC517" s="2" t="s">
        <v>3</v>
      </c>
      <c r="ED517" s="2"/>
      <c r="EE517" s="2">
        <v>85635394</v>
      </c>
      <c r="EF517" s="2">
        <v>30</v>
      </c>
      <c r="EG517" s="2" t="s">
        <v>46</v>
      </c>
      <c r="EH517" s="2">
        <v>0</v>
      </c>
      <c r="EI517" s="2" t="s">
        <v>3</v>
      </c>
      <c r="EJ517" s="2">
        <v>1</v>
      </c>
      <c r="EK517" s="2">
        <v>22</v>
      </c>
      <c r="EL517" s="2" t="s">
        <v>202</v>
      </c>
      <c r="EM517" s="2" t="s">
        <v>203</v>
      </c>
      <c r="EN517" s="2"/>
      <c r="EO517" s="2" t="s">
        <v>146</v>
      </c>
      <c r="EP517" s="2"/>
      <c r="EQ517" s="2">
        <v>0</v>
      </c>
      <c r="ER517" s="2">
        <v>574.61</v>
      </c>
      <c r="ES517" s="2">
        <v>574.61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>
        <v>0</v>
      </c>
      <c r="FR517" s="2">
        <v>0</v>
      </c>
      <c r="FS517" s="2">
        <v>0</v>
      </c>
      <c r="FT517" s="2"/>
      <c r="FU517" s="2"/>
      <c r="FV517" s="2"/>
      <c r="FW517" s="2"/>
      <c r="FX517" s="2">
        <v>109</v>
      </c>
      <c r="FY517" s="2">
        <v>61</v>
      </c>
      <c r="FZ517" s="2"/>
      <c r="GA517" s="2" t="s">
        <v>3</v>
      </c>
      <c r="GB517" s="2"/>
      <c r="GC517" s="2"/>
      <c r="GD517" s="2">
        <v>1</v>
      </c>
      <c r="GE517" s="2"/>
      <c r="GF517" s="2">
        <v>-802607929</v>
      </c>
      <c r="GG517" s="2">
        <v>2</v>
      </c>
      <c r="GH517" s="2">
        <v>1</v>
      </c>
      <c r="GI517" s="2">
        <v>-2</v>
      </c>
      <c r="GJ517" s="2">
        <v>0</v>
      </c>
      <c r="GK517" s="2">
        <v>0</v>
      </c>
      <c r="GL517" s="2">
        <f t="shared" si="513"/>
        <v>0</v>
      </c>
      <c r="GM517" s="2">
        <f t="shared" si="514"/>
        <v>10917.59</v>
      </c>
      <c r="GN517" s="2">
        <f t="shared" si="515"/>
        <v>10917.59</v>
      </c>
      <c r="GO517" s="2">
        <f t="shared" si="516"/>
        <v>0</v>
      </c>
      <c r="GP517" s="2">
        <f t="shared" si="517"/>
        <v>0</v>
      </c>
      <c r="GQ517" s="2"/>
      <c r="GR517" s="2">
        <v>0</v>
      </c>
      <c r="GS517" s="2">
        <v>3</v>
      </c>
      <c r="GT517" s="2">
        <v>0</v>
      </c>
      <c r="GU517" s="2" t="s">
        <v>3</v>
      </c>
      <c r="GV517" s="2">
        <f t="shared" si="518"/>
        <v>0</v>
      </c>
      <c r="GW517" s="2">
        <v>1</v>
      </c>
      <c r="GX517" s="2">
        <f t="shared" si="519"/>
        <v>0</v>
      </c>
      <c r="GY517" s="2"/>
      <c r="GZ517" s="2"/>
      <c r="HA517" s="2">
        <v>0</v>
      </c>
      <c r="HB517" s="2">
        <v>0</v>
      </c>
      <c r="HC517" s="2">
        <f t="shared" si="520"/>
        <v>0</v>
      </c>
      <c r="HD517" s="2"/>
      <c r="HE517" s="2" t="s">
        <v>3</v>
      </c>
      <c r="HF517" s="2" t="s">
        <v>3</v>
      </c>
      <c r="HG517" s="2"/>
      <c r="HH517" s="2"/>
      <c r="HI517" s="2"/>
      <c r="HJ517" s="2"/>
      <c r="HK517" s="2"/>
      <c r="HL517" s="2"/>
      <c r="HM517" s="2" t="s">
        <v>36</v>
      </c>
      <c r="HN517" s="2" t="s">
        <v>3</v>
      </c>
      <c r="HO517" s="2" t="s">
        <v>3</v>
      </c>
      <c r="HP517" s="2" t="s">
        <v>3</v>
      </c>
      <c r="HQ517" s="2" t="s">
        <v>3</v>
      </c>
      <c r="HR517" s="2"/>
      <c r="HS517" s="2">
        <v>0</v>
      </c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>
        <v>0</v>
      </c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spans="1:255" x14ac:dyDescent="0.25">
      <c r="A518" s="3">
        <v>18</v>
      </c>
      <c r="B518" s="3">
        <v>1</v>
      </c>
      <c r="C518" s="3">
        <v>626</v>
      </c>
      <c r="E518" s="3" t="s">
        <v>478</v>
      </c>
      <c r="F518" s="3" t="s">
        <v>479</v>
      </c>
      <c r="G518" s="3" t="s">
        <v>480</v>
      </c>
      <c r="H518" s="3" t="s">
        <v>226</v>
      </c>
      <c r="I518" s="3">
        <f>I516*J518</f>
        <v>19</v>
      </c>
      <c r="J518" s="3">
        <v>1</v>
      </c>
      <c r="K518" s="3">
        <v>1</v>
      </c>
      <c r="O518" s="3">
        <f t="shared" si="496"/>
        <v>101533.59</v>
      </c>
      <c r="P518" s="3">
        <f t="shared" si="497"/>
        <v>101533.59</v>
      </c>
      <c r="Q518" s="3">
        <f t="shared" si="521"/>
        <v>0</v>
      </c>
      <c r="R518" s="3">
        <f t="shared" si="522"/>
        <v>0</v>
      </c>
      <c r="S518" s="3">
        <f t="shared" si="498"/>
        <v>0</v>
      </c>
      <c r="T518" s="3">
        <f t="shared" si="499"/>
        <v>0</v>
      </c>
      <c r="U518" s="3">
        <f t="shared" si="500"/>
        <v>0</v>
      </c>
      <c r="V518" s="3">
        <f t="shared" si="501"/>
        <v>0</v>
      </c>
      <c r="W518" s="3">
        <f t="shared" si="502"/>
        <v>0</v>
      </c>
      <c r="X518" s="3">
        <f t="shared" si="523"/>
        <v>0</v>
      </c>
      <c r="Y518" s="3">
        <f t="shared" si="524"/>
        <v>0</v>
      </c>
      <c r="AA518" s="3">
        <v>86549536</v>
      </c>
      <c r="AB518" s="3">
        <f t="shared" si="503"/>
        <v>574.61</v>
      </c>
      <c r="AC518" s="3">
        <f t="shared" si="525"/>
        <v>574.61</v>
      </c>
      <c r="AD518" s="3">
        <f t="shared" si="526"/>
        <v>0</v>
      </c>
      <c r="AE518" s="3">
        <f t="shared" si="527"/>
        <v>0</v>
      </c>
      <c r="AF518" s="3">
        <f t="shared" si="527"/>
        <v>0</v>
      </c>
      <c r="AG518" s="3">
        <f t="shared" si="504"/>
        <v>0</v>
      </c>
      <c r="AH518" s="3">
        <f t="shared" si="528"/>
        <v>0</v>
      </c>
      <c r="AI518" s="3">
        <f t="shared" si="528"/>
        <v>0</v>
      </c>
      <c r="AJ518" s="3">
        <f t="shared" si="505"/>
        <v>0</v>
      </c>
      <c r="AK518" s="3">
        <v>574.61</v>
      </c>
      <c r="AL518" s="3">
        <v>574.61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109</v>
      </c>
      <c r="AU518" s="3">
        <v>61</v>
      </c>
      <c r="AV518" s="3">
        <v>1</v>
      </c>
      <c r="AW518" s="3">
        <v>1</v>
      </c>
      <c r="AZ518" s="3">
        <v>1</v>
      </c>
      <c r="BA518" s="3">
        <v>1</v>
      </c>
      <c r="BB518" s="3">
        <v>1</v>
      </c>
      <c r="BC518" s="3">
        <v>9.3000000000000007</v>
      </c>
      <c r="BD518" s="3" t="s">
        <v>3</v>
      </c>
      <c r="BE518" s="3" t="s">
        <v>3</v>
      </c>
      <c r="BF518" s="3" t="s">
        <v>3</v>
      </c>
      <c r="BG518" s="3" t="s">
        <v>3</v>
      </c>
      <c r="BH518" s="3">
        <v>3</v>
      </c>
      <c r="BI518" s="3">
        <v>1</v>
      </c>
      <c r="BJ518" s="3" t="s">
        <v>481</v>
      </c>
      <c r="BM518" s="3">
        <v>22</v>
      </c>
      <c r="BN518" s="3">
        <v>0</v>
      </c>
      <c r="BO518" s="3" t="s">
        <v>479</v>
      </c>
      <c r="BP518" s="3">
        <v>1</v>
      </c>
      <c r="BQ518" s="3">
        <v>30</v>
      </c>
      <c r="BR518" s="3">
        <v>0</v>
      </c>
      <c r="BS518" s="3">
        <v>1</v>
      </c>
      <c r="BT518" s="3">
        <v>1</v>
      </c>
      <c r="BU518" s="3">
        <v>1</v>
      </c>
      <c r="BV518" s="3">
        <v>1</v>
      </c>
      <c r="BW518" s="3">
        <v>1</v>
      </c>
      <c r="BX518" s="3">
        <v>1</v>
      </c>
      <c r="BY518" s="3" t="s">
        <v>3</v>
      </c>
      <c r="BZ518" s="3">
        <v>109</v>
      </c>
      <c r="CA518" s="3">
        <v>61</v>
      </c>
      <c r="CB518" s="3" t="s">
        <v>3</v>
      </c>
      <c r="CE518" s="3">
        <v>1566</v>
      </c>
      <c r="CF518" s="3">
        <v>0</v>
      </c>
      <c r="CG518" s="3">
        <v>0</v>
      </c>
      <c r="CM518" s="3">
        <v>0</v>
      </c>
      <c r="CN518" s="3" t="s">
        <v>858</v>
      </c>
      <c r="CO518" s="3">
        <v>0</v>
      </c>
      <c r="CP518" s="3">
        <f t="shared" si="506"/>
        <v>101533.59</v>
      </c>
      <c r="CQ518" s="3">
        <f t="shared" si="507"/>
        <v>5343.87</v>
      </c>
      <c r="CR518" s="3">
        <f t="shared" si="529"/>
        <v>0</v>
      </c>
      <c r="CS518" s="3">
        <f t="shared" si="530"/>
        <v>0</v>
      </c>
      <c r="CT518" s="3">
        <f t="shared" si="508"/>
        <v>0</v>
      </c>
      <c r="CU518" s="3">
        <f t="shared" si="509"/>
        <v>0</v>
      </c>
      <c r="CV518" s="3">
        <f t="shared" si="510"/>
        <v>0</v>
      </c>
      <c r="CW518" s="3">
        <f t="shared" si="511"/>
        <v>0</v>
      </c>
      <c r="CX518" s="3">
        <f t="shared" si="512"/>
        <v>0</v>
      </c>
      <c r="CY518" s="3">
        <f t="shared" si="531"/>
        <v>0</v>
      </c>
      <c r="CZ518" s="3">
        <f t="shared" si="532"/>
        <v>0</v>
      </c>
      <c r="DC518" s="3" t="s">
        <v>3</v>
      </c>
      <c r="DD518" s="3" t="s">
        <v>3</v>
      </c>
      <c r="DE518" s="3" t="s">
        <v>3</v>
      </c>
      <c r="DF518" s="3" t="s">
        <v>3</v>
      </c>
      <c r="DG518" s="3" t="s">
        <v>3</v>
      </c>
      <c r="DH518" s="3" t="s">
        <v>3</v>
      </c>
      <c r="DI518" s="3" t="s">
        <v>3</v>
      </c>
      <c r="DJ518" s="3" t="s">
        <v>3</v>
      </c>
      <c r="DK518" s="3" t="s">
        <v>3</v>
      </c>
      <c r="DL518" s="3" t="s">
        <v>3</v>
      </c>
      <c r="DM518" s="3" t="s">
        <v>3</v>
      </c>
      <c r="DN518" s="3">
        <v>0</v>
      </c>
      <c r="DO518" s="3">
        <v>0</v>
      </c>
      <c r="DP518" s="3">
        <v>1</v>
      </c>
      <c r="DQ518" s="3">
        <v>1</v>
      </c>
      <c r="DU518" s="3">
        <v>1013</v>
      </c>
      <c r="DV518" s="3" t="s">
        <v>226</v>
      </c>
      <c r="DW518" s="3" t="s">
        <v>226</v>
      </c>
      <c r="DX518" s="3">
        <v>1</v>
      </c>
      <c r="DZ518" s="3" t="s">
        <v>3</v>
      </c>
      <c r="EA518" s="3" t="s">
        <v>3</v>
      </c>
      <c r="EB518" s="3" t="s">
        <v>3</v>
      </c>
      <c r="EC518" s="3" t="s">
        <v>3</v>
      </c>
      <c r="EE518" s="3">
        <v>85635394</v>
      </c>
      <c r="EF518" s="3">
        <v>30</v>
      </c>
      <c r="EG518" s="3" t="s">
        <v>46</v>
      </c>
      <c r="EH518" s="3">
        <v>0</v>
      </c>
      <c r="EI518" s="3" t="s">
        <v>3</v>
      </c>
      <c r="EJ518" s="3">
        <v>1</v>
      </c>
      <c r="EK518" s="3">
        <v>22</v>
      </c>
      <c r="EL518" s="3" t="s">
        <v>202</v>
      </c>
      <c r="EM518" s="3" t="s">
        <v>203</v>
      </c>
      <c r="EO518" s="3" t="s">
        <v>146</v>
      </c>
      <c r="EQ518" s="3">
        <v>0</v>
      </c>
      <c r="ER518" s="3">
        <v>574.61</v>
      </c>
      <c r="ES518" s="3">
        <v>574.61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FQ518" s="3">
        <v>0</v>
      </c>
      <c r="FR518" s="3">
        <v>0</v>
      </c>
      <c r="FS518" s="3">
        <v>0</v>
      </c>
      <c r="FX518" s="3">
        <v>109</v>
      </c>
      <c r="FY518" s="3">
        <v>61</v>
      </c>
      <c r="GA518" s="3" t="s">
        <v>3</v>
      </c>
      <c r="GD518" s="3">
        <v>1</v>
      </c>
      <c r="GF518" s="3">
        <v>-802607929</v>
      </c>
      <c r="GG518" s="3">
        <v>2</v>
      </c>
      <c r="GH518" s="3">
        <v>1</v>
      </c>
      <c r="GI518" s="3">
        <v>2</v>
      </c>
      <c r="GJ518" s="3">
        <v>0</v>
      </c>
      <c r="GK518" s="3">
        <v>0</v>
      </c>
      <c r="GL518" s="3">
        <f t="shared" si="513"/>
        <v>0</v>
      </c>
      <c r="GM518" s="3">
        <f t="shared" si="514"/>
        <v>101533.59</v>
      </c>
      <c r="GN518" s="3">
        <f t="shared" si="515"/>
        <v>101533.59</v>
      </c>
      <c r="GO518" s="3">
        <f t="shared" si="516"/>
        <v>0</v>
      </c>
      <c r="GP518" s="3">
        <f t="shared" si="517"/>
        <v>0</v>
      </c>
      <c r="GR518" s="3">
        <v>0</v>
      </c>
      <c r="GS518" s="3">
        <v>3</v>
      </c>
      <c r="GT518" s="3">
        <v>0</v>
      </c>
      <c r="GU518" s="3" t="s">
        <v>3</v>
      </c>
      <c r="GV518" s="3">
        <f t="shared" si="518"/>
        <v>0</v>
      </c>
      <c r="GW518" s="3">
        <v>1</v>
      </c>
      <c r="GX518" s="3">
        <f t="shared" si="519"/>
        <v>0</v>
      </c>
      <c r="HA518" s="3">
        <v>0</v>
      </c>
      <c r="HB518" s="3">
        <v>0</v>
      </c>
      <c r="HC518" s="3">
        <f t="shared" si="520"/>
        <v>0</v>
      </c>
      <c r="HE518" s="3" t="s">
        <v>3</v>
      </c>
      <c r="HF518" s="3" t="s">
        <v>3</v>
      </c>
      <c r="HM518" s="3" t="s">
        <v>36</v>
      </c>
      <c r="HN518" s="3" t="s">
        <v>3</v>
      </c>
      <c r="HO518" s="3" t="s">
        <v>3</v>
      </c>
      <c r="HP518" s="3" t="s">
        <v>3</v>
      </c>
      <c r="HQ518" s="3" t="s">
        <v>3</v>
      </c>
      <c r="HS518" s="3">
        <v>0</v>
      </c>
      <c r="IK518" s="3">
        <v>0</v>
      </c>
    </row>
    <row r="519" spans="1:255" x14ac:dyDescent="0.25">
      <c r="A519" s="2">
        <v>17</v>
      </c>
      <c r="B519" s="2">
        <v>1</v>
      </c>
      <c r="C519" s="2"/>
      <c r="D519" s="2"/>
      <c r="E519" s="2" t="s">
        <v>482</v>
      </c>
      <c r="F519" s="2" t="s">
        <v>483</v>
      </c>
      <c r="G519" s="2" t="s">
        <v>484</v>
      </c>
      <c r="H519" s="2" t="s">
        <v>163</v>
      </c>
      <c r="I519" s="2">
        <v>20</v>
      </c>
      <c r="J519" s="2">
        <v>0</v>
      </c>
      <c r="K519" s="2">
        <v>20</v>
      </c>
      <c r="L519" s="2"/>
      <c r="M519" s="2"/>
      <c r="N519" s="2"/>
      <c r="O519" s="2">
        <f t="shared" si="496"/>
        <v>139.19999999999999</v>
      </c>
      <c r="P519" s="2">
        <f t="shared" si="497"/>
        <v>139.19999999999999</v>
      </c>
      <c r="Q519" s="2">
        <f t="shared" si="521"/>
        <v>0</v>
      </c>
      <c r="R519" s="2">
        <f t="shared" si="522"/>
        <v>0</v>
      </c>
      <c r="S519" s="2">
        <f t="shared" si="498"/>
        <v>0</v>
      </c>
      <c r="T519" s="2">
        <f t="shared" si="499"/>
        <v>0</v>
      </c>
      <c r="U519" s="2">
        <f t="shared" si="500"/>
        <v>0</v>
      </c>
      <c r="V519" s="2">
        <f t="shared" si="501"/>
        <v>0</v>
      </c>
      <c r="W519" s="2">
        <f t="shared" si="502"/>
        <v>0</v>
      </c>
      <c r="X519" s="2">
        <f t="shared" si="523"/>
        <v>0</v>
      </c>
      <c r="Y519" s="2">
        <f t="shared" si="524"/>
        <v>0</v>
      </c>
      <c r="Z519" s="2"/>
      <c r="AA519" s="2">
        <v>86549534</v>
      </c>
      <c r="AB519" s="2">
        <f t="shared" si="503"/>
        <v>6.96</v>
      </c>
      <c r="AC519" s="2">
        <f t="shared" si="525"/>
        <v>6.96</v>
      </c>
      <c r="AD519" s="2">
        <f t="shared" si="526"/>
        <v>0</v>
      </c>
      <c r="AE519" s="2">
        <f t="shared" si="527"/>
        <v>0</v>
      </c>
      <c r="AF519" s="2">
        <f t="shared" si="527"/>
        <v>0</v>
      </c>
      <c r="AG519" s="2">
        <f t="shared" si="504"/>
        <v>0</v>
      </c>
      <c r="AH519" s="2">
        <f t="shared" si="528"/>
        <v>0</v>
      </c>
      <c r="AI519" s="2">
        <f t="shared" si="528"/>
        <v>0</v>
      </c>
      <c r="AJ519" s="2">
        <f t="shared" si="505"/>
        <v>0</v>
      </c>
      <c r="AK519" s="2">
        <v>6.96</v>
      </c>
      <c r="AL519" s="2">
        <v>6.96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1</v>
      </c>
      <c r="AW519" s="2">
        <v>1</v>
      </c>
      <c r="AX519" s="2"/>
      <c r="AY519" s="2"/>
      <c r="AZ519" s="2">
        <v>1</v>
      </c>
      <c r="BA519" s="2">
        <v>1</v>
      </c>
      <c r="BB519" s="2">
        <v>1</v>
      </c>
      <c r="BC519" s="2">
        <v>1</v>
      </c>
      <c r="BD519" s="2" t="s">
        <v>3</v>
      </c>
      <c r="BE519" s="2" t="s">
        <v>3</v>
      </c>
      <c r="BF519" s="2" t="s">
        <v>3</v>
      </c>
      <c r="BG519" s="2" t="s">
        <v>3</v>
      </c>
      <c r="BH519" s="2">
        <v>3</v>
      </c>
      <c r="BI519" s="2">
        <v>1</v>
      </c>
      <c r="BJ519" s="2" t="s">
        <v>485</v>
      </c>
      <c r="BK519" s="2"/>
      <c r="BL519" s="2"/>
      <c r="BM519" s="2">
        <v>1617</v>
      </c>
      <c r="BN519" s="2">
        <v>0</v>
      </c>
      <c r="BO519" s="2" t="s">
        <v>3</v>
      </c>
      <c r="BP519" s="2">
        <v>0</v>
      </c>
      <c r="BQ519" s="2">
        <v>200</v>
      </c>
      <c r="BR519" s="2">
        <v>0</v>
      </c>
      <c r="BS519" s="2">
        <v>1</v>
      </c>
      <c r="BT519" s="2">
        <v>1</v>
      </c>
      <c r="BU519" s="2">
        <v>1</v>
      </c>
      <c r="BV519" s="2">
        <v>1</v>
      </c>
      <c r="BW519" s="2">
        <v>1</v>
      </c>
      <c r="BX519" s="2">
        <v>1</v>
      </c>
      <c r="BY519" s="2" t="s">
        <v>3</v>
      </c>
      <c r="BZ519" s="2">
        <v>0</v>
      </c>
      <c r="CA519" s="2">
        <v>0</v>
      </c>
      <c r="CB519" s="2" t="s">
        <v>3</v>
      </c>
      <c r="CC519" s="2"/>
      <c r="CD519" s="2"/>
      <c r="CE519" s="2">
        <v>1566</v>
      </c>
      <c r="CF519" s="2">
        <v>0</v>
      </c>
      <c r="CG519" s="2">
        <v>0</v>
      </c>
      <c r="CH519" s="2"/>
      <c r="CI519" s="2"/>
      <c r="CJ519" s="2"/>
      <c r="CK519" s="2"/>
      <c r="CL519" s="2"/>
      <c r="CM519" s="2">
        <v>0</v>
      </c>
      <c r="CN519" s="2" t="s">
        <v>3</v>
      </c>
      <c r="CO519" s="2">
        <v>0</v>
      </c>
      <c r="CP519" s="2">
        <f t="shared" si="506"/>
        <v>139.19999999999999</v>
      </c>
      <c r="CQ519" s="2">
        <f t="shared" si="507"/>
        <v>6.96</v>
      </c>
      <c r="CR519" s="2">
        <f t="shared" si="529"/>
        <v>0</v>
      </c>
      <c r="CS519" s="2">
        <f t="shared" si="530"/>
        <v>0</v>
      </c>
      <c r="CT519" s="2">
        <f t="shared" si="508"/>
        <v>0</v>
      </c>
      <c r="CU519" s="2">
        <f t="shared" si="509"/>
        <v>0</v>
      </c>
      <c r="CV519" s="2">
        <f t="shared" si="510"/>
        <v>0</v>
      </c>
      <c r="CW519" s="2">
        <f t="shared" si="511"/>
        <v>0</v>
      </c>
      <c r="CX519" s="2">
        <f t="shared" si="512"/>
        <v>0</v>
      </c>
      <c r="CY519" s="2">
        <f t="shared" si="531"/>
        <v>0</v>
      </c>
      <c r="CZ519" s="2">
        <f t="shared" si="532"/>
        <v>0</v>
      </c>
      <c r="DA519" s="2"/>
      <c r="DB519" s="2"/>
      <c r="DC519" s="2" t="s">
        <v>3</v>
      </c>
      <c r="DD519" s="2" t="s">
        <v>3</v>
      </c>
      <c r="DE519" s="2" t="s">
        <v>3</v>
      </c>
      <c r="DF519" s="2" t="s">
        <v>3</v>
      </c>
      <c r="DG519" s="2" t="s">
        <v>3</v>
      </c>
      <c r="DH519" s="2" t="s">
        <v>3</v>
      </c>
      <c r="DI519" s="2" t="s">
        <v>3</v>
      </c>
      <c r="DJ519" s="2" t="s">
        <v>3</v>
      </c>
      <c r="DK519" s="2" t="s">
        <v>3</v>
      </c>
      <c r="DL519" s="2" t="s">
        <v>3</v>
      </c>
      <c r="DM519" s="2" t="s">
        <v>3</v>
      </c>
      <c r="DN519" s="2">
        <v>0</v>
      </c>
      <c r="DO519" s="2">
        <v>0</v>
      </c>
      <c r="DP519" s="2">
        <v>1</v>
      </c>
      <c r="DQ519" s="2">
        <v>1</v>
      </c>
      <c r="DR519" s="2"/>
      <c r="DS519" s="2"/>
      <c r="DT519" s="2"/>
      <c r="DU519" s="2">
        <v>1010</v>
      </c>
      <c r="DV519" s="2" t="s">
        <v>163</v>
      </c>
      <c r="DW519" s="2" t="s">
        <v>163</v>
      </c>
      <c r="DX519" s="2">
        <v>1</v>
      </c>
      <c r="DY519" s="2"/>
      <c r="DZ519" s="2" t="s">
        <v>3</v>
      </c>
      <c r="EA519" s="2" t="s">
        <v>3</v>
      </c>
      <c r="EB519" s="2" t="s">
        <v>3</v>
      </c>
      <c r="EC519" s="2" t="s">
        <v>3</v>
      </c>
      <c r="ED519" s="2"/>
      <c r="EE519" s="2">
        <v>85635469</v>
      </c>
      <c r="EF519" s="2">
        <v>200</v>
      </c>
      <c r="EG519" s="2" t="s">
        <v>394</v>
      </c>
      <c r="EH519" s="2">
        <v>0</v>
      </c>
      <c r="EI519" s="2" t="s">
        <v>3</v>
      </c>
      <c r="EJ519" s="2">
        <v>1</v>
      </c>
      <c r="EK519" s="2">
        <v>1617</v>
      </c>
      <c r="EL519" s="2" t="s">
        <v>395</v>
      </c>
      <c r="EM519" s="2" t="s">
        <v>396</v>
      </c>
      <c r="EN519" s="2"/>
      <c r="EO519" s="2" t="s">
        <v>3</v>
      </c>
      <c r="EP519" s="2"/>
      <c r="EQ519" s="2">
        <v>131072</v>
      </c>
      <c r="ER519" s="2">
        <v>6.96</v>
      </c>
      <c r="ES519" s="2">
        <v>6.96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>
        <v>0</v>
      </c>
      <c r="FR519" s="2">
        <v>0</v>
      </c>
      <c r="FS519" s="2">
        <v>0</v>
      </c>
      <c r="FT519" s="2"/>
      <c r="FU519" s="2"/>
      <c r="FV519" s="2"/>
      <c r="FW519" s="2"/>
      <c r="FX519" s="2">
        <v>0</v>
      </c>
      <c r="FY519" s="2">
        <v>0</v>
      </c>
      <c r="FZ519" s="2"/>
      <c r="GA519" s="2" t="s">
        <v>3</v>
      </c>
      <c r="GB519" s="2"/>
      <c r="GC519" s="2"/>
      <c r="GD519" s="2">
        <v>1</v>
      </c>
      <c r="GE519" s="2"/>
      <c r="GF519" s="2">
        <v>-1287416437</v>
      </c>
      <c r="GG519" s="2">
        <v>2</v>
      </c>
      <c r="GH519" s="2">
        <v>1</v>
      </c>
      <c r="GI519" s="2">
        <v>-2</v>
      </c>
      <c r="GJ519" s="2">
        <v>0</v>
      </c>
      <c r="GK519" s="2">
        <v>0</v>
      </c>
      <c r="GL519" s="2">
        <f t="shared" si="513"/>
        <v>0</v>
      </c>
      <c r="GM519" s="2">
        <f t="shared" si="514"/>
        <v>139.19999999999999</v>
      </c>
      <c r="GN519" s="2">
        <f t="shared" si="515"/>
        <v>139.19999999999999</v>
      </c>
      <c r="GO519" s="2">
        <f t="shared" si="516"/>
        <v>0</v>
      </c>
      <c r="GP519" s="2">
        <f t="shared" si="517"/>
        <v>0</v>
      </c>
      <c r="GQ519" s="2"/>
      <c r="GR519" s="2">
        <v>0</v>
      </c>
      <c r="GS519" s="2">
        <v>3</v>
      </c>
      <c r="GT519" s="2">
        <v>0</v>
      </c>
      <c r="GU519" s="2" t="s">
        <v>3</v>
      </c>
      <c r="GV519" s="2">
        <f t="shared" si="518"/>
        <v>0</v>
      </c>
      <c r="GW519" s="2">
        <v>1</v>
      </c>
      <c r="GX519" s="2">
        <f t="shared" si="519"/>
        <v>0</v>
      </c>
      <c r="GY519" s="2"/>
      <c r="GZ519" s="2"/>
      <c r="HA519" s="2">
        <v>0</v>
      </c>
      <c r="HB519" s="2">
        <v>0</v>
      </c>
      <c r="HC519" s="2">
        <f t="shared" si="520"/>
        <v>0</v>
      </c>
      <c r="HD519" s="2"/>
      <c r="HE519" s="2" t="s">
        <v>3</v>
      </c>
      <c r="HF519" s="2" t="s">
        <v>3</v>
      </c>
      <c r="HG519" s="2"/>
      <c r="HH519" s="2"/>
      <c r="HI519" s="2"/>
      <c r="HJ519" s="2"/>
      <c r="HK519" s="2"/>
      <c r="HL519" s="2"/>
      <c r="HM519" s="2" t="s">
        <v>3</v>
      </c>
      <c r="HN519" s="2" t="s">
        <v>3</v>
      </c>
      <c r="HO519" s="2" t="s">
        <v>3</v>
      </c>
      <c r="HP519" s="2" t="s">
        <v>3</v>
      </c>
      <c r="HQ519" s="2" t="s">
        <v>3</v>
      </c>
      <c r="HR519" s="2"/>
      <c r="HS519" s="2">
        <v>0</v>
      </c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>
        <v>0</v>
      </c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spans="1:255" x14ac:dyDescent="0.25">
      <c r="A520" s="3">
        <v>17</v>
      </c>
      <c r="B520" s="3">
        <v>1</v>
      </c>
      <c r="E520" s="3" t="s">
        <v>482</v>
      </c>
      <c r="F520" s="3" t="s">
        <v>483</v>
      </c>
      <c r="G520" s="3" t="s">
        <v>484</v>
      </c>
      <c r="H520" s="3" t="s">
        <v>163</v>
      </c>
      <c r="I520" s="3">
        <v>20</v>
      </c>
      <c r="J520" s="3">
        <v>0</v>
      </c>
      <c r="K520" s="3">
        <v>20</v>
      </c>
      <c r="O520" s="3">
        <f t="shared" si="496"/>
        <v>1304.3</v>
      </c>
      <c r="P520" s="3">
        <f t="shared" si="497"/>
        <v>1304.3</v>
      </c>
      <c r="Q520" s="3">
        <f t="shared" si="521"/>
        <v>0</v>
      </c>
      <c r="R520" s="3">
        <f t="shared" si="522"/>
        <v>0</v>
      </c>
      <c r="S520" s="3">
        <f t="shared" si="498"/>
        <v>0</v>
      </c>
      <c r="T520" s="3">
        <f t="shared" si="499"/>
        <v>0</v>
      </c>
      <c r="U520" s="3">
        <f t="shared" si="500"/>
        <v>0</v>
      </c>
      <c r="V520" s="3">
        <f t="shared" si="501"/>
        <v>0</v>
      </c>
      <c r="W520" s="3">
        <f t="shared" si="502"/>
        <v>0</v>
      </c>
      <c r="X520" s="3">
        <f t="shared" si="523"/>
        <v>0</v>
      </c>
      <c r="Y520" s="3">
        <f t="shared" si="524"/>
        <v>0</v>
      </c>
      <c r="AA520" s="3">
        <v>86549536</v>
      </c>
      <c r="AB520" s="3">
        <f t="shared" si="503"/>
        <v>6.96</v>
      </c>
      <c r="AC520" s="3">
        <f t="shared" si="525"/>
        <v>6.96</v>
      </c>
      <c r="AD520" s="3">
        <f t="shared" si="526"/>
        <v>0</v>
      </c>
      <c r="AE520" s="3">
        <f t="shared" si="527"/>
        <v>0</v>
      </c>
      <c r="AF520" s="3">
        <f t="shared" si="527"/>
        <v>0</v>
      </c>
      <c r="AG520" s="3">
        <f t="shared" si="504"/>
        <v>0</v>
      </c>
      <c r="AH520" s="3">
        <f t="shared" si="528"/>
        <v>0</v>
      </c>
      <c r="AI520" s="3">
        <f t="shared" si="528"/>
        <v>0</v>
      </c>
      <c r="AJ520" s="3">
        <f t="shared" si="505"/>
        <v>0</v>
      </c>
      <c r="AK520" s="3">
        <v>6.96</v>
      </c>
      <c r="AL520" s="3">
        <v>6.96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1</v>
      </c>
      <c r="AW520" s="3">
        <v>1</v>
      </c>
      <c r="AZ520" s="3">
        <v>1</v>
      </c>
      <c r="BA520" s="3">
        <v>1</v>
      </c>
      <c r="BB520" s="3">
        <v>1</v>
      </c>
      <c r="BC520" s="3">
        <v>9.3699999999999992</v>
      </c>
      <c r="BD520" s="3" t="s">
        <v>3</v>
      </c>
      <c r="BE520" s="3" t="s">
        <v>3</v>
      </c>
      <c r="BF520" s="3" t="s">
        <v>3</v>
      </c>
      <c r="BG520" s="3" t="s">
        <v>3</v>
      </c>
      <c r="BH520" s="3">
        <v>3</v>
      </c>
      <c r="BI520" s="3">
        <v>1</v>
      </c>
      <c r="BJ520" s="3" t="s">
        <v>485</v>
      </c>
      <c r="BM520" s="3">
        <v>1617</v>
      </c>
      <c r="BN520" s="3">
        <v>0</v>
      </c>
      <c r="BO520" s="3" t="s">
        <v>483</v>
      </c>
      <c r="BP520" s="3">
        <v>1</v>
      </c>
      <c r="BQ520" s="3">
        <v>200</v>
      </c>
      <c r="BR520" s="3">
        <v>0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 t="s">
        <v>3</v>
      </c>
      <c r="BZ520" s="3">
        <v>0</v>
      </c>
      <c r="CA520" s="3">
        <v>0</v>
      </c>
      <c r="CB520" s="3" t="s">
        <v>3</v>
      </c>
      <c r="CE520" s="3">
        <v>1566</v>
      </c>
      <c r="CF520" s="3">
        <v>0</v>
      </c>
      <c r="CG520" s="3">
        <v>0</v>
      </c>
      <c r="CM520" s="3">
        <v>0</v>
      </c>
      <c r="CN520" s="3" t="s">
        <v>3</v>
      </c>
      <c r="CO520" s="3">
        <v>0</v>
      </c>
      <c r="CP520" s="3">
        <f t="shared" si="506"/>
        <v>1304.3</v>
      </c>
      <c r="CQ520" s="3">
        <f t="shared" si="507"/>
        <v>65.22</v>
      </c>
      <c r="CR520" s="3">
        <f t="shared" si="529"/>
        <v>0</v>
      </c>
      <c r="CS520" s="3">
        <f t="shared" si="530"/>
        <v>0</v>
      </c>
      <c r="CT520" s="3">
        <f t="shared" si="508"/>
        <v>0</v>
      </c>
      <c r="CU520" s="3">
        <f t="shared" si="509"/>
        <v>0</v>
      </c>
      <c r="CV520" s="3">
        <f t="shared" si="510"/>
        <v>0</v>
      </c>
      <c r="CW520" s="3">
        <f t="shared" si="511"/>
        <v>0</v>
      </c>
      <c r="CX520" s="3">
        <f t="shared" si="512"/>
        <v>0</v>
      </c>
      <c r="CY520" s="3">
        <f t="shared" si="531"/>
        <v>0</v>
      </c>
      <c r="CZ520" s="3">
        <f t="shared" si="532"/>
        <v>0</v>
      </c>
      <c r="DC520" s="3" t="s">
        <v>3</v>
      </c>
      <c r="DD520" s="3" t="s">
        <v>3</v>
      </c>
      <c r="DE520" s="3" t="s">
        <v>3</v>
      </c>
      <c r="DF520" s="3" t="s">
        <v>3</v>
      </c>
      <c r="DG520" s="3" t="s">
        <v>3</v>
      </c>
      <c r="DH520" s="3" t="s">
        <v>3</v>
      </c>
      <c r="DI520" s="3" t="s">
        <v>3</v>
      </c>
      <c r="DJ520" s="3" t="s">
        <v>3</v>
      </c>
      <c r="DK520" s="3" t="s">
        <v>3</v>
      </c>
      <c r="DL520" s="3" t="s">
        <v>3</v>
      </c>
      <c r="DM520" s="3" t="s">
        <v>3</v>
      </c>
      <c r="DN520" s="3">
        <v>0</v>
      </c>
      <c r="DO520" s="3">
        <v>0</v>
      </c>
      <c r="DP520" s="3">
        <v>1</v>
      </c>
      <c r="DQ520" s="3">
        <v>1</v>
      </c>
      <c r="DU520" s="3">
        <v>1010</v>
      </c>
      <c r="DV520" s="3" t="s">
        <v>163</v>
      </c>
      <c r="DW520" s="3" t="s">
        <v>163</v>
      </c>
      <c r="DX520" s="3">
        <v>1</v>
      </c>
      <c r="DZ520" s="3" t="s">
        <v>3</v>
      </c>
      <c r="EA520" s="3" t="s">
        <v>3</v>
      </c>
      <c r="EB520" s="3" t="s">
        <v>3</v>
      </c>
      <c r="EC520" s="3" t="s">
        <v>3</v>
      </c>
      <c r="EE520" s="3">
        <v>85635469</v>
      </c>
      <c r="EF520" s="3">
        <v>200</v>
      </c>
      <c r="EG520" s="3" t="s">
        <v>394</v>
      </c>
      <c r="EH520" s="3">
        <v>0</v>
      </c>
      <c r="EI520" s="3" t="s">
        <v>3</v>
      </c>
      <c r="EJ520" s="3">
        <v>1</v>
      </c>
      <c r="EK520" s="3">
        <v>1617</v>
      </c>
      <c r="EL520" s="3" t="s">
        <v>395</v>
      </c>
      <c r="EM520" s="3" t="s">
        <v>396</v>
      </c>
      <c r="EO520" s="3" t="s">
        <v>3</v>
      </c>
      <c r="EQ520" s="3">
        <v>131072</v>
      </c>
      <c r="ER520" s="3">
        <v>6.96</v>
      </c>
      <c r="ES520" s="3">
        <v>6.96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FQ520" s="3">
        <v>0</v>
      </c>
      <c r="FR520" s="3">
        <v>0</v>
      </c>
      <c r="FS520" s="3">
        <v>0</v>
      </c>
      <c r="FX520" s="3">
        <v>0</v>
      </c>
      <c r="FY520" s="3">
        <v>0</v>
      </c>
      <c r="GA520" s="3" t="s">
        <v>3</v>
      </c>
      <c r="GD520" s="3">
        <v>1</v>
      </c>
      <c r="GF520" s="3">
        <v>-1287416437</v>
      </c>
      <c r="GG520" s="3">
        <v>2</v>
      </c>
      <c r="GH520" s="3">
        <v>1</v>
      </c>
      <c r="GI520" s="3">
        <v>2</v>
      </c>
      <c r="GJ520" s="3">
        <v>0</v>
      </c>
      <c r="GK520" s="3">
        <v>0</v>
      </c>
      <c r="GL520" s="3">
        <f t="shared" si="513"/>
        <v>0</v>
      </c>
      <c r="GM520" s="3">
        <f t="shared" si="514"/>
        <v>1304.3</v>
      </c>
      <c r="GN520" s="3">
        <f t="shared" si="515"/>
        <v>1304.3</v>
      </c>
      <c r="GO520" s="3">
        <f t="shared" si="516"/>
        <v>0</v>
      </c>
      <c r="GP520" s="3">
        <f t="shared" si="517"/>
        <v>0</v>
      </c>
      <c r="GR520" s="3">
        <v>0</v>
      </c>
      <c r="GS520" s="3">
        <v>3</v>
      </c>
      <c r="GT520" s="3">
        <v>0</v>
      </c>
      <c r="GU520" s="3" t="s">
        <v>3</v>
      </c>
      <c r="GV520" s="3">
        <f t="shared" si="518"/>
        <v>0</v>
      </c>
      <c r="GW520" s="3">
        <v>1</v>
      </c>
      <c r="GX520" s="3">
        <f t="shared" si="519"/>
        <v>0</v>
      </c>
      <c r="HA520" s="3">
        <v>0</v>
      </c>
      <c r="HB520" s="3">
        <v>0</v>
      </c>
      <c r="HC520" s="3">
        <f t="shared" si="520"/>
        <v>0</v>
      </c>
      <c r="HE520" s="3" t="s">
        <v>3</v>
      </c>
      <c r="HF520" s="3" t="s">
        <v>3</v>
      </c>
      <c r="HM520" s="3" t="s">
        <v>3</v>
      </c>
      <c r="HN520" s="3" t="s">
        <v>3</v>
      </c>
      <c r="HO520" s="3" t="s">
        <v>3</v>
      </c>
      <c r="HP520" s="3" t="s">
        <v>3</v>
      </c>
      <c r="HQ520" s="3" t="s">
        <v>3</v>
      </c>
      <c r="HS520" s="3">
        <v>0</v>
      </c>
      <c r="IK520" s="3">
        <v>0</v>
      </c>
    </row>
    <row r="521" spans="1:255" x14ac:dyDescent="0.25">
      <c r="A521" s="2">
        <v>17</v>
      </c>
      <c r="B521" s="2">
        <v>1</v>
      </c>
      <c r="C521" s="2"/>
      <c r="D521" s="2"/>
      <c r="E521" s="2" t="s">
        <v>486</v>
      </c>
      <c r="F521" s="2" t="s">
        <v>487</v>
      </c>
      <c r="G521" s="2" t="s">
        <v>488</v>
      </c>
      <c r="H521" s="2" t="s">
        <v>163</v>
      </c>
      <c r="I521" s="2">
        <v>20</v>
      </c>
      <c r="J521" s="2">
        <v>0</v>
      </c>
      <c r="K521" s="2">
        <v>20</v>
      </c>
      <c r="L521" s="2"/>
      <c r="M521" s="2"/>
      <c r="N521" s="2"/>
      <c r="O521" s="2">
        <f t="shared" si="496"/>
        <v>417.6</v>
      </c>
      <c r="P521" s="2">
        <f t="shared" si="497"/>
        <v>417.6</v>
      </c>
      <c r="Q521" s="2">
        <f t="shared" si="521"/>
        <v>0</v>
      </c>
      <c r="R521" s="2">
        <f t="shared" si="522"/>
        <v>0</v>
      </c>
      <c r="S521" s="2">
        <f t="shared" si="498"/>
        <v>0</v>
      </c>
      <c r="T521" s="2">
        <f t="shared" si="499"/>
        <v>0</v>
      </c>
      <c r="U521" s="2">
        <f t="shared" si="500"/>
        <v>0</v>
      </c>
      <c r="V521" s="2">
        <f t="shared" si="501"/>
        <v>0</v>
      </c>
      <c r="W521" s="2">
        <f t="shared" si="502"/>
        <v>0</v>
      </c>
      <c r="X521" s="2">
        <f t="shared" si="523"/>
        <v>0</v>
      </c>
      <c r="Y521" s="2">
        <f t="shared" si="524"/>
        <v>0</v>
      </c>
      <c r="Z521" s="2"/>
      <c r="AA521" s="2">
        <v>86549534</v>
      </c>
      <c r="AB521" s="2">
        <f t="shared" si="503"/>
        <v>20.88</v>
      </c>
      <c r="AC521" s="2">
        <f t="shared" si="525"/>
        <v>20.88</v>
      </c>
      <c r="AD521" s="2">
        <f t="shared" si="526"/>
        <v>0</v>
      </c>
      <c r="AE521" s="2">
        <f t="shared" si="527"/>
        <v>0</v>
      </c>
      <c r="AF521" s="2">
        <f t="shared" si="527"/>
        <v>0</v>
      </c>
      <c r="AG521" s="2">
        <f t="shared" si="504"/>
        <v>0</v>
      </c>
      <c r="AH521" s="2">
        <f t="shared" si="528"/>
        <v>0</v>
      </c>
      <c r="AI521" s="2">
        <f t="shared" si="528"/>
        <v>0</v>
      </c>
      <c r="AJ521" s="2">
        <f t="shared" si="505"/>
        <v>0</v>
      </c>
      <c r="AK521" s="2">
        <v>20.88</v>
      </c>
      <c r="AL521" s="2">
        <v>20.88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1</v>
      </c>
      <c r="AX521" s="2"/>
      <c r="AY521" s="2"/>
      <c r="AZ521" s="2">
        <v>1</v>
      </c>
      <c r="BA521" s="2">
        <v>1</v>
      </c>
      <c r="BB521" s="2">
        <v>1</v>
      </c>
      <c r="BC521" s="2">
        <v>1</v>
      </c>
      <c r="BD521" s="2" t="s">
        <v>3</v>
      </c>
      <c r="BE521" s="2" t="s">
        <v>3</v>
      </c>
      <c r="BF521" s="2" t="s">
        <v>3</v>
      </c>
      <c r="BG521" s="2" t="s">
        <v>3</v>
      </c>
      <c r="BH521" s="2">
        <v>3</v>
      </c>
      <c r="BI521" s="2">
        <v>1</v>
      </c>
      <c r="BJ521" s="2" t="s">
        <v>489</v>
      </c>
      <c r="BK521" s="2"/>
      <c r="BL521" s="2"/>
      <c r="BM521" s="2">
        <v>1617</v>
      </c>
      <c r="BN521" s="2">
        <v>0</v>
      </c>
      <c r="BO521" s="2" t="s">
        <v>3</v>
      </c>
      <c r="BP521" s="2">
        <v>0</v>
      </c>
      <c r="BQ521" s="2">
        <v>200</v>
      </c>
      <c r="BR521" s="2">
        <v>0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 t="s">
        <v>3</v>
      </c>
      <c r="BZ521" s="2">
        <v>0</v>
      </c>
      <c r="CA521" s="2">
        <v>0</v>
      </c>
      <c r="CB521" s="2" t="s">
        <v>3</v>
      </c>
      <c r="CC521" s="2"/>
      <c r="CD521" s="2"/>
      <c r="CE521" s="2">
        <v>1566</v>
      </c>
      <c r="CF521" s="2">
        <v>0</v>
      </c>
      <c r="CG521" s="2">
        <v>0</v>
      </c>
      <c r="CH521" s="2"/>
      <c r="CI521" s="2"/>
      <c r="CJ521" s="2"/>
      <c r="CK521" s="2"/>
      <c r="CL521" s="2"/>
      <c r="CM521" s="2">
        <v>0</v>
      </c>
      <c r="CN521" s="2" t="s">
        <v>3</v>
      </c>
      <c r="CO521" s="2">
        <v>0</v>
      </c>
      <c r="CP521" s="2">
        <f t="shared" si="506"/>
        <v>417.6</v>
      </c>
      <c r="CQ521" s="2">
        <f t="shared" si="507"/>
        <v>20.88</v>
      </c>
      <c r="CR521" s="2">
        <f t="shared" si="529"/>
        <v>0</v>
      </c>
      <c r="CS521" s="2">
        <f t="shared" si="530"/>
        <v>0</v>
      </c>
      <c r="CT521" s="2">
        <f t="shared" si="508"/>
        <v>0</v>
      </c>
      <c r="CU521" s="2">
        <f t="shared" si="509"/>
        <v>0</v>
      </c>
      <c r="CV521" s="2">
        <f t="shared" si="510"/>
        <v>0</v>
      </c>
      <c r="CW521" s="2">
        <f t="shared" si="511"/>
        <v>0</v>
      </c>
      <c r="CX521" s="2">
        <f t="shared" si="512"/>
        <v>0</v>
      </c>
      <c r="CY521" s="2">
        <f t="shared" si="531"/>
        <v>0</v>
      </c>
      <c r="CZ521" s="2">
        <f t="shared" si="532"/>
        <v>0</v>
      </c>
      <c r="DA521" s="2"/>
      <c r="DB521" s="2"/>
      <c r="DC521" s="2" t="s">
        <v>3</v>
      </c>
      <c r="DD521" s="2" t="s">
        <v>3</v>
      </c>
      <c r="DE521" s="2" t="s">
        <v>3</v>
      </c>
      <c r="DF521" s="2" t="s">
        <v>3</v>
      </c>
      <c r="DG521" s="2" t="s">
        <v>3</v>
      </c>
      <c r="DH521" s="2" t="s">
        <v>3</v>
      </c>
      <c r="DI521" s="2" t="s">
        <v>3</v>
      </c>
      <c r="DJ521" s="2" t="s">
        <v>3</v>
      </c>
      <c r="DK521" s="2" t="s">
        <v>3</v>
      </c>
      <c r="DL521" s="2" t="s">
        <v>3</v>
      </c>
      <c r="DM521" s="2" t="s">
        <v>3</v>
      </c>
      <c r="DN521" s="2">
        <v>0</v>
      </c>
      <c r="DO521" s="2">
        <v>0</v>
      </c>
      <c r="DP521" s="2">
        <v>1</v>
      </c>
      <c r="DQ521" s="2">
        <v>1</v>
      </c>
      <c r="DR521" s="2"/>
      <c r="DS521" s="2"/>
      <c r="DT521" s="2"/>
      <c r="DU521" s="2">
        <v>1010</v>
      </c>
      <c r="DV521" s="2" t="s">
        <v>163</v>
      </c>
      <c r="DW521" s="2" t="s">
        <v>163</v>
      </c>
      <c r="DX521" s="2">
        <v>1</v>
      </c>
      <c r="DY521" s="2"/>
      <c r="DZ521" s="2" t="s">
        <v>3</v>
      </c>
      <c r="EA521" s="2" t="s">
        <v>3</v>
      </c>
      <c r="EB521" s="2" t="s">
        <v>3</v>
      </c>
      <c r="EC521" s="2" t="s">
        <v>3</v>
      </c>
      <c r="ED521" s="2"/>
      <c r="EE521" s="2">
        <v>85635469</v>
      </c>
      <c r="EF521" s="2">
        <v>200</v>
      </c>
      <c r="EG521" s="2" t="s">
        <v>394</v>
      </c>
      <c r="EH521" s="2">
        <v>0</v>
      </c>
      <c r="EI521" s="2" t="s">
        <v>3</v>
      </c>
      <c r="EJ521" s="2">
        <v>1</v>
      </c>
      <c r="EK521" s="2">
        <v>1617</v>
      </c>
      <c r="EL521" s="2" t="s">
        <v>395</v>
      </c>
      <c r="EM521" s="2" t="s">
        <v>396</v>
      </c>
      <c r="EN521" s="2"/>
      <c r="EO521" s="2" t="s">
        <v>3</v>
      </c>
      <c r="EP521" s="2"/>
      <c r="EQ521" s="2">
        <v>131072</v>
      </c>
      <c r="ER521" s="2">
        <v>20.88</v>
      </c>
      <c r="ES521" s="2">
        <v>20.88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>
        <v>0</v>
      </c>
      <c r="FR521" s="2">
        <v>0</v>
      </c>
      <c r="FS521" s="2">
        <v>0</v>
      </c>
      <c r="FT521" s="2"/>
      <c r="FU521" s="2"/>
      <c r="FV521" s="2"/>
      <c r="FW521" s="2"/>
      <c r="FX521" s="2">
        <v>0</v>
      </c>
      <c r="FY521" s="2">
        <v>0</v>
      </c>
      <c r="FZ521" s="2"/>
      <c r="GA521" s="2" t="s">
        <v>3</v>
      </c>
      <c r="GB521" s="2"/>
      <c r="GC521" s="2"/>
      <c r="GD521" s="2">
        <v>1</v>
      </c>
      <c r="GE521" s="2"/>
      <c r="GF521" s="2">
        <v>1725170058</v>
      </c>
      <c r="GG521" s="2">
        <v>2</v>
      </c>
      <c r="GH521" s="2">
        <v>1</v>
      </c>
      <c r="GI521" s="2">
        <v>-2</v>
      </c>
      <c r="GJ521" s="2">
        <v>0</v>
      </c>
      <c r="GK521" s="2">
        <v>0</v>
      </c>
      <c r="GL521" s="2">
        <f t="shared" si="513"/>
        <v>0</v>
      </c>
      <c r="GM521" s="2">
        <f t="shared" si="514"/>
        <v>417.6</v>
      </c>
      <c r="GN521" s="2">
        <f t="shared" si="515"/>
        <v>417.6</v>
      </c>
      <c r="GO521" s="2">
        <f t="shared" si="516"/>
        <v>0</v>
      </c>
      <c r="GP521" s="2">
        <f t="shared" si="517"/>
        <v>0</v>
      </c>
      <c r="GQ521" s="2"/>
      <c r="GR521" s="2">
        <v>0</v>
      </c>
      <c r="GS521" s="2">
        <v>3</v>
      </c>
      <c r="GT521" s="2">
        <v>0</v>
      </c>
      <c r="GU521" s="2" t="s">
        <v>3</v>
      </c>
      <c r="GV521" s="2">
        <f t="shared" si="518"/>
        <v>0</v>
      </c>
      <c r="GW521" s="2">
        <v>1</v>
      </c>
      <c r="GX521" s="2">
        <f t="shared" si="519"/>
        <v>0</v>
      </c>
      <c r="GY521" s="2"/>
      <c r="GZ521" s="2"/>
      <c r="HA521" s="2">
        <v>0</v>
      </c>
      <c r="HB521" s="2">
        <v>0</v>
      </c>
      <c r="HC521" s="2">
        <f t="shared" si="520"/>
        <v>0</v>
      </c>
      <c r="HD521" s="2"/>
      <c r="HE521" s="2" t="s">
        <v>3</v>
      </c>
      <c r="HF521" s="2" t="s">
        <v>3</v>
      </c>
      <c r="HG521" s="2"/>
      <c r="HH521" s="2"/>
      <c r="HI521" s="2"/>
      <c r="HJ521" s="2"/>
      <c r="HK521" s="2"/>
      <c r="HL521" s="2"/>
      <c r="HM521" s="2" t="s">
        <v>3</v>
      </c>
      <c r="HN521" s="2" t="s">
        <v>3</v>
      </c>
      <c r="HO521" s="2" t="s">
        <v>3</v>
      </c>
      <c r="HP521" s="2" t="s">
        <v>3</v>
      </c>
      <c r="HQ521" s="2" t="s">
        <v>3</v>
      </c>
      <c r="HR521" s="2"/>
      <c r="HS521" s="2">
        <v>0</v>
      </c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>
        <v>0</v>
      </c>
      <c r="IL521" s="2"/>
      <c r="IM521" s="2"/>
      <c r="IN521" s="2"/>
      <c r="IO521" s="2"/>
      <c r="IP521" s="2"/>
      <c r="IQ521" s="2"/>
      <c r="IR521" s="2"/>
      <c r="IS521" s="2"/>
      <c r="IT521" s="2"/>
      <c r="IU521" s="2"/>
    </row>
    <row r="522" spans="1:255" x14ac:dyDescent="0.25">
      <c r="A522" s="3">
        <v>17</v>
      </c>
      <c r="B522" s="3">
        <v>1</v>
      </c>
      <c r="E522" s="3" t="s">
        <v>486</v>
      </c>
      <c r="F522" s="3" t="s">
        <v>487</v>
      </c>
      <c r="G522" s="3" t="s">
        <v>488</v>
      </c>
      <c r="H522" s="3" t="s">
        <v>163</v>
      </c>
      <c r="I522" s="3">
        <v>20</v>
      </c>
      <c r="J522" s="3">
        <v>0</v>
      </c>
      <c r="K522" s="3">
        <v>20</v>
      </c>
      <c r="O522" s="3">
        <f t="shared" si="496"/>
        <v>1624.46</v>
      </c>
      <c r="P522" s="3">
        <f t="shared" si="497"/>
        <v>1624.46</v>
      </c>
      <c r="Q522" s="3">
        <f t="shared" si="521"/>
        <v>0</v>
      </c>
      <c r="R522" s="3">
        <f t="shared" si="522"/>
        <v>0</v>
      </c>
      <c r="S522" s="3">
        <f t="shared" si="498"/>
        <v>0</v>
      </c>
      <c r="T522" s="3">
        <f t="shared" si="499"/>
        <v>0</v>
      </c>
      <c r="U522" s="3">
        <f t="shared" si="500"/>
        <v>0</v>
      </c>
      <c r="V522" s="3">
        <f t="shared" si="501"/>
        <v>0</v>
      </c>
      <c r="W522" s="3">
        <f t="shared" si="502"/>
        <v>0</v>
      </c>
      <c r="X522" s="3">
        <f t="shared" si="523"/>
        <v>0</v>
      </c>
      <c r="Y522" s="3">
        <f t="shared" si="524"/>
        <v>0</v>
      </c>
      <c r="AA522" s="3">
        <v>86549536</v>
      </c>
      <c r="AB522" s="3">
        <f t="shared" si="503"/>
        <v>20.88</v>
      </c>
      <c r="AC522" s="3">
        <f t="shared" si="525"/>
        <v>20.88</v>
      </c>
      <c r="AD522" s="3">
        <f t="shared" si="526"/>
        <v>0</v>
      </c>
      <c r="AE522" s="3">
        <f t="shared" si="527"/>
        <v>0</v>
      </c>
      <c r="AF522" s="3">
        <f t="shared" si="527"/>
        <v>0</v>
      </c>
      <c r="AG522" s="3">
        <f t="shared" si="504"/>
        <v>0</v>
      </c>
      <c r="AH522" s="3">
        <f t="shared" si="528"/>
        <v>0</v>
      </c>
      <c r="AI522" s="3">
        <f t="shared" si="528"/>
        <v>0</v>
      </c>
      <c r="AJ522" s="3">
        <f t="shared" si="505"/>
        <v>0</v>
      </c>
      <c r="AK522" s="3">
        <v>20.88</v>
      </c>
      <c r="AL522" s="3">
        <v>20.88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1</v>
      </c>
      <c r="AW522" s="3">
        <v>1</v>
      </c>
      <c r="AZ522" s="3">
        <v>1</v>
      </c>
      <c r="BA522" s="3">
        <v>1</v>
      </c>
      <c r="BB522" s="3">
        <v>1</v>
      </c>
      <c r="BC522" s="3">
        <v>3.89</v>
      </c>
      <c r="BD522" s="3" t="s">
        <v>3</v>
      </c>
      <c r="BE522" s="3" t="s">
        <v>3</v>
      </c>
      <c r="BF522" s="3" t="s">
        <v>3</v>
      </c>
      <c r="BG522" s="3" t="s">
        <v>3</v>
      </c>
      <c r="BH522" s="3">
        <v>3</v>
      </c>
      <c r="BI522" s="3">
        <v>1</v>
      </c>
      <c r="BJ522" s="3" t="s">
        <v>489</v>
      </c>
      <c r="BM522" s="3">
        <v>1617</v>
      </c>
      <c r="BN522" s="3">
        <v>0</v>
      </c>
      <c r="BO522" s="3" t="s">
        <v>487</v>
      </c>
      <c r="BP522" s="3">
        <v>1</v>
      </c>
      <c r="BQ522" s="3">
        <v>200</v>
      </c>
      <c r="BR522" s="3">
        <v>0</v>
      </c>
      <c r="BS522" s="3">
        <v>1</v>
      </c>
      <c r="BT522" s="3">
        <v>1</v>
      </c>
      <c r="BU522" s="3">
        <v>1</v>
      </c>
      <c r="BV522" s="3">
        <v>1</v>
      </c>
      <c r="BW522" s="3">
        <v>1</v>
      </c>
      <c r="BX522" s="3">
        <v>1</v>
      </c>
      <c r="BY522" s="3" t="s">
        <v>3</v>
      </c>
      <c r="BZ522" s="3">
        <v>0</v>
      </c>
      <c r="CA522" s="3">
        <v>0</v>
      </c>
      <c r="CB522" s="3" t="s">
        <v>3</v>
      </c>
      <c r="CE522" s="3">
        <v>1566</v>
      </c>
      <c r="CF522" s="3">
        <v>0</v>
      </c>
      <c r="CG522" s="3">
        <v>0</v>
      </c>
      <c r="CM522" s="3">
        <v>0</v>
      </c>
      <c r="CN522" s="3" t="s">
        <v>3</v>
      </c>
      <c r="CO522" s="3">
        <v>0</v>
      </c>
      <c r="CP522" s="3">
        <f t="shared" si="506"/>
        <v>1624.46</v>
      </c>
      <c r="CQ522" s="3">
        <f t="shared" si="507"/>
        <v>81.22</v>
      </c>
      <c r="CR522" s="3">
        <f t="shared" si="529"/>
        <v>0</v>
      </c>
      <c r="CS522" s="3">
        <f t="shared" si="530"/>
        <v>0</v>
      </c>
      <c r="CT522" s="3">
        <f t="shared" si="508"/>
        <v>0</v>
      </c>
      <c r="CU522" s="3">
        <f t="shared" si="509"/>
        <v>0</v>
      </c>
      <c r="CV522" s="3">
        <f t="shared" si="510"/>
        <v>0</v>
      </c>
      <c r="CW522" s="3">
        <f t="shared" si="511"/>
        <v>0</v>
      </c>
      <c r="CX522" s="3">
        <f t="shared" si="512"/>
        <v>0</v>
      </c>
      <c r="CY522" s="3">
        <f t="shared" si="531"/>
        <v>0</v>
      </c>
      <c r="CZ522" s="3">
        <f t="shared" si="532"/>
        <v>0</v>
      </c>
      <c r="DC522" s="3" t="s">
        <v>3</v>
      </c>
      <c r="DD522" s="3" t="s">
        <v>3</v>
      </c>
      <c r="DE522" s="3" t="s">
        <v>3</v>
      </c>
      <c r="DF522" s="3" t="s">
        <v>3</v>
      </c>
      <c r="DG522" s="3" t="s">
        <v>3</v>
      </c>
      <c r="DH522" s="3" t="s">
        <v>3</v>
      </c>
      <c r="DI522" s="3" t="s">
        <v>3</v>
      </c>
      <c r="DJ522" s="3" t="s">
        <v>3</v>
      </c>
      <c r="DK522" s="3" t="s">
        <v>3</v>
      </c>
      <c r="DL522" s="3" t="s">
        <v>3</v>
      </c>
      <c r="DM522" s="3" t="s">
        <v>3</v>
      </c>
      <c r="DN522" s="3">
        <v>0</v>
      </c>
      <c r="DO522" s="3">
        <v>0</v>
      </c>
      <c r="DP522" s="3">
        <v>1</v>
      </c>
      <c r="DQ522" s="3">
        <v>1</v>
      </c>
      <c r="DU522" s="3">
        <v>1010</v>
      </c>
      <c r="DV522" s="3" t="s">
        <v>163</v>
      </c>
      <c r="DW522" s="3" t="s">
        <v>163</v>
      </c>
      <c r="DX522" s="3">
        <v>1</v>
      </c>
      <c r="DZ522" s="3" t="s">
        <v>3</v>
      </c>
      <c r="EA522" s="3" t="s">
        <v>3</v>
      </c>
      <c r="EB522" s="3" t="s">
        <v>3</v>
      </c>
      <c r="EC522" s="3" t="s">
        <v>3</v>
      </c>
      <c r="EE522" s="3">
        <v>85635469</v>
      </c>
      <c r="EF522" s="3">
        <v>200</v>
      </c>
      <c r="EG522" s="3" t="s">
        <v>394</v>
      </c>
      <c r="EH522" s="3">
        <v>0</v>
      </c>
      <c r="EI522" s="3" t="s">
        <v>3</v>
      </c>
      <c r="EJ522" s="3">
        <v>1</v>
      </c>
      <c r="EK522" s="3">
        <v>1617</v>
      </c>
      <c r="EL522" s="3" t="s">
        <v>395</v>
      </c>
      <c r="EM522" s="3" t="s">
        <v>396</v>
      </c>
      <c r="EO522" s="3" t="s">
        <v>3</v>
      </c>
      <c r="EQ522" s="3">
        <v>131072</v>
      </c>
      <c r="ER522" s="3">
        <v>20.88</v>
      </c>
      <c r="ES522" s="3">
        <v>20.88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FQ522" s="3">
        <v>0</v>
      </c>
      <c r="FR522" s="3">
        <v>0</v>
      </c>
      <c r="FS522" s="3">
        <v>0</v>
      </c>
      <c r="FX522" s="3">
        <v>0</v>
      </c>
      <c r="FY522" s="3">
        <v>0</v>
      </c>
      <c r="GA522" s="3" t="s">
        <v>3</v>
      </c>
      <c r="GD522" s="3">
        <v>1</v>
      </c>
      <c r="GF522" s="3">
        <v>1725170058</v>
      </c>
      <c r="GG522" s="3">
        <v>2</v>
      </c>
      <c r="GH522" s="3">
        <v>1</v>
      </c>
      <c r="GI522" s="3">
        <v>2</v>
      </c>
      <c r="GJ522" s="3">
        <v>0</v>
      </c>
      <c r="GK522" s="3">
        <v>0</v>
      </c>
      <c r="GL522" s="3">
        <f t="shared" si="513"/>
        <v>0</v>
      </c>
      <c r="GM522" s="3">
        <f t="shared" si="514"/>
        <v>1624.46</v>
      </c>
      <c r="GN522" s="3">
        <f t="shared" si="515"/>
        <v>1624.46</v>
      </c>
      <c r="GO522" s="3">
        <f t="shared" si="516"/>
        <v>0</v>
      </c>
      <c r="GP522" s="3">
        <f t="shared" si="517"/>
        <v>0</v>
      </c>
      <c r="GR522" s="3">
        <v>0</v>
      </c>
      <c r="GS522" s="3">
        <v>3</v>
      </c>
      <c r="GT522" s="3">
        <v>0</v>
      </c>
      <c r="GU522" s="3" t="s">
        <v>3</v>
      </c>
      <c r="GV522" s="3">
        <f t="shared" si="518"/>
        <v>0</v>
      </c>
      <c r="GW522" s="3">
        <v>1</v>
      </c>
      <c r="GX522" s="3">
        <f t="shared" si="519"/>
        <v>0</v>
      </c>
      <c r="HA522" s="3">
        <v>0</v>
      </c>
      <c r="HB522" s="3">
        <v>0</v>
      </c>
      <c r="HC522" s="3">
        <f t="shared" si="520"/>
        <v>0</v>
      </c>
      <c r="HE522" s="3" t="s">
        <v>3</v>
      </c>
      <c r="HF522" s="3" t="s">
        <v>3</v>
      </c>
      <c r="HM522" s="3" t="s">
        <v>3</v>
      </c>
      <c r="HN522" s="3" t="s">
        <v>3</v>
      </c>
      <c r="HO522" s="3" t="s">
        <v>3</v>
      </c>
      <c r="HP522" s="3" t="s">
        <v>3</v>
      </c>
      <c r="HQ522" s="3" t="s">
        <v>3</v>
      </c>
      <c r="HS522" s="3">
        <v>0</v>
      </c>
      <c r="IK522" s="3">
        <v>0</v>
      </c>
    </row>
    <row r="523" spans="1:255" x14ac:dyDescent="0.25">
      <c r="A523" s="2">
        <v>17</v>
      </c>
      <c r="B523" s="2">
        <v>1</v>
      </c>
      <c r="C523" s="2">
        <f>ROW(SmtRes!A632)</f>
        <v>632</v>
      </c>
      <c r="D523" s="2">
        <f>ROW(EtalonRes!A603)</f>
        <v>603</v>
      </c>
      <c r="E523" s="2" t="s">
        <v>490</v>
      </c>
      <c r="F523" s="2" t="s">
        <v>491</v>
      </c>
      <c r="G523" s="2" t="s">
        <v>492</v>
      </c>
      <c r="H523" s="2" t="s">
        <v>493</v>
      </c>
      <c r="I523" s="2">
        <f>ROUND(20+15,9)</f>
        <v>35</v>
      </c>
      <c r="J523" s="2">
        <v>0</v>
      </c>
      <c r="K523" s="2">
        <f>ROUND(20+15,9)</f>
        <v>35</v>
      </c>
      <c r="L523" s="2"/>
      <c r="M523" s="2"/>
      <c r="N523" s="2"/>
      <c r="O523" s="2">
        <f t="shared" si="496"/>
        <v>460.09</v>
      </c>
      <c r="P523" s="2">
        <f t="shared" si="497"/>
        <v>67.2</v>
      </c>
      <c r="Q523" s="2">
        <f>(ROUND((ROUND(((((ET523*1.25)*1.2))*AV523*I523),2)*BB523),2)+ROUND((ROUND(((AE523-(((EU523*1.25)*1.2)))*AV523*I523),2)*BS523),2))</f>
        <v>28.01</v>
      </c>
      <c r="R523" s="2">
        <f>(ROUND((ROUND(((((EU523*1.25)*1.2))*AV523*I523),2)*BS523),2)+ROUND((ROUND(((AE523-(((EU523*1.25)*1.2)))*AV523*I523),2)*BS523),2))</f>
        <v>4.4800000000000004</v>
      </c>
      <c r="S523" s="2">
        <f t="shared" si="498"/>
        <v>364.88</v>
      </c>
      <c r="T523" s="2">
        <f t="shared" si="499"/>
        <v>0</v>
      </c>
      <c r="U523" s="2">
        <f t="shared" si="500"/>
        <v>31.437020999999994</v>
      </c>
      <c r="V523" s="2">
        <f t="shared" si="501"/>
        <v>0</v>
      </c>
      <c r="W523" s="2">
        <f t="shared" si="502"/>
        <v>0</v>
      </c>
      <c r="X523" s="2">
        <f>(ROUND((((S523+ROUND((ROUND(((((EU523*1.25)*1.2))*AV523*I523),2)*BS523),2))*AT523)/100),2)+ROUND(((ROUND((ROUND(((AE523-(((EU523*1.25)*1.2)))*AV523*I523),2)*BS523),2)*AT523)/100),2))</f>
        <v>402.6</v>
      </c>
      <c r="Y523" s="2">
        <f>(ROUND((((S523+ROUND((ROUND(((((EU523*1.25)*1.2))*AV523*I523),2)*BS523),2))*AU523)/100),2)+ROUND(((ROUND((ROUND(((AE523-(((EU523*1.25)*1.2)))*AV523*I523),2)*BS523),2)*AU523)/100),2))</f>
        <v>225.31</v>
      </c>
      <c r="Z523" s="2"/>
      <c r="AA523" s="2">
        <v>86549534</v>
      </c>
      <c r="AB523" s="2">
        <f t="shared" si="503"/>
        <v>12.4404</v>
      </c>
      <c r="AC523" s="2">
        <f>ROUND((((ES523*1)*1)),6)</f>
        <v>1.92</v>
      </c>
      <c r="AD523" s="2">
        <f>ROUND((((((ET523*1.25)*1.2))-(((EU523*1.25)*1.2)))+AE523),6)</f>
        <v>0.75</v>
      </c>
      <c r="AE523" s="2">
        <f>ROUND((((EU523*1.25)*1.2)),6)</f>
        <v>0.12</v>
      </c>
      <c r="AF523" s="2">
        <f>ROUND((((EV523*1.15)*1.2)),6)</f>
        <v>9.7704000000000004</v>
      </c>
      <c r="AG523" s="2">
        <f t="shared" si="504"/>
        <v>0</v>
      </c>
      <c r="AH523" s="2">
        <f>(((EW523*1.15)*1.2))</f>
        <v>0.84179999999999988</v>
      </c>
      <c r="AI523" s="2">
        <f>(((EX523*1.25)*1.2))</f>
        <v>0</v>
      </c>
      <c r="AJ523" s="2">
        <f t="shared" si="505"/>
        <v>0</v>
      </c>
      <c r="AK523" s="2">
        <v>9.5</v>
      </c>
      <c r="AL523" s="2">
        <v>1.92</v>
      </c>
      <c r="AM523" s="2">
        <v>0.5</v>
      </c>
      <c r="AN523" s="2">
        <v>0.08</v>
      </c>
      <c r="AO523" s="2">
        <v>7.08</v>
      </c>
      <c r="AP523" s="2">
        <v>0</v>
      </c>
      <c r="AQ523" s="2">
        <v>0.61</v>
      </c>
      <c r="AR523" s="2">
        <v>0</v>
      </c>
      <c r="AS523" s="2">
        <v>0</v>
      </c>
      <c r="AT523" s="2">
        <v>109</v>
      </c>
      <c r="AU523" s="2">
        <v>61</v>
      </c>
      <c r="AV523" s="2">
        <v>1.0669999999999999</v>
      </c>
      <c r="AW523" s="2">
        <v>1</v>
      </c>
      <c r="AX523" s="2"/>
      <c r="AY523" s="2"/>
      <c r="AZ523" s="2">
        <v>1</v>
      </c>
      <c r="BA523" s="2">
        <v>1</v>
      </c>
      <c r="BB523" s="2">
        <v>1</v>
      </c>
      <c r="BC523" s="2">
        <v>1</v>
      </c>
      <c r="BD523" s="2" t="s">
        <v>3</v>
      </c>
      <c r="BE523" s="2" t="s">
        <v>3</v>
      </c>
      <c r="BF523" s="2" t="s">
        <v>3</v>
      </c>
      <c r="BG523" s="2" t="s">
        <v>3</v>
      </c>
      <c r="BH523" s="2">
        <v>0</v>
      </c>
      <c r="BI523" s="2">
        <v>1</v>
      </c>
      <c r="BJ523" s="2" t="s">
        <v>494</v>
      </c>
      <c r="BK523" s="2"/>
      <c r="BL523" s="2"/>
      <c r="BM523" s="2">
        <v>21</v>
      </c>
      <c r="BN523" s="2">
        <v>0</v>
      </c>
      <c r="BO523" s="2" t="s">
        <v>491</v>
      </c>
      <c r="BP523" s="2">
        <v>1</v>
      </c>
      <c r="BQ523" s="2">
        <v>30</v>
      </c>
      <c r="BR523" s="2">
        <v>0</v>
      </c>
      <c r="BS523" s="2">
        <v>1</v>
      </c>
      <c r="BT523" s="2">
        <v>1</v>
      </c>
      <c r="BU523" s="2">
        <v>1</v>
      </c>
      <c r="BV523" s="2">
        <v>1</v>
      </c>
      <c r="BW523" s="2">
        <v>1</v>
      </c>
      <c r="BX523" s="2">
        <v>1</v>
      </c>
      <c r="BY523" s="2" t="s">
        <v>3</v>
      </c>
      <c r="BZ523" s="2">
        <v>109</v>
      </c>
      <c r="CA523" s="2">
        <v>61</v>
      </c>
      <c r="CB523" s="2" t="s">
        <v>3</v>
      </c>
      <c r="CC523" s="2"/>
      <c r="CD523" s="2"/>
      <c r="CE523" s="2">
        <v>1566</v>
      </c>
      <c r="CF523" s="2">
        <v>0</v>
      </c>
      <c r="CG523" s="2">
        <v>0</v>
      </c>
      <c r="CH523" s="2"/>
      <c r="CI523" s="2"/>
      <c r="CJ523" s="2"/>
      <c r="CK523" s="2"/>
      <c r="CL523" s="2"/>
      <c r="CM523" s="2">
        <v>0</v>
      </c>
      <c r="CN523" s="2" t="s">
        <v>857</v>
      </c>
      <c r="CO523" s="2">
        <v>0</v>
      </c>
      <c r="CP523" s="2">
        <f t="shared" si="506"/>
        <v>460.09000000000003</v>
      </c>
      <c r="CQ523" s="2">
        <f t="shared" si="507"/>
        <v>1.92</v>
      </c>
      <c r="CR523" s="2">
        <f>(ROUND((ROUND(((((ET523*1.25)*1.2))*AV523*1),2)*BB523),2)+ROUND((ROUND(((AE523-(((EU523*1.25)*1.2)))*AV523*1),2)*BS523),2))</f>
        <v>0.8</v>
      </c>
      <c r="CS523" s="2">
        <f>(ROUND((ROUND(((((EU523*1.25)*1.2))*AV523*1),2)*BS523),2)+ROUND((ROUND(((AE523-(((EU523*1.25)*1.2)))*AV523*1),2)*BS523),2))</f>
        <v>0.13</v>
      </c>
      <c r="CT523" s="2">
        <f t="shared" si="508"/>
        <v>10.43</v>
      </c>
      <c r="CU523" s="2">
        <f t="shared" si="509"/>
        <v>0</v>
      </c>
      <c r="CV523" s="2">
        <f t="shared" si="510"/>
        <v>0.89820059999999979</v>
      </c>
      <c r="CW523" s="2">
        <f t="shared" si="511"/>
        <v>0</v>
      </c>
      <c r="CX523" s="2">
        <f t="shared" si="512"/>
        <v>0</v>
      </c>
      <c r="CY523" s="2">
        <f>(ROUND((((S523+ROUND((ROUND(((((EU523*1.25)*1.2))*AV523*1),2)*BS523),2))*AT523)/100),2)+ROUND(((ROUND((ROUND(((AE523-(((EU523*1.25)*1.2)))*AV523*1),2)*BS523),2)*AT523)/100),2))</f>
        <v>397.86</v>
      </c>
      <c r="CZ523" s="2">
        <f>(ROUND((((S523+ROUND((ROUND(((((EU523*1.25)*1.2))*AV523*1),2)*BS523),2))*AU523)/100),2)+ROUND(((ROUND((ROUND(((AE523-(((EU523*1.25)*1.2)))*AV523*1),2)*BS523),2)*AU523)/100),2))</f>
        <v>222.66</v>
      </c>
      <c r="DA523" s="2"/>
      <c r="DB523" s="2">
        <v>161</v>
      </c>
      <c r="DC523" s="2" t="s">
        <v>3</v>
      </c>
      <c r="DD523" s="2" t="s">
        <v>36</v>
      </c>
      <c r="DE523" s="2" t="s">
        <v>138</v>
      </c>
      <c r="DF523" s="2" t="s">
        <v>138</v>
      </c>
      <c r="DG523" s="2" t="s">
        <v>139</v>
      </c>
      <c r="DH523" s="2" t="s">
        <v>3</v>
      </c>
      <c r="DI523" s="2" t="s">
        <v>139</v>
      </c>
      <c r="DJ523" s="2" t="s">
        <v>138</v>
      </c>
      <c r="DK523" s="2" t="s">
        <v>3</v>
      </c>
      <c r="DL523" s="2" t="s">
        <v>3</v>
      </c>
      <c r="DM523" s="2" t="s">
        <v>3</v>
      </c>
      <c r="DN523" s="2">
        <v>0</v>
      </c>
      <c r="DO523" s="2">
        <v>0</v>
      </c>
      <c r="DP523" s="2">
        <v>1</v>
      </c>
      <c r="DQ523" s="2">
        <v>1</v>
      </c>
      <c r="DR523" s="2"/>
      <c r="DS523" s="2"/>
      <c r="DT523" s="2"/>
      <c r="DU523" s="2">
        <v>1013</v>
      </c>
      <c r="DV523" s="2" t="s">
        <v>493</v>
      </c>
      <c r="DW523" s="2" t="s">
        <v>493</v>
      </c>
      <c r="DX523" s="2">
        <v>1</v>
      </c>
      <c r="DY523" s="2"/>
      <c r="DZ523" s="2" t="s">
        <v>3</v>
      </c>
      <c r="EA523" s="2" t="s">
        <v>3</v>
      </c>
      <c r="EB523" s="2" t="s">
        <v>3</v>
      </c>
      <c r="EC523" s="2" t="s">
        <v>3</v>
      </c>
      <c r="ED523" s="2"/>
      <c r="EE523" s="2">
        <v>85635393</v>
      </c>
      <c r="EF523" s="2">
        <v>30</v>
      </c>
      <c r="EG523" s="2" t="s">
        <v>46</v>
      </c>
      <c r="EH523" s="2">
        <v>0</v>
      </c>
      <c r="EI523" s="2" t="s">
        <v>3</v>
      </c>
      <c r="EJ523" s="2">
        <v>1</v>
      </c>
      <c r="EK523" s="2">
        <v>21</v>
      </c>
      <c r="EL523" s="2" t="s">
        <v>47</v>
      </c>
      <c r="EM523" s="2" t="s">
        <v>48</v>
      </c>
      <c r="EN523" s="2"/>
      <c r="EO523" s="2" t="s">
        <v>140</v>
      </c>
      <c r="EP523" s="2"/>
      <c r="EQ523" s="2">
        <v>131072</v>
      </c>
      <c r="ER523" s="2">
        <v>9.5</v>
      </c>
      <c r="ES523" s="2">
        <v>1.92</v>
      </c>
      <c r="ET523" s="2">
        <v>0.5</v>
      </c>
      <c r="EU523" s="2">
        <v>0.08</v>
      </c>
      <c r="EV523" s="2">
        <v>7.08</v>
      </c>
      <c r="EW523" s="2">
        <v>0.61</v>
      </c>
      <c r="EX523" s="2">
        <v>0</v>
      </c>
      <c r="EY523" s="2">
        <v>0</v>
      </c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>
        <v>0</v>
      </c>
      <c r="FR523" s="2">
        <v>0</v>
      </c>
      <c r="FS523" s="2">
        <v>0</v>
      </c>
      <c r="FT523" s="2"/>
      <c r="FU523" s="2"/>
      <c r="FV523" s="2"/>
      <c r="FW523" s="2"/>
      <c r="FX523" s="2">
        <v>109</v>
      </c>
      <c r="FY523" s="2">
        <v>61</v>
      </c>
      <c r="FZ523" s="2"/>
      <c r="GA523" s="2" t="s">
        <v>3</v>
      </c>
      <c r="GB523" s="2"/>
      <c r="GC523" s="2"/>
      <c r="GD523" s="2">
        <v>1</v>
      </c>
      <c r="GE523" s="2"/>
      <c r="GF523" s="2">
        <v>-1297246140</v>
      </c>
      <c r="GG523" s="2">
        <v>2</v>
      </c>
      <c r="GH523" s="2">
        <v>1</v>
      </c>
      <c r="GI523" s="2">
        <v>2</v>
      </c>
      <c r="GJ523" s="2">
        <v>0</v>
      </c>
      <c r="GK523" s="2">
        <v>0</v>
      </c>
      <c r="GL523" s="2">
        <f t="shared" si="513"/>
        <v>0</v>
      </c>
      <c r="GM523" s="2">
        <f t="shared" si="514"/>
        <v>1088</v>
      </c>
      <c r="GN523" s="2">
        <f t="shared" si="515"/>
        <v>1088</v>
      </c>
      <c r="GO523" s="2">
        <f t="shared" si="516"/>
        <v>0</v>
      </c>
      <c r="GP523" s="2">
        <f t="shared" si="517"/>
        <v>0</v>
      </c>
      <c r="GQ523" s="2"/>
      <c r="GR523" s="2">
        <v>0</v>
      </c>
      <c r="GS523" s="2">
        <v>3</v>
      </c>
      <c r="GT523" s="2">
        <v>0</v>
      </c>
      <c r="GU523" s="2" t="s">
        <v>3</v>
      </c>
      <c r="GV523" s="2">
        <f t="shared" si="518"/>
        <v>0</v>
      </c>
      <c r="GW523" s="2">
        <v>1</v>
      </c>
      <c r="GX523" s="2">
        <f t="shared" si="519"/>
        <v>0</v>
      </c>
      <c r="GY523" s="2"/>
      <c r="GZ523" s="2"/>
      <c r="HA523" s="2">
        <v>0</v>
      </c>
      <c r="HB523" s="2">
        <v>0</v>
      </c>
      <c r="HC523" s="2">
        <f t="shared" si="520"/>
        <v>0</v>
      </c>
      <c r="HD523" s="2"/>
      <c r="HE523" s="2" t="s">
        <v>3</v>
      </c>
      <c r="HF523" s="2" t="s">
        <v>3</v>
      </c>
      <c r="HG523" s="2"/>
      <c r="HH523" s="2"/>
      <c r="HI523" s="2"/>
      <c r="HJ523" s="2"/>
      <c r="HK523" s="2"/>
      <c r="HL523" s="2"/>
      <c r="HM523" s="2" t="s">
        <v>3</v>
      </c>
      <c r="HN523" s="2" t="s">
        <v>3</v>
      </c>
      <c r="HO523" s="2" t="s">
        <v>3</v>
      </c>
      <c r="HP523" s="2" t="s">
        <v>3</v>
      </c>
      <c r="HQ523" s="2" t="s">
        <v>3</v>
      </c>
      <c r="HR523" s="2"/>
      <c r="HS523" s="2">
        <v>0</v>
      </c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>
        <v>0</v>
      </c>
      <c r="IL523" s="2"/>
      <c r="IM523" s="2"/>
      <c r="IN523" s="2"/>
      <c r="IO523" s="2"/>
      <c r="IP523" s="2"/>
      <c r="IQ523" s="2"/>
      <c r="IR523" s="2"/>
      <c r="IS523" s="2"/>
      <c r="IT523" s="2"/>
      <c r="IU523" s="2"/>
    </row>
    <row r="524" spans="1:255" x14ac:dyDescent="0.25">
      <c r="A524" s="3">
        <v>17</v>
      </c>
      <c r="B524" s="3">
        <v>1</v>
      </c>
      <c r="C524" s="3">
        <f>ROW(SmtRes!A638)</f>
        <v>638</v>
      </c>
      <c r="D524" s="3">
        <f>ROW(EtalonRes!A608)</f>
        <v>608</v>
      </c>
      <c r="E524" s="3" t="s">
        <v>490</v>
      </c>
      <c r="F524" s="3" t="s">
        <v>491</v>
      </c>
      <c r="G524" s="3" t="s">
        <v>492</v>
      </c>
      <c r="H524" s="3" t="s">
        <v>493</v>
      </c>
      <c r="I524" s="3">
        <f>ROUND(20+15,9)</f>
        <v>35</v>
      </c>
      <c r="J524" s="3">
        <v>0</v>
      </c>
      <c r="K524" s="3">
        <f>ROUND(20+15,9)</f>
        <v>35</v>
      </c>
      <c r="O524" s="3">
        <f t="shared" si="496"/>
        <v>21848.15</v>
      </c>
      <c r="P524" s="3">
        <f t="shared" si="497"/>
        <v>810.43</v>
      </c>
      <c r="Q524" s="3">
        <f>(ROUND((ROUND(((((ET524*1.25)*1.2))*AV524*I524),2)*BB524),2)+ROUND((ROUND(((AE524-(((EU524*1.25)*1.2)))*AV524*I524),2)*BS524),2))</f>
        <v>476.73</v>
      </c>
      <c r="R524" s="3">
        <f>(ROUND((ROUND(((((EU524*1.25)*1.2))*AV524*I524),2)*BS524),2)+ROUND((ROUND(((AE524-(((EU524*1.25)*1.2)))*AV524*I524),2)*BS524),2))</f>
        <v>252.45</v>
      </c>
      <c r="S524" s="3">
        <f t="shared" si="498"/>
        <v>20560.990000000002</v>
      </c>
      <c r="T524" s="3">
        <f t="shared" si="499"/>
        <v>0</v>
      </c>
      <c r="U524" s="3">
        <f t="shared" si="500"/>
        <v>31.437020999999994</v>
      </c>
      <c r="V524" s="3">
        <f t="shared" si="501"/>
        <v>0</v>
      </c>
      <c r="W524" s="3">
        <f t="shared" si="502"/>
        <v>0</v>
      </c>
      <c r="X524" s="3">
        <f>(ROUND((((S524+ROUND((ROUND(((((EU524*1.25)*1.2))*AV524*I524),2)*BS524),2))*AT524)/100),2)+ROUND(((ROUND((ROUND(((AE524-(((EU524*1.25)*1.2)))*AV524*I524),2)*BS524),2)*AT524)/100),2))</f>
        <v>22686.65</v>
      </c>
      <c r="Y524" s="3">
        <f>(ROUND((((S524+ROUND((ROUND(((((EU524*1.25)*1.2))*AV524*I524),2)*BS524),2))*AU524)/100),2)+ROUND(((ROUND((ROUND(((AE524-(((EU524*1.25)*1.2)))*AV524*I524),2)*BS524),2)*AU524)/100),2))</f>
        <v>12696.2</v>
      </c>
      <c r="AA524" s="3">
        <v>86549536</v>
      </c>
      <c r="AB524" s="3">
        <f t="shared" si="503"/>
        <v>12.4404</v>
      </c>
      <c r="AC524" s="3">
        <f>ROUND((((ES524*1)*1)),6)</f>
        <v>1.92</v>
      </c>
      <c r="AD524" s="3">
        <f>ROUND((((((ET524*1.25)*1.2))-(((EU524*1.25)*1.2)))+AE524),6)</f>
        <v>0.75</v>
      </c>
      <c r="AE524" s="3">
        <f>ROUND((((EU524*1.25)*1.2)),6)</f>
        <v>0.12</v>
      </c>
      <c r="AF524" s="3">
        <f>ROUND((((EV524*1.15)*1.2)),6)</f>
        <v>9.7704000000000004</v>
      </c>
      <c r="AG524" s="3">
        <f t="shared" si="504"/>
        <v>0</v>
      </c>
      <c r="AH524" s="3">
        <f>(((EW524*1.15)*1.2))</f>
        <v>0.84179999999999988</v>
      </c>
      <c r="AI524" s="3">
        <f>(((EX524*1.25)*1.2))</f>
        <v>0</v>
      </c>
      <c r="AJ524" s="3">
        <f t="shared" si="505"/>
        <v>0</v>
      </c>
      <c r="AK524" s="3">
        <v>9.5</v>
      </c>
      <c r="AL524" s="3">
        <v>1.92</v>
      </c>
      <c r="AM524" s="3">
        <v>0.5</v>
      </c>
      <c r="AN524" s="3">
        <v>0.08</v>
      </c>
      <c r="AO524" s="3">
        <v>7.08</v>
      </c>
      <c r="AP524" s="3">
        <v>0</v>
      </c>
      <c r="AQ524" s="3">
        <v>0.61</v>
      </c>
      <c r="AR524" s="3">
        <v>0</v>
      </c>
      <c r="AS524" s="3">
        <v>0</v>
      </c>
      <c r="AT524" s="3">
        <v>109</v>
      </c>
      <c r="AU524" s="3">
        <v>61</v>
      </c>
      <c r="AV524" s="3">
        <v>1.0669999999999999</v>
      </c>
      <c r="AW524" s="3">
        <v>1</v>
      </c>
      <c r="AZ524" s="3">
        <v>1</v>
      </c>
      <c r="BA524" s="3">
        <v>56.35</v>
      </c>
      <c r="BB524" s="3">
        <v>17.02</v>
      </c>
      <c r="BC524" s="3">
        <v>12.06</v>
      </c>
      <c r="BD524" s="3" t="s">
        <v>3</v>
      </c>
      <c r="BE524" s="3" t="s">
        <v>3</v>
      </c>
      <c r="BF524" s="3" t="s">
        <v>3</v>
      </c>
      <c r="BG524" s="3" t="s">
        <v>3</v>
      </c>
      <c r="BH524" s="3">
        <v>0</v>
      </c>
      <c r="BI524" s="3">
        <v>1</v>
      </c>
      <c r="BJ524" s="3" t="s">
        <v>494</v>
      </c>
      <c r="BM524" s="3">
        <v>21</v>
      </c>
      <c r="BN524" s="3">
        <v>0</v>
      </c>
      <c r="BO524" s="3" t="s">
        <v>491</v>
      </c>
      <c r="BP524" s="3">
        <v>1</v>
      </c>
      <c r="BQ524" s="3">
        <v>30</v>
      </c>
      <c r="BR524" s="3">
        <v>0</v>
      </c>
      <c r="BS524" s="3">
        <v>56.35</v>
      </c>
      <c r="BT524" s="3">
        <v>1</v>
      </c>
      <c r="BU524" s="3">
        <v>1</v>
      </c>
      <c r="BV524" s="3">
        <v>1</v>
      </c>
      <c r="BW524" s="3">
        <v>1</v>
      </c>
      <c r="BX524" s="3">
        <v>1</v>
      </c>
      <c r="BY524" s="3" t="s">
        <v>3</v>
      </c>
      <c r="BZ524" s="3">
        <v>109</v>
      </c>
      <c r="CA524" s="3">
        <v>61</v>
      </c>
      <c r="CB524" s="3" t="s">
        <v>3</v>
      </c>
      <c r="CE524" s="3">
        <v>1566</v>
      </c>
      <c r="CF524" s="3">
        <v>0</v>
      </c>
      <c r="CG524" s="3">
        <v>0</v>
      </c>
      <c r="CM524" s="3">
        <v>0</v>
      </c>
      <c r="CN524" s="3" t="s">
        <v>857</v>
      </c>
      <c r="CO524" s="3">
        <v>0</v>
      </c>
      <c r="CP524" s="3">
        <f t="shared" si="506"/>
        <v>21848.15</v>
      </c>
      <c r="CQ524" s="3">
        <f t="shared" si="507"/>
        <v>23.16</v>
      </c>
      <c r="CR524" s="3">
        <f>(ROUND((ROUND(((((ET524*1.25)*1.2))*AV524*1),2)*BB524),2)+ROUND((ROUND(((AE524-(((EU524*1.25)*1.2)))*AV524*1),2)*BS524),2))</f>
        <v>13.62</v>
      </c>
      <c r="CS524" s="3">
        <f>(ROUND((ROUND(((((EU524*1.25)*1.2))*AV524*1),2)*BS524),2)+ROUND((ROUND(((AE524-(((EU524*1.25)*1.2)))*AV524*1),2)*BS524),2))</f>
        <v>7.33</v>
      </c>
      <c r="CT524" s="3">
        <f t="shared" si="508"/>
        <v>587.73</v>
      </c>
      <c r="CU524" s="3">
        <f t="shared" si="509"/>
        <v>0</v>
      </c>
      <c r="CV524" s="3">
        <f t="shared" si="510"/>
        <v>0.89820059999999979</v>
      </c>
      <c r="CW524" s="3">
        <f t="shared" si="511"/>
        <v>0</v>
      </c>
      <c r="CX524" s="3">
        <f t="shared" si="512"/>
        <v>0</v>
      </c>
      <c r="CY524" s="3">
        <f>(ROUND((((S524+ROUND((ROUND(((((EU524*1.25)*1.2))*AV524*1),2)*BS524),2))*AT524)/100),2)+ROUND(((ROUND((ROUND(((AE524-(((EU524*1.25)*1.2)))*AV524*1),2)*BS524),2)*AT524)/100),2))</f>
        <v>22419.47</v>
      </c>
      <c r="CZ524" s="3">
        <f>(ROUND((((S524+ROUND((ROUND(((((EU524*1.25)*1.2))*AV524*1),2)*BS524),2))*AU524)/100),2)+ROUND(((ROUND((ROUND(((AE524-(((EU524*1.25)*1.2)))*AV524*1),2)*BS524),2)*AU524)/100),2))</f>
        <v>12546.68</v>
      </c>
      <c r="DB524" s="3">
        <v>163</v>
      </c>
      <c r="DC524" s="3" t="s">
        <v>3</v>
      </c>
      <c r="DD524" s="3" t="s">
        <v>36</v>
      </c>
      <c r="DE524" s="3" t="s">
        <v>138</v>
      </c>
      <c r="DF524" s="3" t="s">
        <v>138</v>
      </c>
      <c r="DG524" s="3" t="s">
        <v>139</v>
      </c>
      <c r="DH524" s="3" t="s">
        <v>3</v>
      </c>
      <c r="DI524" s="3" t="s">
        <v>139</v>
      </c>
      <c r="DJ524" s="3" t="s">
        <v>138</v>
      </c>
      <c r="DK524" s="3" t="s">
        <v>3</v>
      </c>
      <c r="DL524" s="3" t="s">
        <v>3</v>
      </c>
      <c r="DM524" s="3" t="s">
        <v>3</v>
      </c>
      <c r="DN524" s="3">
        <v>0</v>
      </c>
      <c r="DO524" s="3">
        <v>0</v>
      </c>
      <c r="DP524" s="3">
        <v>1</v>
      </c>
      <c r="DQ524" s="3">
        <v>1</v>
      </c>
      <c r="DU524" s="3">
        <v>1013</v>
      </c>
      <c r="DV524" s="3" t="s">
        <v>493</v>
      </c>
      <c r="DW524" s="3" t="s">
        <v>493</v>
      </c>
      <c r="DX524" s="3">
        <v>1</v>
      </c>
      <c r="DZ524" s="3" t="s">
        <v>3</v>
      </c>
      <c r="EA524" s="3" t="s">
        <v>3</v>
      </c>
      <c r="EB524" s="3" t="s">
        <v>3</v>
      </c>
      <c r="EC524" s="3" t="s">
        <v>3</v>
      </c>
      <c r="EE524" s="3">
        <v>85635393</v>
      </c>
      <c r="EF524" s="3">
        <v>30</v>
      </c>
      <c r="EG524" s="3" t="s">
        <v>46</v>
      </c>
      <c r="EH524" s="3">
        <v>0</v>
      </c>
      <c r="EI524" s="3" t="s">
        <v>3</v>
      </c>
      <c r="EJ524" s="3">
        <v>1</v>
      </c>
      <c r="EK524" s="3">
        <v>21</v>
      </c>
      <c r="EL524" s="3" t="s">
        <v>47</v>
      </c>
      <c r="EM524" s="3" t="s">
        <v>48</v>
      </c>
      <c r="EO524" s="3" t="s">
        <v>140</v>
      </c>
      <c r="EQ524" s="3">
        <v>131072</v>
      </c>
      <c r="ER524" s="3">
        <v>9.5</v>
      </c>
      <c r="ES524" s="3">
        <v>1.92</v>
      </c>
      <c r="ET524" s="3">
        <v>0.5</v>
      </c>
      <c r="EU524" s="3">
        <v>0.08</v>
      </c>
      <c r="EV524" s="3">
        <v>7.08</v>
      </c>
      <c r="EW524" s="3">
        <v>0.61</v>
      </c>
      <c r="EX524" s="3">
        <v>0</v>
      </c>
      <c r="EY524" s="3">
        <v>0</v>
      </c>
      <c r="FQ524" s="3">
        <v>0</v>
      </c>
      <c r="FR524" s="3">
        <v>0</v>
      </c>
      <c r="FS524" s="3">
        <v>0</v>
      </c>
      <c r="FX524" s="3">
        <v>109</v>
      </c>
      <c r="FY524" s="3">
        <v>61</v>
      </c>
      <c r="GA524" s="3" t="s">
        <v>3</v>
      </c>
      <c r="GD524" s="3">
        <v>1</v>
      </c>
      <c r="GF524" s="3">
        <v>-1297246140</v>
      </c>
      <c r="GG524" s="3">
        <v>2</v>
      </c>
      <c r="GH524" s="3">
        <v>1</v>
      </c>
      <c r="GI524" s="3">
        <v>2</v>
      </c>
      <c r="GJ524" s="3">
        <v>0</v>
      </c>
      <c r="GK524" s="3">
        <v>0</v>
      </c>
      <c r="GL524" s="3">
        <f t="shared" si="513"/>
        <v>0</v>
      </c>
      <c r="GM524" s="3">
        <f t="shared" si="514"/>
        <v>57231</v>
      </c>
      <c r="GN524" s="3">
        <f t="shared" si="515"/>
        <v>57231</v>
      </c>
      <c r="GO524" s="3">
        <f t="shared" si="516"/>
        <v>0</v>
      </c>
      <c r="GP524" s="3">
        <f t="shared" si="517"/>
        <v>0</v>
      </c>
      <c r="GR524" s="3">
        <v>0</v>
      </c>
      <c r="GS524" s="3">
        <v>3</v>
      </c>
      <c r="GT524" s="3">
        <v>0</v>
      </c>
      <c r="GU524" s="3" t="s">
        <v>3</v>
      </c>
      <c r="GV524" s="3">
        <f t="shared" si="518"/>
        <v>0</v>
      </c>
      <c r="GW524" s="3">
        <v>1</v>
      </c>
      <c r="GX524" s="3">
        <f t="shared" si="519"/>
        <v>0</v>
      </c>
      <c r="HA524" s="3">
        <v>0</v>
      </c>
      <c r="HB524" s="3">
        <v>0</v>
      </c>
      <c r="HC524" s="3">
        <f t="shared" si="520"/>
        <v>0</v>
      </c>
      <c r="HE524" s="3" t="s">
        <v>3</v>
      </c>
      <c r="HF524" s="3" t="s">
        <v>3</v>
      </c>
      <c r="HM524" s="3" t="s">
        <v>3</v>
      </c>
      <c r="HN524" s="3" t="s">
        <v>3</v>
      </c>
      <c r="HO524" s="3" t="s">
        <v>3</v>
      </c>
      <c r="HP524" s="3" t="s">
        <v>3</v>
      </c>
      <c r="HQ524" s="3" t="s">
        <v>3</v>
      </c>
      <c r="HS524" s="3">
        <v>0</v>
      </c>
      <c r="IK524" s="3">
        <v>0</v>
      </c>
    </row>
    <row r="525" spans="1:255" x14ac:dyDescent="0.25">
      <c r="A525" s="2">
        <v>18</v>
      </c>
      <c r="B525" s="2">
        <v>1</v>
      </c>
      <c r="C525" s="2">
        <v>631</v>
      </c>
      <c r="D525" s="2"/>
      <c r="E525" s="2" t="s">
        <v>495</v>
      </c>
      <c r="F525" s="2" t="s">
        <v>496</v>
      </c>
      <c r="G525" s="2" t="s">
        <v>497</v>
      </c>
      <c r="H525" s="2" t="s">
        <v>163</v>
      </c>
      <c r="I525" s="2">
        <f>I523*J525</f>
        <v>20</v>
      </c>
      <c r="J525" s="2">
        <v>0.5714285714285714</v>
      </c>
      <c r="K525" s="2">
        <v>0.57142857000000002</v>
      </c>
      <c r="L525" s="2"/>
      <c r="M525" s="2"/>
      <c r="N525" s="2"/>
      <c r="O525" s="2">
        <f t="shared" si="496"/>
        <v>686.6</v>
      </c>
      <c r="P525" s="2">
        <f t="shared" si="497"/>
        <v>686.6</v>
      </c>
      <c r="Q525" s="2">
        <f>(ROUND((ROUND(((ET525)*AV525*I525),2)*BB525),2)+ROUND((ROUND(((AE525-(EU525))*AV525*I525),2)*BS525),2))</f>
        <v>0</v>
      </c>
      <c r="R525" s="2">
        <f>(ROUND((ROUND(((EU525)*AV525*I525),2)*BS525),2)+ROUND((ROUND(((AE525-(EU525))*AV525*I525),2)*BS525),2))</f>
        <v>0</v>
      </c>
      <c r="S525" s="2">
        <f t="shared" si="498"/>
        <v>0</v>
      </c>
      <c r="T525" s="2">
        <f t="shared" si="499"/>
        <v>0</v>
      </c>
      <c r="U525" s="2">
        <f t="shared" si="500"/>
        <v>0</v>
      </c>
      <c r="V525" s="2">
        <f t="shared" si="501"/>
        <v>0</v>
      </c>
      <c r="W525" s="2">
        <f t="shared" si="502"/>
        <v>0</v>
      </c>
      <c r="X525" s="2">
        <f>(ROUND((((S525+ROUND((ROUND(((EU525)*AV525*I525),2)*BS525),2))*AT525)/100),2)+ROUND(((ROUND((ROUND(((AE525-(EU525))*AV525*I525),2)*BS525),2)*AT525)/100),2))</f>
        <v>0</v>
      </c>
      <c r="Y525" s="2">
        <f>(ROUND((((S525+ROUND((ROUND(((EU525)*AV525*I525),2)*BS525),2))*AU525)/100),2)+ROUND(((ROUND((ROUND(((AE525-(EU525))*AV525*I525),2)*BS525),2)*AU525)/100),2))</f>
        <v>0</v>
      </c>
      <c r="Z525" s="2"/>
      <c r="AA525" s="2">
        <v>86549534</v>
      </c>
      <c r="AB525" s="2">
        <f t="shared" si="503"/>
        <v>34.33</v>
      </c>
      <c r="AC525" s="2">
        <f>ROUND((ES525),6)</f>
        <v>34.33</v>
      </c>
      <c r="AD525" s="2">
        <f>ROUND((((ET525)-(EU525))+AE525),6)</f>
        <v>0</v>
      </c>
      <c r="AE525" s="2">
        <f t="shared" ref="AE525:AF528" si="533">ROUND((EU525),6)</f>
        <v>0</v>
      </c>
      <c r="AF525" s="2">
        <f t="shared" si="533"/>
        <v>0</v>
      </c>
      <c r="AG525" s="2">
        <f t="shared" si="504"/>
        <v>0</v>
      </c>
      <c r="AH525" s="2">
        <f t="shared" ref="AH525:AI528" si="534">(EW525)</f>
        <v>0</v>
      </c>
      <c r="AI525" s="2">
        <f t="shared" si="534"/>
        <v>0</v>
      </c>
      <c r="AJ525" s="2">
        <f t="shared" si="505"/>
        <v>0</v>
      </c>
      <c r="AK525" s="2">
        <v>34.33</v>
      </c>
      <c r="AL525" s="2">
        <v>34.33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109</v>
      </c>
      <c r="AU525" s="2">
        <v>61</v>
      </c>
      <c r="AV525" s="2">
        <v>1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3</v>
      </c>
      <c r="BI525" s="2">
        <v>1</v>
      </c>
      <c r="BJ525" s="2" t="s">
        <v>3</v>
      </c>
      <c r="BK525" s="2"/>
      <c r="BL525" s="2"/>
      <c r="BM525" s="2">
        <v>21</v>
      </c>
      <c r="BN525" s="2">
        <v>0</v>
      </c>
      <c r="BO525" s="2" t="s">
        <v>3</v>
      </c>
      <c r="BP525" s="2">
        <v>0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1566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858</v>
      </c>
      <c r="CO525" s="2">
        <v>0</v>
      </c>
      <c r="CP525" s="2">
        <f t="shared" si="506"/>
        <v>686.6</v>
      </c>
      <c r="CQ525" s="2">
        <f t="shared" si="507"/>
        <v>34.33</v>
      </c>
      <c r="CR525" s="2">
        <f>(ROUND((ROUND(((ET525)*AV525*1),2)*BB525),2)+ROUND((ROUND(((AE525-(EU525))*AV525*1),2)*BS525),2))</f>
        <v>0</v>
      </c>
      <c r="CS525" s="2">
        <f>(ROUND((ROUND(((EU525)*AV525*1),2)*BS525),2)+ROUND((ROUND(((AE525-(EU525))*AV525*1),2)*BS525),2))</f>
        <v>0</v>
      </c>
      <c r="CT525" s="2">
        <f t="shared" si="508"/>
        <v>0</v>
      </c>
      <c r="CU525" s="2">
        <f t="shared" si="509"/>
        <v>0</v>
      </c>
      <c r="CV525" s="2">
        <f t="shared" si="510"/>
        <v>0</v>
      </c>
      <c r="CW525" s="2">
        <f t="shared" si="511"/>
        <v>0</v>
      </c>
      <c r="CX525" s="2">
        <f t="shared" si="512"/>
        <v>0</v>
      </c>
      <c r="CY525" s="2">
        <f>(ROUND((((S525+ROUND((ROUND(((EU525)*AV525*1),2)*BS525),2))*AT525)/100),2)+ROUND(((ROUND((ROUND(((AE525-(EU525))*AV525*1),2)*BS525),2)*AT525)/100),2))</f>
        <v>0</v>
      </c>
      <c r="CZ525" s="2">
        <f>(ROUND((((S525+ROUND((ROUND(((EU525)*AV525*1),2)*BS525),2))*AU525)/100),2)+ROUND(((ROUND((ROUND(((AE525-(EU525))*AV525*1),2)*BS525),2)*AU525)/100),2))</f>
        <v>0</v>
      </c>
      <c r="DA525" s="2"/>
      <c r="DB525" s="2"/>
      <c r="DC525" s="2" t="s">
        <v>3</v>
      </c>
      <c r="DD525" s="2" t="s">
        <v>3</v>
      </c>
      <c r="DE525" s="2" t="s">
        <v>3</v>
      </c>
      <c r="DF525" s="2" t="s">
        <v>3</v>
      </c>
      <c r="DG525" s="2" t="s">
        <v>3</v>
      </c>
      <c r="DH525" s="2" t="s">
        <v>3</v>
      </c>
      <c r="DI525" s="2" t="s">
        <v>3</v>
      </c>
      <c r="DJ525" s="2" t="s">
        <v>3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1010</v>
      </c>
      <c r="DV525" s="2" t="s">
        <v>163</v>
      </c>
      <c r="DW525" s="2" t="s">
        <v>163</v>
      </c>
      <c r="DX525" s="2">
        <v>1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85635393</v>
      </c>
      <c r="EF525" s="2">
        <v>30</v>
      </c>
      <c r="EG525" s="2" t="s">
        <v>46</v>
      </c>
      <c r="EH525" s="2">
        <v>0</v>
      </c>
      <c r="EI525" s="2" t="s">
        <v>3</v>
      </c>
      <c r="EJ525" s="2">
        <v>1</v>
      </c>
      <c r="EK525" s="2">
        <v>21</v>
      </c>
      <c r="EL525" s="2" t="s">
        <v>47</v>
      </c>
      <c r="EM525" s="2" t="s">
        <v>48</v>
      </c>
      <c r="EN525" s="2"/>
      <c r="EO525" s="2" t="s">
        <v>146</v>
      </c>
      <c r="EP525" s="2"/>
      <c r="EQ525" s="2">
        <v>2097152</v>
      </c>
      <c r="ER525" s="2">
        <v>0</v>
      </c>
      <c r="ES525" s="2">
        <v>34.33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498</v>
      </c>
      <c r="GB525" s="2"/>
      <c r="GC525" s="2"/>
      <c r="GD525" s="2">
        <v>1</v>
      </c>
      <c r="GE525" s="2"/>
      <c r="GF525" s="2">
        <v>-374165231</v>
      </c>
      <c r="GG525" s="2">
        <v>2</v>
      </c>
      <c r="GH525" s="2">
        <v>4</v>
      </c>
      <c r="GI525" s="2">
        <v>-2</v>
      </c>
      <c r="GJ525" s="2">
        <v>0</v>
      </c>
      <c r="GK525" s="2">
        <v>0</v>
      </c>
      <c r="GL525" s="2">
        <f t="shared" si="513"/>
        <v>0</v>
      </c>
      <c r="GM525" s="2">
        <f t="shared" si="514"/>
        <v>686.6</v>
      </c>
      <c r="GN525" s="2">
        <f t="shared" si="515"/>
        <v>686.6</v>
      </c>
      <c r="GO525" s="2">
        <f t="shared" si="516"/>
        <v>0</v>
      </c>
      <c r="GP525" s="2">
        <f t="shared" si="517"/>
        <v>0</v>
      </c>
      <c r="GQ525" s="2"/>
      <c r="GR525" s="2">
        <v>0</v>
      </c>
      <c r="GS525" s="2">
        <v>2</v>
      </c>
      <c r="GT525" s="2">
        <v>0</v>
      </c>
      <c r="GU525" s="2" t="s">
        <v>3</v>
      </c>
      <c r="GV525" s="2">
        <f t="shared" si="518"/>
        <v>0</v>
      </c>
      <c r="GW525" s="2">
        <v>1</v>
      </c>
      <c r="GX525" s="2">
        <f t="shared" si="519"/>
        <v>0</v>
      </c>
      <c r="GY525" s="2"/>
      <c r="GZ525" s="2"/>
      <c r="HA525" s="2">
        <v>0</v>
      </c>
      <c r="HB525" s="2">
        <v>0</v>
      </c>
      <c r="HC525" s="2">
        <f t="shared" si="520"/>
        <v>0</v>
      </c>
      <c r="HD525" s="2"/>
      <c r="HE525" s="2" t="s">
        <v>322</v>
      </c>
      <c r="HF525" s="2" t="s">
        <v>32</v>
      </c>
      <c r="HG525" s="2"/>
      <c r="HH525" s="2"/>
      <c r="HI525" s="2"/>
      <c r="HJ525" s="2"/>
      <c r="HK525" s="2"/>
      <c r="HL525" s="2"/>
      <c r="HM525" s="2" t="s">
        <v>36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5">
      <c r="A526" s="3">
        <v>18</v>
      </c>
      <c r="B526" s="3">
        <v>1</v>
      </c>
      <c r="C526" s="3">
        <v>637</v>
      </c>
      <c r="E526" s="3" t="s">
        <v>495</v>
      </c>
      <c r="F526" s="3" t="s">
        <v>496</v>
      </c>
      <c r="G526" s="3" t="s">
        <v>497</v>
      </c>
      <c r="H526" s="3" t="s">
        <v>163</v>
      </c>
      <c r="I526" s="3">
        <f>I524*J526</f>
        <v>20</v>
      </c>
      <c r="J526" s="3">
        <v>0.5714285714285714</v>
      </c>
      <c r="K526" s="3">
        <v>0.57142857000000002</v>
      </c>
      <c r="O526" s="3">
        <f t="shared" si="496"/>
        <v>6756.14</v>
      </c>
      <c r="P526" s="3">
        <f t="shared" si="497"/>
        <v>6756.14</v>
      </c>
      <c r="Q526" s="3">
        <f>(ROUND((ROUND(((ET526)*AV526*I526),2)*BB526),2)+ROUND((ROUND(((AE526-(EU526))*AV526*I526),2)*BS526),2))</f>
        <v>0</v>
      </c>
      <c r="R526" s="3">
        <f>(ROUND((ROUND(((EU526)*AV526*I526),2)*BS526),2)+ROUND((ROUND(((AE526-(EU526))*AV526*I526),2)*BS526),2))</f>
        <v>0</v>
      </c>
      <c r="S526" s="3">
        <f t="shared" si="498"/>
        <v>0</v>
      </c>
      <c r="T526" s="3">
        <f t="shared" si="499"/>
        <v>0</v>
      </c>
      <c r="U526" s="3">
        <f t="shared" si="500"/>
        <v>0</v>
      </c>
      <c r="V526" s="3">
        <f t="shared" si="501"/>
        <v>0</v>
      </c>
      <c r="W526" s="3">
        <f t="shared" si="502"/>
        <v>0</v>
      </c>
      <c r="X526" s="3">
        <f>(ROUND((((S526+ROUND((ROUND(((EU526)*AV526*I526),2)*BS526),2))*AT526)/100),2)+ROUND(((ROUND((ROUND(((AE526-(EU526))*AV526*I526),2)*BS526),2)*AT526)/100),2))</f>
        <v>0</v>
      </c>
      <c r="Y526" s="3">
        <f>(ROUND((((S526+ROUND((ROUND(((EU526)*AV526*I526),2)*BS526),2))*AU526)/100),2)+ROUND(((ROUND((ROUND(((AE526-(EU526))*AV526*I526),2)*BS526),2)*AU526)/100),2))</f>
        <v>0</v>
      </c>
      <c r="AA526" s="3">
        <v>86549536</v>
      </c>
      <c r="AB526" s="3">
        <f t="shared" si="503"/>
        <v>34.33</v>
      </c>
      <c r="AC526" s="3">
        <f>ROUND((ES526),6)</f>
        <v>34.33</v>
      </c>
      <c r="AD526" s="3">
        <f>ROUND((((ET526)-(EU526))+AE526),6)</f>
        <v>0</v>
      </c>
      <c r="AE526" s="3">
        <f t="shared" si="533"/>
        <v>0</v>
      </c>
      <c r="AF526" s="3">
        <f t="shared" si="533"/>
        <v>0</v>
      </c>
      <c r="AG526" s="3">
        <f t="shared" si="504"/>
        <v>0</v>
      </c>
      <c r="AH526" s="3">
        <f t="shared" si="534"/>
        <v>0</v>
      </c>
      <c r="AI526" s="3">
        <f t="shared" si="534"/>
        <v>0</v>
      </c>
      <c r="AJ526" s="3">
        <f t="shared" si="505"/>
        <v>0</v>
      </c>
      <c r="AK526" s="3">
        <v>34.33</v>
      </c>
      <c r="AL526" s="3">
        <v>34.33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109</v>
      </c>
      <c r="AU526" s="3">
        <v>61</v>
      </c>
      <c r="AV526" s="3">
        <v>1</v>
      </c>
      <c r="AW526" s="3">
        <v>1</v>
      </c>
      <c r="AZ526" s="3">
        <v>1</v>
      </c>
      <c r="BA526" s="3">
        <v>1</v>
      </c>
      <c r="BB526" s="3">
        <v>1</v>
      </c>
      <c r="BC526" s="3">
        <v>9.84</v>
      </c>
      <c r="BD526" s="3" t="s">
        <v>3</v>
      </c>
      <c r="BE526" s="3" t="s">
        <v>3</v>
      </c>
      <c r="BF526" s="3" t="s">
        <v>3</v>
      </c>
      <c r="BG526" s="3" t="s">
        <v>3</v>
      </c>
      <c r="BH526" s="3">
        <v>3</v>
      </c>
      <c r="BI526" s="3">
        <v>1</v>
      </c>
      <c r="BJ526" s="3" t="s">
        <v>3</v>
      </c>
      <c r="BM526" s="3">
        <v>21</v>
      </c>
      <c r="BN526" s="3">
        <v>0</v>
      </c>
      <c r="BO526" s="3" t="s">
        <v>3</v>
      </c>
      <c r="BP526" s="3">
        <v>0</v>
      </c>
      <c r="BQ526" s="3">
        <v>30</v>
      </c>
      <c r="BR526" s="3">
        <v>0</v>
      </c>
      <c r="BS526" s="3">
        <v>1</v>
      </c>
      <c r="BT526" s="3">
        <v>1</v>
      </c>
      <c r="BU526" s="3">
        <v>1</v>
      </c>
      <c r="BV526" s="3">
        <v>1</v>
      </c>
      <c r="BW526" s="3">
        <v>1</v>
      </c>
      <c r="BX526" s="3">
        <v>1</v>
      </c>
      <c r="BY526" s="3" t="s">
        <v>3</v>
      </c>
      <c r="BZ526" s="3">
        <v>109</v>
      </c>
      <c r="CA526" s="3">
        <v>61</v>
      </c>
      <c r="CB526" s="3" t="s">
        <v>3</v>
      </c>
      <c r="CE526" s="3">
        <v>1566</v>
      </c>
      <c r="CF526" s="3">
        <v>0</v>
      </c>
      <c r="CG526" s="3">
        <v>0</v>
      </c>
      <c r="CM526" s="3">
        <v>0</v>
      </c>
      <c r="CN526" s="3" t="s">
        <v>858</v>
      </c>
      <c r="CO526" s="3">
        <v>0</v>
      </c>
      <c r="CP526" s="3">
        <f t="shared" si="506"/>
        <v>6756.14</v>
      </c>
      <c r="CQ526" s="3">
        <f t="shared" si="507"/>
        <v>337.81</v>
      </c>
      <c r="CR526" s="3">
        <f>(ROUND((ROUND(((ET526)*AV526*1),2)*BB526),2)+ROUND((ROUND(((AE526-(EU526))*AV526*1),2)*BS526),2))</f>
        <v>0</v>
      </c>
      <c r="CS526" s="3">
        <f>(ROUND((ROUND(((EU526)*AV526*1),2)*BS526),2)+ROUND((ROUND(((AE526-(EU526))*AV526*1),2)*BS526),2))</f>
        <v>0</v>
      </c>
      <c r="CT526" s="3">
        <f t="shared" si="508"/>
        <v>0</v>
      </c>
      <c r="CU526" s="3">
        <f t="shared" si="509"/>
        <v>0</v>
      </c>
      <c r="CV526" s="3">
        <f t="shared" si="510"/>
        <v>0</v>
      </c>
      <c r="CW526" s="3">
        <f t="shared" si="511"/>
        <v>0</v>
      </c>
      <c r="CX526" s="3">
        <f t="shared" si="512"/>
        <v>0</v>
      </c>
      <c r="CY526" s="3">
        <f>(ROUND((((S526+ROUND((ROUND(((EU526)*AV526*1),2)*BS526),2))*AT526)/100),2)+ROUND(((ROUND((ROUND(((AE526-(EU526))*AV526*1),2)*BS526),2)*AT526)/100),2))</f>
        <v>0</v>
      </c>
      <c r="CZ526" s="3">
        <f>(ROUND((((S526+ROUND((ROUND(((EU526)*AV526*1),2)*BS526),2))*AU526)/100),2)+ROUND(((ROUND((ROUND(((AE526-(EU526))*AV526*1),2)*BS526),2)*AU526)/100),2))</f>
        <v>0</v>
      </c>
      <c r="DC526" s="3" t="s">
        <v>3</v>
      </c>
      <c r="DD526" s="3" t="s">
        <v>3</v>
      </c>
      <c r="DE526" s="3" t="s">
        <v>3</v>
      </c>
      <c r="DF526" s="3" t="s">
        <v>3</v>
      </c>
      <c r="DG526" s="3" t="s">
        <v>3</v>
      </c>
      <c r="DH526" s="3" t="s">
        <v>3</v>
      </c>
      <c r="DI526" s="3" t="s">
        <v>3</v>
      </c>
      <c r="DJ526" s="3" t="s">
        <v>3</v>
      </c>
      <c r="DK526" s="3" t="s">
        <v>3</v>
      </c>
      <c r="DL526" s="3" t="s">
        <v>3</v>
      </c>
      <c r="DM526" s="3" t="s">
        <v>3</v>
      </c>
      <c r="DN526" s="3">
        <v>0</v>
      </c>
      <c r="DO526" s="3">
        <v>0</v>
      </c>
      <c r="DP526" s="3">
        <v>1</v>
      </c>
      <c r="DQ526" s="3">
        <v>1</v>
      </c>
      <c r="DU526" s="3">
        <v>1010</v>
      </c>
      <c r="DV526" s="3" t="s">
        <v>163</v>
      </c>
      <c r="DW526" s="3" t="s">
        <v>163</v>
      </c>
      <c r="DX526" s="3">
        <v>1</v>
      </c>
      <c r="DZ526" s="3" t="s">
        <v>3</v>
      </c>
      <c r="EA526" s="3" t="s">
        <v>3</v>
      </c>
      <c r="EB526" s="3" t="s">
        <v>3</v>
      </c>
      <c r="EC526" s="3" t="s">
        <v>3</v>
      </c>
      <c r="EE526" s="3">
        <v>85635393</v>
      </c>
      <c r="EF526" s="3">
        <v>30</v>
      </c>
      <c r="EG526" s="3" t="s">
        <v>46</v>
      </c>
      <c r="EH526" s="3">
        <v>0</v>
      </c>
      <c r="EI526" s="3" t="s">
        <v>3</v>
      </c>
      <c r="EJ526" s="3">
        <v>1</v>
      </c>
      <c r="EK526" s="3">
        <v>21</v>
      </c>
      <c r="EL526" s="3" t="s">
        <v>47</v>
      </c>
      <c r="EM526" s="3" t="s">
        <v>48</v>
      </c>
      <c r="EO526" s="3" t="s">
        <v>146</v>
      </c>
      <c r="EQ526" s="3">
        <v>2097152</v>
      </c>
      <c r="ER526" s="3">
        <v>34.33</v>
      </c>
      <c r="ES526" s="3">
        <v>34.33</v>
      </c>
      <c r="ET526" s="3">
        <v>0</v>
      </c>
      <c r="EU526" s="3">
        <v>0</v>
      </c>
      <c r="EV526" s="3">
        <v>0</v>
      </c>
      <c r="EW526" s="3">
        <v>0</v>
      </c>
      <c r="EX526" s="3">
        <v>0</v>
      </c>
      <c r="EZ526" s="3">
        <v>5</v>
      </c>
      <c r="FC526" s="3">
        <v>1</v>
      </c>
      <c r="FD526" s="3">
        <v>18</v>
      </c>
      <c r="FF526" s="3">
        <v>404.1</v>
      </c>
      <c r="FQ526" s="3">
        <v>0</v>
      </c>
      <c r="FR526" s="3">
        <v>0</v>
      </c>
      <c r="FS526" s="3">
        <v>0</v>
      </c>
      <c r="FX526" s="3">
        <v>109</v>
      </c>
      <c r="FY526" s="3">
        <v>61</v>
      </c>
      <c r="GA526" s="3" t="s">
        <v>498</v>
      </c>
      <c r="GD526" s="3">
        <v>1</v>
      </c>
      <c r="GF526" s="3">
        <v>-374165231</v>
      </c>
      <c r="GG526" s="3">
        <v>2</v>
      </c>
      <c r="GH526" s="3">
        <v>3</v>
      </c>
      <c r="GI526" s="3">
        <v>5</v>
      </c>
      <c r="GJ526" s="3">
        <v>0</v>
      </c>
      <c r="GK526" s="3">
        <v>0</v>
      </c>
      <c r="GL526" s="3">
        <f t="shared" si="513"/>
        <v>0</v>
      </c>
      <c r="GM526" s="3">
        <f t="shared" si="514"/>
        <v>6756.14</v>
      </c>
      <c r="GN526" s="3">
        <f t="shared" si="515"/>
        <v>6756.14</v>
      </c>
      <c r="GO526" s="3">
        <f t="shared" si="516"/>
        <v>0</v>
      </c>
      <c r="GP526" s="3">
        <f t="shared" si="517"/>
        <v>0</v>
      </c>
      <c r="GR526" s="3">
        <v>1</v>
      </c>
      <c r="GS526" s="3">
        <v>1</v>
      </c>
      <c r="GT526" s="3">
        <v>0</v>
      </c>
      <c r="GU526" s="3" t="s">
        <v>3</v>
      </c>
      <c r="GV526" s="3">
        <f t="shared" si="518"/>
        <v>0</v>
      </c>
      <c r="GW526" s="3">
        <v>1</v>
      </c>
      <c r="GX526" s="3">
        <f t="shared" si="519"/>
        <v>0</v>
      </c>
      <c r="HA526" s="3">
        <v>0</v>
      </c>
      <c r="HB526" s="3">
        <v>0</v>
      </c>
      <c r="HC526" s="3">
        <f t="shared" si="520"/>
        <v>0</v>
      </c>
      <c r="HE526" s="3" t="s">
        <v>322</v>
      </c>
      <c r="HF526" s="3" t="s">
        <v>32</v>
      </c>
      <c r="HM526" s="3" t="s">
        <v>36</v>
      </c>
      <c r="HN526" s="3" t="s">
        <v>3</v>
      </c>
      <c r="HO526" s="3" t="s">
        <v>3</v>
      </c>
      <c r="HP526" s="3" t="s">
        <v>3</v>
      </c>
      <c r="HQ526" s="3" t="s">
        <v>3</v>
      </c>
      <c r="HS526" s="3">
        <v>0</v>
      </c>
      <c r="IK526" s="3">
        <v>0</v>
      </c>
    </row>
    <row r="527" spans="1:255" x14ac:dyDescent="0.25">
      <c r="A527" s="2">
        <v>18</v>
      </c>
      <c r="B527" s="2">
        <v>1</v>
      </c>
      <c r="C527" s="2">
        <v>632</v>
      </c>
      <c r="D527" s="2"/>
      <c r="E527" s="2" t="s">
        <v>499</v>
      </c>
      <c r="F527" s="2" t="s">
        <v>500</v>
      </c>
      <c r="G527" s="2" t="s">
        <v>501</v>
      </c>
      <c r="H527" s="2" t="s">
        <v>163</v>
      </c>
      <c r="I527" s="2">
        <f>I523*J527</f>
        <v>15</v>
      </c>
      <c r="J527" s="2">
        <v>0.42857142857142855</v>
      </c>
      <c r="K527" s="2">
        <v>0.42857142999999998</v>
      </c>
      <c r="L527" s="2"/>
      <c r="M527" s="2"/>
      <c r="N527" s="2"/>
      <c r="O527" s="2">
        <f t="shared" si="496"/>
        <v>3224.55</v>
      </c>
      <c r="P527" s="2">
        <f t="shared" si="497"/>
        <v>3224.55</v>
      </c>
      <c r="Q527" s="2">
        <f>(ROUND((ROUND(((ET527)*AV527*I527),2)*BB527),2)+ROUND((ROUND(((AE527-(EU527))*AV527*I527),2)*BS527),2))</f>
        <v>0</v>
      </c>
      <c r="R527" s="2">
        <f>(ROUND((ROUND(((EU527)*AV527*I527),2)*BS527),2)+ROUND((ROUND(((AE527-(EU527))*AV527*I527),2)*BS527),2))</f>
        <v>0</v>
      </c>
      <c r="S527" s="2">
        <f t="shared" si="498"/>
        <v>0</v>
      </c>
      <c r="T527" s="2">
        <f t="shared" si="499"/>
        <v>0</v>
      </c>
      <c r="U527" s="2">
        <f t="shared" si="500"/>
        <v>0</v>
      </c>
      <c r="V527" s="2">
        <f t="shared" si="501"/>
        <v>0</v>
      </c>
      <c r="W527" s="2">
        <f t="shared" si="502"/>
        <v>0</v>
      </c>
      <c r="X527" s="2">
        <f>(ROUND((((S527+ROUND((ROUND(((EU527)*AV527*I527),2)*BS527),2))*AT527)/100),2)+ROUND(((ROUND((ROUND(((AE527-(EU527))*AV527*I527),2)*BS527),2)*AT527)/100),2))</f>
        <v>0</v>
      </c>
      <c r="Y527" s="2">
        <f>(ROUND((((S527+ROUND((ROUND(((EU527)*AV527*I527),2)*BS527),2))*AU527)/100),2)+ROUND(((ROUND((ROUND(((AE527-(EU527))*AV527*I527),2)*BS527),2)*AU527)/100),2))</f>
        <v>0</v>
      </c>
      <c r="Z527" s="2"/>
      <c r="AA527" s="2">
        <v>86549534</v>
      </c>
      <c r="AB527" s="2">
        <f t="shared" si="503"/>
        <v>214.97</v>
      </c>
      <c r="AC527" s="2">
        <f>ROUND((ES527),6)</f>
        <v>214.97</v>
      </c>
      <c r="AD527" s="2">
        <f>ROUND((((ET527)-(EU527))+AE527),6)</f>
        <v>0</v>
      </c>
      <c r="AE527" s="2">
        <f t="shared" si="533"/>
        <v>0</v>
      </c>
      <c r="AF527" s="2">
        <f t="shared" si="533"/>
        <v>0</v>
      </c>
      <c r="AG527" s="2">
        <f t="shared" si="504"/>
        <v>0</v>
      </c>
      <c r="AH527" s="2">
        <f t="shared" si="534"/>
        <v>0</v>
      </c>
      <c r="AI527" s="2">
        <f t="shared" si="534"/>
        <v>0</v>
      </c>
      <c r="AJ527" s="2">
        <f t="shared" si="505"/>
        <v>0</v>
      </c>
      <c r="AK527" s="2">
        <v>214.97</v>
      </c>
      <c r="AL527" s="2">
        <v>214.97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3</v>
      </c>
      <c r="BK527" s="2"/>
      <c r="BL527" s="2"/>
      <c r="BM527" s="2">
        <v>21</v>
      </c>
      <c r="BN527" s="2">
        <v>0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1566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858</v>
      </c>
      <c r="CO527" s="2">
        <v>0</v>
      </c>
      <c r="CP527" s="2">
        <f t="shared" si="506"/>
        <v>3224.55</v>
      </c>
      <c r="CQ527" s="2">
        <f t="shared" si="507"/>
        <v>214.97</v>
      </c>
      <c r="CR527" s="2">
        <f>(ROUND((ROUND(((ET527)*AV527*1),2)*BB527),2)+ROUND((ROUND(((AE527-(EU527))*AV527*1),2)*BS527),2))</f>
        <v>0</v>
      </c>
      <c r="CS527" s="2">
        <f>(ROUND((ROUND(((EU527)*AV527*1),2)*BS527),2)+ROUND((ROUND(((AE527-(EU527))*AV527*1),2)*BS527),2))</f>
        <v>0</v>
      </c>
      <c r="CT527" s="2">
        <f t="shared" si="508"/>
        <v>0</v>
      </c>
      <c r="CU527" s="2">
        <f t="shared" si="509"/>
        <v>0</v>
      </c>
      <c r="CV527" s="2">
        <f t="shared" si="510"/>
        <v>0</v>
      </c>
      <c r="CW527" s="2">
        <f t="shared" si="511"/>
        <v>0</v>
      </c>
      <c r="CX527" s="2">
        <f t="shared" si="512"/>
        <v>0</v>
      </c>
      <c r="CY527" s="2">
        <f>(ROUND((((S527+ROUND((ROUND(((EU527)*AV527*1),2)*BS527),2))*AT527)/100),2)+ROUND(((ROUND((ROUND(((AE527-(EU527))*AV527*1),2)*BS527),2)*AT527)/100),2))</f>
        <v>0</v>
      </c>
      <c r="CZ527" s="2">
        <f>(ROUND((((S527+ROUND((ROUND(((EU527)*AV527*1),2)*BS527),2))*AU527)/100),2)+ROUND(((ROUND((ROUND(((AE527-(EU527))*AV527*1),2)*BS527),2)*AU527)/100),2))</f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1010</v>
      </c>
      <c r="DV527" s="2" t="s">
        <v>163</v>
      </c>
      <c r="DW527" s="2" t="s">
        <v>163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85635393</v>
      </c>
      <c r="EF527" s="2">
        <v>30</v>
      </c>
      <c r="EG527" s="2" t="s">
        <v>46</v>
      </c>
      <c r="EH527" s="2">
        <v>0</v>
      </c>
      <c r="EI527" s="2" t="s">
        <v>3</v>
      </c>
      <c r="EJ527" s="2">
        <v>1</v>
      </c>
      <c r="EK527" s="2">
        <v>21</v>
      </c>
      <c r="EL527" s="2" t="s">
        <v>47</v>
      </c>
      <c r="EM527" s="2" t="s">
        <v>48</v>
      </c>
      <c r="EN527" s="2"/>
      <c r="EO527" s="2" t="s">
        <v>146</v>
      </c>
      <c r="EP527" s="2"/>
      <c r="EQ527" s="2">
        <v>2097152</v>
      </c>
      <c r="ER527" s="2">
        <v>0</v>
      </c>
      <c r="ES527" s="2">
        <v>214.97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502</v>
      </c>
      <c r="GB527" s="2"/>
      <c r="GC527" s="2"/>
      <c r="GD527" s="2">
        <v>1</v>
      </c>
      <c r="GE527" s="2"/>
      <c r="GF527" s="2">
        <v>-1255923281</v>
      </c>
      <c r="GG527" s="2">
        <v>2</v>
      </c>
      <c r="GH527" s="2">
        <v>4</v>
      </c>
      <c r="GI527" s="2">
        <v>-2</v>
      </c>
      <c r="GJ527" s="2">
        <v>0</v>
      </c>
      <c r="GK527" s="2">
        <v>0</v>
      </c>
      <c r="GL527" s="2">
        <f t="shared" si="513"/>
        <v>0</v>
      </c>
      <c r="GM527" s="2">
        <f t="shared" si="514"/>
        <v>3224.55</v>
      </c>
      <c r="GN527" s="2">
        <f t="shared" si="515"/>
        <v>3224.55</v>
      </c>
      <c r="GO527" s="2">
        <f t="shared" si="516"/>
        <v>0</v>
      </c>
      <c r="GP527" s="2">
        <f t="shared" si="517"/>
        <v>0</v>
      </c>
      <c r="GQ527" s="2"/>
      <c r="GR527" s="2">
        <v>0</v>
      </c>
      <c r="GS527" s="2">
        <v>2</v>
      </c>
      <c r="GT527" s="2">
        <v>0</v>
      </c>
      <c r="GU527" s="2" t="s">
        <v>3</v>
      </c>
      <c r="GV527" s="2">
        <f t="shared" si="518"/>
        <v>0</v>
      </c>
      <c r="GW527" s="2">
        <v>1</v>
      </c>
      <c r="GX527" s="2">
        <f t="shared" si="519"/>
        <v>0</v>
      </c>
      <c r="GY527" s="2"/>
      <c r="GZ527" s="2"/>
      <c r="HA527" s="2">
        <v>0</v>
      </c>
      <c r="HB527" s="2">
        <v>0</v>
      </c>
      <c r="HC527" s="2">
        <f t="shared" si="520"/>
        <v>0</v>
      </c>
      <c r="HD527" s="2"/>
      <c r="HE527" s="2" t="s">
        <v>322</v>
      </c>
      <c r="HF527" s="2" t="s">
        <v>32</v>
      </c>
      <c r="HG527" s="2"/>
      <c r="HH527" s="2"/>
      <c r="HI527" s="2"/>
      <c r="HJ527" s="2"/>
      <c r="HK527" s="2"/>
      <c r="HL527" s="2"/>
      <c r="HM527" s="2" t="s">
        <v>36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5">
      <c r="A528" s="3">
        <v>18</v>
      </c>
      <c r="B528" s="3">
        <v>1</v>
      </c>
      <c r="C528" s="3">
        <v>638</v>
      </c>
      <c r="E528" s="3" t="s">
        <v>499</v>
      </c>
      <c r="F528" s="3" t="s">
        <v>500</v>
      </c>
      <c r="G528" s="3" t="s">
        <v>501</v>
      </c>
      <c r="H528" s="3" t="s">
        <v>163</v>
      </c>
      <c r="I528" s="3">
        <f>I524*J528</f>
        <v>15</v>
      </c>
      <c r="J528" s="3">
        <v>0.42857142857142855</v>
      </c>
      <c r="K528" s="3">
        <v>0.42857142999999998</v>
      </c>
      <c r="O528" s="3">
        <f t="shared" si="496"/>
        <v>31729.57</v>
      </c>
      <c r="P528" s="3">
        <f t="shared" si="497"/>
        <v>31729.57</v>
      </c>
      <c r="Q528" s="3">
        <f>(ROUND((ROUND(((ET528)*AV528*I528),2)*BB528),2)+ROUND((ROUND(((AE528-(EU528))*AV528*I528),2)*BS528),2))</f>
        <v>0</v>
      </c>
      <c r="R528" s="3">
        <f>(ROUND((ROUND(((EU528)*AV528*I528),2)*BS528),2)+ROUND((ROUND(((AE528-(EU528))*AV528*I528),2)*BS528),2))</f>
        <v>0</v>
      </c>
      <c r="S528" s="3">
        <f t="shared" si="498"/>
        <v>0</v>
      </c>
      <c r="T528" s="3">
        <f t="shared" si="499"/>
        <v>0</v>
      </c>
      <c r="U528" s="3">
        <f t="shared" si="500"/>
        <v>0</v>
      </c>
      <c r="V528" s="3">
        <f t="shared" si="501"/>
        <v>0</v>
      </c>
      <c r="W528" s="3">
        <f t="shared" si="502"/>
        <v>0</v>
      </c>
      <c r="X528" s="3">
        <f>(ROUND((((S528+ROUND((ROUND(((EU528)*AV528*I528),2)*BS528),2))*AT528)/100),2)+ROUND(((ROUND((ROUND(((AE528-(EU528))*AV528*I528),2)*BS528),2)*AT528)/100),2))</f>
        <v>0</v>
      </c>
      <c r="Y528" s="3">
        <f>(ROUND((((S528+ROUND((ROUND(((EU528)*AV528*I528),2)*BS528),2))*AU528)/100),2)+ROUND(((ROUND((ROUND(((AE528-(EU528))*AV528*I528),2)*BS528),2)*AU528)/100),2))</f>
        <v>0</v>
      </c>
      <c r="AA528" s="3">
        <v>86549536</v>
      </c>
      <c r="AB528" s="3">
        <f t="shared" si="503"/>
        <v>214.97</v>
      </c>
      <c r="AC528" s="3">
        <f>ROUND((ES528),6)</f>
        <v>214.97</v>
      </c>
      <c r="AD528" s="3">
        <f>ROUND((((ET528)-(EU528))+AE528),6)</f>
        <v>0</v>
      </c>
      <c r="AE528" s="3">
        <f t="shared" si="533"/>
        <v>0</v>
      </c>
      <c r="AF528" s="3">
        <f t="shared" si="533"/>
        <v>0</v>
      </c>
      <c r="AG528" s="3">
        <f t="shared" si="504"/>
        <v>0</v>
      </c>
      <c r="AH528" s="3">
        <f t="shared" si="534"/>
        <v>0</v>
      </c>
      <c r="AI528" s="3">
        <f t="shared" si="534"/>
        <v>0</v>
      </c>
      <c r="AJ528" s="3">
        <f t="shared" si="505"/>
        <v>0</v>
      </c>
      <c r="AK528" s="3">
        <v>214.97</v>
      </c>
      <c r="AL528" s="3">
        <v>214.97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109</v>
      </c>
      <c r="AU528" s="3">
        <v>61</v>
      </c>
      <c r="AV528" s="3">
        <v>1</v>
      </c>
      <c r="AW528" s="3">
        <v>1</v>
      </c>
      <c r="AZ528" s="3">
        <v>1</v>
      </c>
      <c r="BA528" s="3">
        <v>1</v>
      </c>
      <c r="BB528" s="3">
        <v>1</v>
      </c>
      <c r="BC528" s="3">
        <v>9.84</v>
      </c>
      <c r="BD528" s="3" t="s">
        <v>3</v>
      </c>
      <c r="BE528" s="3" t="s">
        <v>3</v>
      </c>
      <c r="BF528" s="3" t="s">
        <v>3</v>
      </c>
      <c r="BG528" s="3" t="s">
        <v>3</v>
      </c>
      <c r="BH528" s="3">
        <v>3</v>
      </c>
      <c r="BI528" s="3">
        <v>1</v>
      </c>
      <c r="BJ528" s="3" t="s">
        <v>3</v>
      </c>
      <c r="BM528" s="3">
        <v>21</v>
      </c>
      <c r="BN528" s="3">
        <v>0</v>
      </c>
      <c r="BO528" s="3" t="s">
        <v>3</v>
      </c>
      <c r="BP528" s="3">
        <v>0</v>
      </c>
      <c r="BQ528" s="3">
        <v>30</v>
      </c>
      <c r="BR528" s="3">
        <v>0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 t="s">
        <v>3</v>
      </c>
      <c r="BZ528" s="3">
        <v>109</v>
      </c>
      <c r="CA528" s="3">
        <v>61</v>
      </c>
      <c r="CB528" s="3" t="s">
        <v>3</v>
      </c>
      <c r="CE528" s="3">
        <v>1566</v>
      </c>
      <c r="CF528" s="3">
        <v>0</v>
      </c>
      <c r="CG528" s="3">
        <v>0</v>
      </c>
      <c r="CM528" s="3">
        <v>0</v>
      </c>
      <c r="CN528" s="3" t="s">
        <v>858</v>
      </c>
      <c r="CO528" s="3">
        <v>0</v>
      </c>
      <c r="CP528" s="3">
        <f t="shared" si="506"/>
        <v>31729.57</v>
      </c>
      <c r="CQ528" s="3">
        <f t="shared" si="507"/>
        <v>2115.3000000000002</v>
      </c>
      <c r="CR528" s="3">
        <f>(ROUND((ROUND(((ET528)*AV528*1),2)*BB528),2)+ROUND((ROUND(((AE528-(EU528))*AV528*1),2)*BS528),2))</f>
        <v>0</v>
      </c>
      <c r="CS528" s="3">
        <f>(ROUND((ROUND(((EU528)*AV528*1),2)*BS528),2)+ROUND((ROUND(((AE528-(EU528))*AV528*1),2)*BS528),2))</f>
        <v>0</v>
      </c>
      <c r="CT528" s="3">
        <f t="shared" si="508"/>
        <v>0</v>
      </c>
      <c r="CU528" s="3">
        <f t="shared" si="509"/>
        <v>0</v>
      </c>
      <c r="CV528" s="3">
        <f t="shared" si="510"/>
        <v>0</v>
      </c>
      <c r="CW528" s="3">
        <f t="shared" si="511"/>
        <v>0</v>
      </c>
      <c r="CX528" s="3">
        <f t="shared" si="512"/>
        <v>0</v>
      </c>
      <c r="CY528" s="3">
        <f>(ROUND((((S528+ROUND((ROUND(((EU528)*AV528*1),2)*BS528),2))*AT528)/100),2)+ROUND(((ROUND((ROUND(((AE528-(EU528))*AV528*1),2)*BS528),2)*AT528)/100),2))</f>
        <v>0</v>
      </c>
      <c r="CZ528" s="3">
        <f>(ROUND((((S528+ROUND((ROUND(((EU528)*AV528*1),2)*BS528),2))*AU528)/100),2)+ROUND(((ROUND((ROUND(((AE528-(EU528))*AV528*1),2)*BS528),2)*AU528)/100),2))</f>
        <v>0</v>
      </c>
      <c r="DC528" s="3" t="s">
        <v>3</v>
      </c>
      <c r="DD528" s="3" t="s">
        <v>3</v>
      </c>
      <c r="DE528" s="3" t="s">
        <v>3</v>
      </c>
      <c r="DF528" s="3" t="s">
        <v>3</v>
      </c>
      <c r="DG528" s="3" t="s">
        <v>3</v>
      </c>
      <c r="DH528" s="3" t="s">
        <v>3</v>
      </c>
      <c r="DI528" s="3" t="s">
        <v>3</v>
      </c>
      <c r="DJ528" s="3" t="s">
        <v>3</v>
      </c>
      <c r="DK528" s="3" t="s">
        <v>3</v>
      </c>
      <c r="DL528" s="3" t="s">
        <v>3</v>
      </c>
      <c r="DM528" s="3" t="s">
        <v>3</v>
      </c>
      <c r="DN528" s="3">
        <v>0</v>
      </c>
      <c r="DO528" s="3">
        <v>0</v>
      </c>
      <c r="DP528" s="3">
        <v>1</v>
      </c>
      <c r="DQ528" s="3">
        <v>1</v>
      </c>
      <c r="DU528" s="3">
        <v>1010</v>
      </c>
      <c r="DV528" s="3" t="s">
        <v>163</v>
      </c>
      <c r="DW528" s="3" t="s">
        <v>163</v>
      </c>
      <c r="DX528" s="3">
        <v>1</v>
      </c>
      <c r="DZ528" s="3" t="s">
        <v>3</v>
      </c>
      <c r="EA528" s="3" t="s">
        <v>3</v>
      </c>
      <c r="EB528" s="3" t="s">
        <v>3</v>
      </c>
      <c r="EC528" s="3" t="s">
        <v>3</v>
      </c>
      <c r="EE528" s="3">
        <v>85635393</v>
      </c>
      <c r="EF528" s="3">
        <v>30</v>
      </c>
      <c r="EG528" s="3" t="s">
        <v>46</v>
      </c>
      <c r="EH528" s="3">
        <v>0</v>
      </c>
      <c r="EI528" s="3" t="s">
        <v>3</v>
      </c>
      <c r="EJ528" s="3">
        <v>1</v>
      </c>
      <c r="EK528" s="3">
        <v>21</v>
      </c>
      <c r="EL528" s="3" t="s">
        <v>47</v>
      </c>
      <c r="EM528" s="3" t="s">
        <v>48</v>
      </c>
      <c r="EO528" s="3" t="s">
        <v>146</v>
      </c>
      <c r="EQ528" s="3">
        <v>2097152</v>
      </c>
      <c r="ER528" s="3">
        <v>214.97</v>
      </c>
      <c r="ES528" s="3">
        <v>214.97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EZ528" s="3">
        <v>5</v>
      </c>
      <c r="FC528" s="3">
        <v>1</v>
      </c>
      <c r="FD528" s="3">
        <v>18</v>
      </c>
      <c r="FF528" s="3">
        <v>2530</v>
      </c>
      <c r="FQ528" s="3">
        <v>0</v>
      </c>
      <c r="FR528" s="3">
        <v>0</v>
      </c>
      <c r="FS528" s="3">
        <v>0</v>
      </c>
      <c r="FX528" s="3">
        <v>109</v>
      </c>
      <c r="FY528" s="3">
        <v>61</v>
      </c>
      <c r="GA528" s="3" t="s">
        <v>502</v>
      </c>
      <c r="GD528" s="3">
        <v>1</v>
      </c>
      <c r="GF528" s="3">
        <v>-1255923281</v>
      </c>
      <c r="GG528" s="3">
        <v>2</v>
      </c>
      <c r="GH528" s="3">
        <v>3</v>
      </c>
      <c r="GI528" s="3">
        <v>5</v>
      </c>
      <c r="GJ528" s="3">
        <v>0</v>
      </c>
      <c r="GK528" s="3">
        <v>0</v>
      </c>
      <c r="GL528" s="3">
        <f t="shared" si="513"/>
        <v>0</v>
      </c>
      <c r="GM528" s="3">
        <f t="shared" si="514"/>
        <v>31729.57</v>
      </c>
      <c r="GN528" s="3">
        <f t="shared" si="515"/>
        <v>31729.57</v>
      </c>
      <c r="GO528" s="3">
        <f t="shared" si="516"/>
        <v>0</v>
      </c>
      <c r="GP528" s="3">
        <f t="shared" si="517"/>
        <v>0</v>
      </c>
      <c r="GR528" s="3">
        <v>1</v>
      </c>
      <c r="GS528" s="3">
        <v>1</v>
      </c>
      <c r="GT528" s="3">
        <v>0</v>
      </c>
      <c r="GU528" s="3" t="s">
        <v>3</v>
      </c>
      <c r="GV528" s="3">
        <f t="shared" si="518"/>
        <v>0</v>
      </c>
      <c r="GW528" s="3">
        <v>1</v>
      </c>
      <c r="GX528" s="3">
        <f t="shared" si="519"/>
        <v>0</v>
      </c>
      <c r="HA528" s="3">
        <v>0</v>
      </c>
      <c r="HB528" s="3">
        <v>0</v>
      </c>
      <c r="HC528" s="3">
        <f t="shared" si="520"/>
        <v>0</v>
      </c>
      <c r="HE528" s="3" t="s">
        <v>322</v>
      </c>
      <c r="HF528" s="3" t="s">
        <v>32</v>
      </c>
      <c r="HM528" s="3" t="s">
        <v>36</v>
      </c>
      <c r="HN528" s="3" t="s">
        <v>3</v>
      </c>
      <c r="HO528" s="3" t="s">
        <v>3</v>
      </c>
      <c r="HP528" s="3" t="s">
        <v>3</v>
      </c>
      <c r="HQ528" s="3" t="s">
        <v>3</v>
      </c>
      <c r="HS528" s="3">
        <v>0</v>
      </c>
      <c r="IK528" s="3">
        <v>0</v>
      </c>
    </row>
    <row r="530" spans="1:206" x14ac:dyDescent="0.25">
      <c r="A530" s="11">
        <v>51</v>
      </c>
      <c r="B530" s="11">
        <f>B439</f>
        <v>1</v>
      </c>
      <c r="C530" s="11">
        <f>A439</f>
        <v>4</v>
      </c>
      <c r="D530" s="11">
        <f>ROW(A439)</f>
        <v>439</v>
      </c>
      <c r="E530" s="11"/>
      <c r="F530" s="11" t="str">
        <f>IF(F439&lt;&gt;"",F439,"")</f>
        <v>Новый раздел</v>
      </c>
      <c r="G530" s="11" t="str">
        <f>IF(G439&lt;&gt;"",G439,"")</f>
        <v>Санитарно-техническое оборудование.</v>
      </c>
      <c r="H530" s="11">
        <v>0</v>
      </c>
      <c r="I530" s="11"/>
      <c r="J530" s="11"/>
      <c r="K530" s="11"/>
      <c r="L530" s="11"/>
      <c r="M530" s="11"/>
      <c r="N530" s="11"/>
      <c r="O530" s="11">
        <f t="shared" ref="O530:T530" si="535">ROUND(AB530,2)</f>
        <v>226779.5</v>
      </c>
      <c r="P530" s="11">
        <f t="shared" si="535"/>
        <v>222756.47</v>
      </c>
      <c r="Q530" s="11">
        <f t="shared" si="535"/>
        <v>715.37</v>
      </c>
      <c r="R530" s="11">
        <f t="shared" si="535"/>
        <v>108.42</v>
      </c>
      <c r="S530" s="11">
        <f t="shared" si="535"/>
        <v>3307.66</v>
      </c>
      <c r="T530" s="11">
        <f t="shared" si="535"/>
        <v>0</v>
      </c>
      <c r="U530" s="11">
        <f>AH530</f>
        <v>270.711771</v>
      </c>
      <c r="V530" s="11">
        <f>AI530</f>
        <v>0</v>
      </c>
      <c r="W530" s="11">
        <f>ROUND(AJ530,2)</f>
        <v>0</v>
      </c>
      <c r="X530" s="11">
        <f>ROUND(AK530,2)</f>
        <v>3723.52</v>
      </c>
      <c r="Y530" s="11">
        <f>ROUND(AL530,2)</f>
        <v>2083.81</v>
      </c>
      <c r="Z530" s="11"/>
      <c r="AA530" s="11"/>
      <c r="AB530" s="11">
        <f>ROUND(SUMIF(AA443:AA528,"=86549534",O443:O528),2)</f>
        <v>226779.5</v>
      </c>
      <c r="AC530" s="11">
        <f>ROUND(SUMIF(AA443:AA528,"=86549534",P443:P528),2)</f>
        <v>222756.47</v>
      </c>
      <c r="AD530" s="11">
        <f>ROUND(SUMIF(AA443:AA528,"=86549534",Q443:Q528),2)</f>
        <v>715.37</v>
      </c>
      <c r="AE530" s="11">
        <f>ROUND(SUMIF(AA443:AA528,"=86549534",R443:R528),2)</f>
        <v>108.42</v>
      </c>
      <c r="AF530" s="11">
        <f>ROUND(SUMIF(AA443:AA528,"=86549534",S443:S528),2)</f>
        <v>3307.66</v>
      </c>
      <c r="AG530" s="11">
        <f>ROUND(SUMIF(AA443:AA528,"=86549534",T443:T528),2)</f>
        <v>0</v>
      </c>
      <c r="AH530" s="11">
        <f>SUMIF(AA443:AA528,"=86549534",U443:U528)</f>
        <v>270.711771</v>
      </c>
      <c r="AI530" s="11">
        <f>SUMIF(AA443:AA528,"=86549534",V443:V528)</f>
        <v>0</v>
      </c>
      <c r="AJ530" s="11">
        <f>ROUND(SUMIF(AA443:AA528,"=86549534",W443:W528),2)</f>
        <v>0</v>
      </c>
      <c r="AK530" s="11">
        <f>ROUND(SUMIF(AA443:AA528,"=86549534",X443:X528),2)</f>
        <v>3723.52</v>
      </c>
      <c r="AL530" s="11">
        <f>ROUND(SUMIF(AA443:AA528,"=86549534",Y443:Y528),2)</f>
        <v>2083.81</v>
      </c>
      <c r="AM530" s="11"/>
      <c r="AN530" s="11"/>
      <c r="AO530" s="11">
        <f t="shared" ref="AO530:BD530" si="536">ROUND(BX530,2)</f>
        <v>0</v>
      </c>
      <c r="AP530" s="11">
        <f t="shared" si="536"/>
        <v>0</v>
      </c>
      <c r="AQ530" s="11">
        <f t="shared" si="536"/>
        <v>0</v>
      </c>
      <c r="AR530" s="11">
        <f t="shared" si="536"/>
        <v>232586.83</v>
      </c>
      <c r="AS530" s="11">
        <f t="shared" si="536"/>
        <v>232586.83</v>
      </c>
      <c r="AT530" s="11">
        <f t="shared" si="536"/>
        <v>0</v>
      </c>
      <c r="AU530" s="11">
        <f t="shared" si="536"/>
        <v>0</v>
      </c>
      <c r="AV530" s="11">
        <f t="shared" si="536"/>
        <v>222756.47</v>
      </c>
      <c r="AW530" s="11">
        <f t="shared" si="536"/>
        <v>222756.47</v>
      </c>
      <c r="AX530" s="11">
        <f t="shared" si="536"/>
        <v>0</v>
      </c>
      <c r="AY530" s="11">
        <f t="shared" si="536"/>
        <v>222756.47</v>
      </c>
      <c r="AZ530" s="11">
        <f t="shared" si="536"/>
        <v>0</v>
      </c>
      <c r="BA530" s="11">
        <f t="shared" si="536"/>
        <v>0</v>
      </c>
      <c r="BB530" s="11">
        <f t="shared" si="536"/>
        <v>0</v>
      </c>
      <c r="BC530" s="11">
        <f t="shared" si="536"/>
        <v>0</v>
      </c>
      <c r="BD530" s="11">
        <f t="shared" si="536"/>
        <v>0</v>
      </c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>
        <f>ROUND(SUMIF(AA443:AA528,"=86549534",FQ443:FQ528),2)</f>
        <v>0</v>
      </c>
      <c r="BY530" s="11">
        <f>ROUND(SUMIF(AA443:AA528,"=86549534",FR443:FR528),2)</f>
        <v>0</v>
      </c>
      <c r="BZ530" s="11">
        <f>ROUND(SUMIF(AA443:AA528,"=86549534",GL443:GL528),2)</f>
        <v>0</v>
      </c>
      <c r="CA530" s="11">
        <f>ROUND(SUMIF(AA443:AA528,"=86549534",GM443:GM528),2)</f>
        <v>232586.83</v>
      </c>
      <c r="CB530" s="11">
        <f>ROUND(SUMIF(AA443:AA528,"=86549534",GN443:GN528),2)</f>
        <v>232586.83</v>
      </c>
      <c r="CC530" s="11">
        <f>ROUND(SUMIF(AA443:AA528,"=86549534",GO443:GO528),2)</f>
        <v>0</v>
      </c>
      <c r="CD530" s="11">
        <f>ROUND(SUMIF(AA443:AA528,"=86549534",GP443:GP528),2)</f>
        <v>0</v>
      </c>
      <c r="CE530" s="11">
        <f>AC530-BX530</f>
        <v>222756.47</v>
      </c>
      <c r="CF530" s="11">
        <f>AC530-BY530</f>
        <v>222756.47</v>
      </c>
      <c r="CG530" s="11">
        <f>BX530-BZ530</f>
        <v>0</v>
      </c>
      <c r="CH530" s="11">
        <f>AC530-BX530-BY530+BZ530</f>
        <v>222756.47</v>
      </c>
      <c r="CI530" s="11">
        <f>BY530-BZ530</f>
        <v>0</v>
      </c>
      <c r="CJ530" s="11">
        <f>ROUND(SUMIF(AA443:AA528,"=86549534",GX443:GX528),2)</f>
        <v>0</v>
      </c>
      <c r="CK530" s="11">
        <f>ROUND(SUMIF(AA443:AA528,"=86549534",GY443:GY528),2)</f>
        <v>0</v>
      </c>
      <c r="CL530" s="11">
        <f>ROUND(SUMIF(AA443:AA528,"=86549534",GZ443:GZ528),2)</f>
        <v>0</v>
      </c>
      <c r="CM530" s="11">
        <f>ROUND(SUMIF(AA443:AA528,"=86549534",HD443:HD528),2)</f>
        <v>0</v>
      </c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2">
        <f t="shared" ref="DG530:DL530" si="537">ROUND(DT530,2)</f>
        <v>2402356.0299999998</v>
      </c>
      <c r="DH530" s="12">
        <f t="shared" si="537"/>
        <v>2203809.2999999998</v>
      </c>
      <c r="DI530" s="12">
        <f t="shared" si="537"/>
        <v>12160.08</v>
      </c>
      <c r="DJ530" s="12">
        <f t="shared" si="537"/>
        <v>6109.48</v>
      </c>
      <c r="DK530" s="12">
        <f t="shared" si="537"/>
        <v>186386.65</v>
      </c>
      <c r="DL530" s="12">
        <f t="shared" si="537"/>
        <v>0</v>
      </c>
      <c r="DM530" s="12">
        <f>DZ530</f>
        <v>270.711771</v>
      </c>
      <c r="DN530" s="12">
        <f>EA530</f>
        <v>0</v>
      </c>
      <c r="DO530" s="12">
        <f>ROUND(EB530,2)</f>
        <v>0</v>
      </c>
      <c r="DP530" s="12">
        <f>ROUND(EC530,2)</f>
        <v>209820.78</v>
      </c>
      <c r="DQ530" s="12">
        <f>ROUND(ED530,2)</f>
        <v>117422.65</v>
      </c>
      <c r="DR530" s="12"/>
      <c r="DS530" s="12"/>
      <c r="DT530" s="12">
        <f>ROUND(SUMIF(AA443:AA528,"=86549536",O443:O528),2)</f>
        <v>2402356.0299999998</v>
      </c>
      <c r="DU530" s="12">
        <f>ROUND(SUMIF(AA443:AA528,"=86549536",P443:P528),2)</f>
        <v>2203809.2999999998</v>
      </c>
      <c r="DV530" s="12">
        <f>ROUND(SUMIF(AA443:AA528,"=86549536",Q443:Q528),2)</f>
        <v>12160.08</v>
      </c>
      <c r="DW530" s="12">
        <f>ROUND(SUMIF(AA443:AA528,"=86549536",R443:R528),2)</f>
        <v>6109.48</v>
      </c>
      <c r="DX530" s="12">
        <f>ROUND(SUMIF(AA443:AA528,"=86549536",S443:S528),2)</f>
        <v>186386.65</v>
      </c>
      <c r="DY530" s="12">
        <f>ROUND(SUMIF(AA443:AA528,"=86549536",T443:T528),2)</f>
        <v>0</v>
      </c>
      <c r="DZ530" s="12">
        <f>SUMIF(AA443:AA528,"=86549536",U443:U528)</f>
        <v>270.711771</v>
      </c>
      <c r="EA530" s="12">
        <f>SUMIF(AA443:AA528,"=86549536",V443:V528)</f>
        <v>0</v>
      </c>
      <c r="EB530" s="12">
        <f>ROUND(SUMIF(AA443:AA528,"=86549536",W443:W528),2)</f>
        <v>0</v>
      </c>
      <c r="EC530" s="12">
        <f>ROUND(SUMIF(AA443:AA528,"=86549536",X443:X528),2)</f>
        <v>209820.78</v>
      </c>
      <c r="ED530" s="12">
        <f>ROUND(SUMIF(AA443:AA528,"=86549536",Y443:Y528),2)</f>
        <v>117422.65</v>
      </c>
      <c r="EE530" s="12"/>
      <c r="EF530" s="12"/>
      <c r="EG530" s="12">
        <f t="shared" ref="EG530:EV530" si="538">ROUND(FP530,2)</f>
        <v>0</v>
      </c>
      <c r="EH530" s="12">
        <f t="shared" si="538"/>
        <v>0</v>
      </c>
      <c r="EI530" s="12">
        <f t="shared" si="538"/>
        <v>0</v>
      </c>
      <c r="EJ530" s="12">
        <f t="shared" si="538"/>
        <v>2729599.46</v>
      </c>
      <c r="EK530" s="12">
        <f t="shared" si="538"/>
        <v>2729599.46</v>
      </c>
      <c r="EL530" s="12">
        <f t="shared" si="538"/>
        <v>0</v>
      </c>
      <c r="EM530" s="12">
        <f t="shared" si="538"/>
        <v>0</v>
      </c>
      <c r="EN530" s="12">
        <f t="shared" si="538"/>
        <v>2203809.2999999998</v>
      </c>
      <c r="EO530" s="12">
        <f t="shared" si="538"/>
        <v>2203809.2999999998</v>
      </c>
      <c r="EP530" s="12">
        <f t="shared" si="538"/>
        <v>0</v>
      </c>
      <c r="EQ530" s="12">
        <f t="shared" si="538"/>
        <v>2203809.2999999998</v>
      </c>
      <c r="ER530" s="12">
        <f t="shared" si="538"/>
        <v>0</v>
      </c>
      <c r="ES530" s="12">
        <f t="shared" si="538"/>
        <v>0</v>
      </c>
      <c r="ET530" s="12">
        <f t="shared" si="538"/>
        <v>0</v>
      </c>
      <c r="EU530" s="12">
        <f t="shared" si="538"/>
        <v>0</v>
      </c>
      <c r="EV530" s="12">
        <f t="shared" si="538"/>
        <v>0</v>
      </c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>
        <f>ROUND(SUMIF(AA443:AA528,"=86549536",FQ443:FQ528),2)</f>
        <v>0</v>
      </c>
      <c r="FQ530" s="12">
        <f>ROUND(SUMIF(AA443:AA528,"=86549536",FR443:FR528),2)</f>
        <v>0</v>
      </c>
      <c r="FR530" s="12">
        <f>ROUND(SUMIF(AA443:AA528,"=86549536",GL443:GL528),2)</f>
        <v>0</v>
      </c>
      <c r="FS530" s="12">
        <f>ROUND(SUMIF(AA443:AA528,"=86549536",GM443:GM528),2)</f>
        <v>2729599.46</v>
      </c>
      <c r="FT530" s="12">
        <f>ROUND(SUMIF(AA443:AA528,"=86549536",GN443:GN528),2)</f>
        <v>2729599.46</v>
      </c>
      <c r="FU530" s="12">
        <f>ROUND(SUMIF(AA443:AA528,"=86549536",GO443:GO528),2)</f>
        <v>0</v>
      </c>
      <c r="FV530" s="12">
        <f>ROUND(SUMIF(AA443:AA528,"=86549536",GP443:GP528),2)</f>
        <v>0</v>
      </c>
      <c r="FW530" s="12">
        <f>DU530-FP530</f>
        <v>2203809.2999999998</v>
      </c>
      <c r="FX530" s="12">
        <f>DU530-FQ530</f>
        <v>2203809.2999999998</v>
      </c>
      <c r="FY530" s="12">
        <f>FP530-FR530</f>
        <v>0</v>
      </c>
      <c r="FZ530" s="12">
        <f>DU530-FP530-FQ530+FR530</f>
        <v>2203809.2999999998</v>
      </c>
      <c r="GA530" s="12">
        <f>FQ530-FR530</f>
        <v>0</v>
      </c>
      <c r="GB530" s="12">
        <f>ROUND(SUMIF(AA443:AA528,"=86549536",GX443:GX528),2)</f>
        <v>0</v>
      </c>
      <c r="GC530" s="12">
        <f>ROUND(SUMIF(AA443:AA528,"=86549536",GY443:GY528),2)</f>
        <v>0</v>
      </c>
      <c r="GD530" s="12">
        <f>ROUND(SUMIF(AA443:AA528,"=86549536",GZ443:GZ528),2)</f>
        <v>0</v>
      </c>
      <c r="GE530" s="12">
        <f>ROUND(SUMIF(AA443:AA528,"=86549536",HD443:HD528),2)</f>
        <v>0</v>
      </c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>
        <v>0</v>
      </c>
    </row>
    <row r="532" spans="1:206" x14ac:dyDescent="0.25">
      <c r="A532" s="13">
        <v>50</v>
      </c>
      <c r="B532" s="13">
        <v>0</v>
      </c>
      <c r="C532" s="13">
        <v>0</v>
      </c>
      <c r="D532" s="13">
        <v>1</v>
      </c>
      <c r="E532" s="13">
        <v>201</v>
      </c>
      <c r="F532" s="13">
        <f>ROUND(Source!O530,O532)</f>
        <v>226779.5</v>
      </c>
      <c r="G532" s="13" t="s">
        <v>79</v>
      </c>
      <c r="H532" s="13" t="s">
        <v>80</v>
      </c>
      <c r="I532" s="13"/>
      <c r="J532" s="13"/>
      <c r="K532" s="13">
        <v>201</v>
      </c>
      <c r="L532" s="13">
        <v>1</v>
      </c>
      <c r="M532" s="13">
        <v>3</v>
      </c>
      <c r="N532" s="13" t="s">
        <v>3</v>
      </c>
      <c r="O532" s="13">
        <v>2</v>
      </c>
      <c r="P532" s="13">
        <f>ROUND(Source!DG530,O532)</f>
        <v>2402356.0299999998</v>
      </c>
      <c r="Q532" s="13"/>
      <c r="R532" s="13"/>
      <c r="S532" s="13"/>
      <c r="T532" s="13"/>
      <c r="U532" s="13"/>
      <c r="V532" s="13"/>
      <c r="W532" s="13">
        <v>226779.5</v>
      </c>
      <c r="X532" s="13">
        <v>1</v>
      </c>
      <c r="Y532" s="13">
        <v>226779.5</v>
      </c>
      <c r="Z532" s="13">
        <v>2402356.0299999998</v>
      </c>
      <c r="AA532" s="13">
        <v>1</v>
      </c>
      <c r="AB532" s="13">
        <v>2402356.0299999998</v>
      </c>
    </row>
    <row r="533" spans="1:206" x14ac:dyDescent="0.25">
      <c r="A533" s="13">
        <v>50</v>
      </c>
      <c r="B533" s="13">
        <v>0</v>
      </c>
      <c r="C533" s="13">
        <v>0</v>
      </c>
      <c r="D533" s="13">
        <v>1</v>
      </c>
      <c r="E533" s="13">
        <v>202</v>
      </c>
      <c r="F533" s="13">
        <f>ROUND(Source!P530,O533)</f>
        <v>222756.47</v>
      </c>
      <c r="G533" s="13" t="s">
        <v>81</v>
      </c>
      <c r="H533" s="13" t="s">
        <v>82</v>
      </c>
      <c r="I533" s="13"/>
      <c r="J533" s="13"/>
      <c r="K533" s="13">
        <v>202</v>
      </c>
      <c r="L533" s="13">
        <v>2</v>
      </c>
      <c r="M533" s="13">
        <v>3</v>
      </c>
      <c r="N533" s="13" t="s">
        <v>3</v>
      </c>
      <c r="O533" s="13">
        <v>2</v>
      </c>
      <c r="P533" s="13">
        <f>ROUND(Source!DH530,O533)</f>
        <v>2203809.2999999998</v>
      </c>
      <c r="Q533" s="13"/>
      <c r="R533" s="13"/>
      <c r="S533" s="13"/>
      <c r="T533" s="13"/>
      <c r="U533" s="13"/>
      <c r="V533" s="13"/>
      <c r="W533" s="13">
        <v>222756.47</v>
      </c>
      <c r="X533" s="13">
        <v>1</v>
      </c>
      <c r="Y533" s="13">
        <v>222756.47</v>
      </c>
      <c r="Z533" s="13">
        <v>2203809.2999999998</v>
      </c>
      <c r="AA533" s="13">
        <v>1</v>
      </c>
      <c r="AB533" s="13">
        <v>2203809.2999999998</v>
      </c>
    </row>
    <row r="534" spans="1:206" x14ac:dyDescent="0.25">
      <c r="A534" s="13">
        <v>50</v>
      </c>
      <c r="B534" s="13">
        <v>0</v>
      </c>
      <c r="C534" s="13">
        <v>0</v>
      </c>
      <c r="D534" s="13">
        <v>1</v>
      </c>
      <c r="E534" s="13">
        <v>222</v>
      </c>
      <c r="F534" s="13">
        <f>ROUND(Source!AO530,O534)</f>
        <v>0</v>
      </c>
      <c r="G534" s="13" t="s">
        <v>83</v>
      </c>
      <c r="H534" s="13" t="s">
        <v>84</v>
      </c>
      <c r="I534" s="13"/>
      <c r="J534" s="13"/>
      <c r="K534" s="13">
        <v>222</v>
      </c>
      <c r="L534" s="13">
        <v>3</v>
      </c>
      <c r="M534" s="13">
        <v>3</v>
      </c>
      <c r="N534" s="13" t="s">
        <v>3</v>
      </c>
      <c r="O534" s="13">
        <v>2</v>
      </c>
      <c r="P534" s="13">
        <f>ROUND(Source!EG530,O534)</f>
        <v>0</v>
      </c>
      <c r="Q534" s="13"/>
      <c r="R534" s="13"/>
      <c r="S534" s="13"/>
      <c r="T534" s="13"/>
      <c r="U534" s="13"/>
      <c r="V534" s="13"/>
      <c r="W534" s="13">
        <v>0</v>
      </c>
      <c r="X534" s="13">
        <v>1</v>
      </c>
      <c r="Y534" s="13">
        <v>0</v>
      </c>
      <c r="Z534" s="13">
        <v>0</v>
      </c>
      <c r="AA534" s="13">
        <v>1</v>
      </c>
      <c r="AB534" s="13">
        <v>0</v>
      </c>
    </row>
    <row r="535" spans="1:206" x14ac:dyDescent="0.25">
      <c r="A535" s="13">
        <v>50</v>
      </c>
      <c r="B535" s="13">
        <v>0</v>
      </c>
      <c r="C535" s="13">
        <v>0</v>
      </c>
      <c r="D535" s="13">
        <v>1</v>
      </c>
      <c r="E535" s="13">
        <v>225</v>
      </c>
      <c r="F535" s="13">
        <f>ROUND(Source!AV530,O535)</f>
        <v>222756.47</v>
      </c>
      <c r="G535" s="13" t="s">
        <v>85</v>
      </c>
      <c r="H535" s="13" t="s">
        <v>86</v>
      </c>
      <c r="I535" s="13"/>
      <c r="J535" s="13"/>
      <c r="K535" s="13">
        <v>225</v>
      </c>
      <c r="L535" s="13">
        <v>4</v>
      </c>
      <c r="M535" s="13">
        <v>3</v>
      </c>
      <c r="N535" s="13" t="s">
        <v>3</v>
      </c>
      <c r="O535" s="13">
        <v>2</v>
      </c>
      <c r="P535" s="13">
        <f>ROUND(Source!EN530,O535)</f>
        <v>2203809.2999999998</v>
      </c>
      <c r="Q535" s="13"/>
      <c r="R535" s="13"/>
      <c r="S535" s="13"/>
      <c r="T535" s="13"/>
      <c r="U535" s="13"/>
      <c r="V535" s="13"/>
      <c r="W535" s="13">
        <v>222756.47</v>
      </c>
      <c r="X535" s="13">
        <v>1</v>
      </c>
      <c r="Y535" s="13">
        <v>222756.47</v>
      </c>
      <c r="Z535" s="13">
        <v>2203809.2999999998</v>
      </c>
      <c r="AA535" s="13">
        <v>1</v>
      </c>
      <c r="AB535" s="13">
        <v>2203809.2999999998</v>
      </c>
    </row>
    <row r="536" spans="1:206" x14ac:dyDescent="0.25">
      <c r="A536" s="13">
        <v>50</v>
      </c>
      <c r="B536" s="13">
        <v>0</v>
      </c>
      <c r="C536" s="13">
        <v>0</v>
      </c>
      <c r="D536" s="13">
        <v>1</v>
      </c>
      <c r="E536" s="13">
        <v>226</v>
      </c>
      <c r="F536" s="13">
        <f>ROUND(Source!AW530,O536)</f>
        <v>222756.47</v>
      </c>
      <c r="G536" s="13" t="s">
        <v>87</v>
      </c>
      <c r="H536" s="13" t="s">
        <v>88</v>
      </c>
      <c r="I536" s="13"/>
      <c r="J536" s="13"/>
      <c r="K536" s="13">
        <v>226</v>
      </c>
      <c r="L536" s="13">
        <v>5</v>
      </c>
      <c r="M536" s="13">
        <v>3</v>
      </c>
      <c r="N536" s="13" t="s">
        <v>3</v>
      </c>
      <c r="O536" s="13">
        <v>2</v>
      </c>
      <c r="P536" s="13">
        <f>ROUND(Source!EO530,O536)</f>
        <v>2203809.2999999998</v>
      </c>
      <c r="Q536" s="13"/>
      <c r="R536" s="13"/>
      <c r="S536" s="13"/>
      <c r="T536" s="13"/>
      <c r="U536" s="13"/>
      <c r="V536" s="13"/>
      <c r="W536" s="13">
        <v>222756.47</v>
      </c>
      <c r="X536" s="13">
        <v>1</v>
      </c>
      <c r="Y536" s="13">
        <v>222756.47</v>
      </c>
      <c r="Z536" s="13">
        <v>2203809.2999999998</v>
      </c>
      <c r="AA536" s="13">
        <v>1</v>
      </c>
      <c r="AB536" s="13">
        <v>2203809.2999999998</v>
      </c>
    </row>
    <row r="537" spans="1:206" x14ac:dyDescent="0.25">
      <c r="A537" s="13">
        <v>50</v>
      </c>
      <c r="B537" s="13">
        <v>0</v>
      </c>
      <c r="C537" s="13">
        <v>0</v>
      </c>
      <c r="D537" s="13">
        <v>1</v>
      </c>
      <c r="E537" s="13">
        <v>227</v>
      </c>
      <c r="F537" s="13">
        <f>ROUND(Source!AX530,O537)</f>
        <v>0</v>
      </c>
      <c r="G537" s="13" t="s">
        <v>89</v>
      </c>
      <c r="H537" s="13" t="s">
        <v>90</v>
      </c>
      <c r="I537" s="13"/>
      <c r="J537" s="13"/>
      <c r="K537" s="13">
        <v>227</v>
      </c>
      <c r="L537" s="13">
        <v>6</v>
      </c>
      <c r="M537" s="13">
        <v>3</v>
      </c>
      <c r="N537" s="13" t="s">
        <v>3</v>
      </c>
      <c r="O537" s="13">
        <v>2</v>
      </c>
      <c r="P537" s="13">
        <f>ROUND(Source!EP530,O537)</f>
        <v>0</v>
      </c>
      <c r="Q537" s="13"/>
      <c r="R537" s="13"/>
      <c r="S537" s="13"/>
      <c r="T537" s="13"/>
      <c r="U537" s="13"/>
      <c r="V537" s="13"/>
      <c r="W537" s="13">
        <v>0</v>
      </c>
      <c r="X537" s="13">
        <v>1</v>
      </c>
      <c r="Y537" s="13">
        <v>0</v>
      </c>
      <c r="Z537" s="13">
        <v>0</v>
      </c>
      <c r="AA537" s="13">
        <v>1</v>
      </c>
      <c r="AB537" s="13">
        <v>0</v>
      </c>
    </row>
    <row r="538" spans="1:206" x14ac:dyDescent="0.25">
      <c r="A538" s="13">
        <v>50</v>
      </c>
      <c r="B538" s="13">
        <v>0</v>
      </c>
      <c r="C538" s="13">
        <v>0</v>
      </c>
      <c r="D538" s="13">
        <v>1</v>
      </c>
      <c r="E538" s="13">
        <v>228</v>
      </c>
      <c r="F538" s="13">
        <f>ROUND(Source!AY530,O538)</f>
        <v>222756.47</v>
      </c>
      <c r="G538" s="13" t="s">
        <v>91</v>
      </c>
      <c r="H538" s="13" t="s">
        <v>92</v>
      </c>
      <c r="I538" s="13"/>
      <c r="J538" s="13"/>
      <c r="K538" s="13">
        <v>228</v>
      </c>
      <c r="L538" s="13">
        <v>7</v>
      </c>
      <c r="M538" s="13">
        <v>3</v>
      </c>
      <c r="N538" s="13" t="s">
        <v>3</v>
      </c>
      <c r="O538" s="13">
        <v>2</v>
      </c>
      <c r="P538" s="13">
        <f>ROUND(Source!EQ530,O538)</f>
        <v>2203809.2999999998</v>
      </c>
      <c r="Q538" s="13"/>
      <c r="R538" s="13"/>
      <c r="S538" s="13"/>
      <c r="T538" s="13"/>
      <c r="U538" s="13"/>
      <c r="V538" s="13"/>
      <c r="W538" s="13">
        <v>222756.47</v>
      </c>
      <c r="X538" s="13">
        <v>1</v>
      </c>
      <c r="Y538" s="13">
        <v>222756.47</v>
      </c>
      <c r="Z538" s="13">
        <v>2203809.2999999998</v>
      </c>
      <c r="AA538" s="13">
        <v>1</v>
      </c>
      <c r="AB538" s="13">
        <v>2203809.2999999998</v>
      </c>
    </row>
    <row r="539" spans="1:206" x14ac:dyDescent="0.25">
      <c r="A539" s="13">
        <v>50</v>
      </c>
      <c r="B539" s="13">
        <v>0</v>
      </c>
      <c r="C539" s="13">
        <v>0</v>
      </c>
      <c r="D539" s="13">
        <v>1</v>
      </c>
      <c r="E539" s="13">
        <v>216</v>
      </c>
      <c r="F539" s="13">
        <f>ROUND(Source!AP530,O539)</f>
        <v>0</v>
      </c>
      <c r="G539" s="13" t="s">
        <v>93</v>
      </c>
      <c r="H539" s="13" t="s">
        <v>94</v>
      </c>
      <c r="I539" s="13"/>
      <c r="J539" s="13"/>
      <c r="K539" s="13">
        <v>216</v>
      </c>
      <c r="L539" s="13">
        <v>8</v>
      </c>
      <c r="M539" s="13">
        <v>3</v>
      </c>
      <c r="N539" s="13" t="s">
        <v>3</v>
      </c>
      <c r="O539" s="13">
        <v>2</v>
      </c>
      <c r="P539" s="13">
        <f>ROUND(Source!EH530,O539)</f>
        <v>0</v>
      </c>
      <c r="Q539" s="13"/>
      <c r="R539" s="13"/>
      <c r="S539" s="13"/>
      <c r="T539" s="13"/>
      <c r="U539" s="13"/>
      <c r="V539" s="13"/>
      <c r="W539" s="13">
        <v>0</v>
      </c>
      <c r="X539" s="13">
        <v>1</v>
      </c>
      <c r="Y539" s="13">
        <v>0</v>
      </c>
      <c r="Z539" s="13">
        <v>0</v>
      </c>
      <c r="AA539" s="13">
        <v>1</v>
      </c>
      <c r="AB539" s="13">
        <v>0</v>
      </c>
    </row>
    <row r="540" spans="1:206" x14ac:dyDescent="0.25">
      <c r="A540" s="13">
        <v>50</v>
      </c>
      <c r="B540" s="13">
        <v>0</v>
      </c>
      <c r="C540" s="13">
        <v>0</v>
      </c>
      <c r="D540" s="13">
        <v>1</v>
      </c>
      <c r="E540" s="13">
        <v>223</v>
      </c>
      <c r="F540" s="13">
        <f>ROUND(Source!AQ530,O540)</f>
        <v>0</v>
      </c>
      <c r="G540" s="13" t="s">
        <v>95</v>
      </c>
      <c r="H540" s="13" t="s">
        <v>96</v>
      </c>
      <c r="I540" s="13"/>
      <c r="J540" s="13"/>
      <c r="K540" s="13">
        <v>223</v>
      </c>
      <c r="L540" s="13">
        <v>9</v>
      </c>
      <c r="M540" s="13">
        <v>3</v>
      </c>
      <c r="N540" s="13" t="s">
        <v>3</v>
      </c>
      <c r="O540" s="13">
        <v>2</v>
      </c>
      <c r="P540" s="13">
        <f>ROUND(Source!EI530,O540)</f>
        <v>0</v>
      </c>
      <c r="Q540" s="13"/>
      <c r="R540" s="13"/>
      <c r="S540" s="13"/>
      <c r="T540" s="13"/>
      <c r="U540" s="13"/>
      <c r="V540" s="13"/>
      <c r="W540" s="13">
        <v>0</v>
      </c>
      <c r="X540" s="13">
        <v>1</v>
      </c>
      <c r="Y540" s="13">
        <v>0</v>
      </c>
      <c r="Z540" s="13">
        <v>0</v>
      </c>
      <c r="AA540" s="13">
        <v>1</v>
      </c>
      <c r="AB540" s="13">
        <v>0</v>
      </c>
    </row>
    <row r="541" spans="1:206" x14ac:dyDescent="0.25">
      <c r="A541" s="13">
        <v>50</v>
      </c>
      <c r="B541" s="13">
        <v>0</v>
      </c>
      <c r="C541" s="13">
        <v>0</v>
      </c>
      <c r="D541" s="13">
        <v>1</v>
      </c>
      <c r="E541" s="13">
        <v>229</v>
      </c>
      <c r="F541" s="13">
        <f>ROUND(Source!AZ530,O541)</f>
        <v>0</v>
      </c>
      <c r="G541" s="13" t="s">
        <v>97</v>
      </c>
      <c r="H541" s="13" t="s">
        <v>98</v>
      </c>
      <c r="I541" s="13"/>
      <c r="J541" s="13"/>
      <c r="K541" s="13">
        <v>229</v>
      </c>
      <c r="L541" s="13">
        <v>10</v>
      </c>
      <c r="M541" s="13">
        <v>3</v>
      </c>
      <c r="N541" s="13" t="s">
        <v>3</v>
      </c>
      <c r="O541" s="13">
        <v>2</v>
      </c>
      <c r="P541" s="13">
        <f>ROUND(Source!ER530,O541)</f>
        <v>0</v>
      </c>
      <c r="Q541" s="13"/>
      <c r="R541" s="13"/>
      <c r="S541" s="13"/>
      <c r="T541" s="13"/>
      <c r="U541" s="13"/>
      <c r="V541" s="13"/>
      <c r="W541" s="13">
        <v>0</v>
      </c>
      <c r="X541" s="13">
        <v>1</v>
      </c>
      <c r="Y541" s="13">
        <v>0</v>
      </c>
      <c r="Z541" s="13">
        <v>0</v>
      </c>
      <c r="AA541" s="13">
        <v>1</v>
      </c>
      <c r="AB541" s="13">
        <v>0</v>
      </c>
    </row>
    <row r="542" spans="1:206" x14ac:dyDescent="0.25">
      <c r="A542" s="13">
        <v>50</v>
      </c>
      <c r="B542" s="13">
        <v>0</v>
      </c>
      <c r="C542" s="13">
        <v>0</v>
      </c>
      <c r="D542" s="13">
        <v>1</v>
      </c>
      <c r="E542" s="13">
        <v>203</v>
      </c>
      <c r="F542" s="13">
        <f>ROUND(Source!Q530,O542)</f>
        <v>715.37</v>
      </c>
      <c r="G542" s="13" t="s">
        <v>99</v>
      </c>
      <c r="H542" s="13" t="s">
        <v>100</v>
      </c>
      <c r="I542" s="13"/>
      <c r="J542" s="13"/>
      <c r="K542" s="13">
        <v>203</v>
      </c>
      <c r="L542" s="13">
        <v>11</v>
      </c>
      <c r="M542" s="13">
        <v>3</v>
      </c>
      <c r="N542" s="13" t="s">
        <v>3</v>
      </c>
      <c r="O542" s="13">
        <v>2</v>
      </c>
      <c r="P542" s="13">
        <f>ROUND(Source!DI530,O542)</f>
        <v>12160.08</v>
      </c>
      <c r="Q542" s="13"/>
      <c r="R542" s="13"/>
      <c r="S542" s="13"/>
      <c r="T542" s="13"/>
      <c r="U542" s="13"/>
      <c r="V542" s="13"/>
      <c r="W542" s="13">
        <v>715.37</v>
      </c>
      <c r="X542" s="13">
        <v>1</v>
      </c>
      <c r="Y542" s="13">
        <v>715.37</v>
      </c>
      <c r="Z542" s="13">
        <v>12160.08</v>
      </c>
      <c r="AA542" s="13">
        <v>1</v>
      </c>
      <c r="AB542" s="13">
        <v>12160.08</v>
      </c>
    </row>
    <row r="543" spans="1:206" x14ac:dyDescent="0.25">
      <c r="A543" s="13">
        <v>50</v>
      </c>
      <c r="B543" s="13">
        <v>0</v>
      </c>
      <c r="C543" s="13">
        <v>0</v>
      </c>
      <c r="D543" s="13">
        <v>1</v>
      </c>
      <c r="E543" s="13">
        <v>231</v>
      </c>
      <c r="F543" s="13">
        <f>ROUND(Source!BB530,O543)</f>
        <v>0</v>
      </c>
      <c r="G543" s="13" t="s">
        <v>101</v>
      </c>
      <c r="H543" s="13" t="s">
        <v>102</v>
      </c>
      <c r="I543" s="13"/>
      <c r="J543" s="13"/>
      <c r="K543" s="13">
        <v>231</v>
      </c>
      <c r="L543" s="13">
        <v>12</v>
      </c>
      <c r="M543" s="13">
        <v>3</v>
      </c>
      <c r="N543" s="13" t="s">
        <v>3</v>
      </c>
      <c r="O543" s="13">
        <v>2</v>
      </c>
      <c r="P543" s="13">
        <f>ROUND(Source!ET530,O543)</f>
        <v>0</v>
      </c>
      <c r="Q543" s="13"/>
      <c r="R543" s="13"/>
      <c r="S543" s="13"/>
      <c r="T543" s="13"/>
      <c r="U543" s="13"/>
      <c r="V543" s="13"/>
      <c r="W543" s="13">
        <v>0</v>
      </c>
      <c r="X543" s="13">
        <v>1</v>
      </c>
      <c r="Y543" s="13">
        <v>0</v>
      </c>
      <c r="Z543" s="13">
        <v>0</v>
      </c>
      <c r="AA543" s="13">
        <v>1</v>
      </c>
      <c r="AB543" s="13">
        <v>0</v>
      </c>
    </row>
    <row r="544" spans="1:206" x14ac:dyDescent="0.25">
      <c r="A544" s="13">
        <v>50</v>
      </c>
      <c r="B544" s="13">
        <v>0</v>
      </c>
      <c r="C544" s="13">
        <v>0</v>
      </c>
      <c r="D544" s="13">
        <v>1</v>
      </c>
      <c r="E544" s="13">
        <v>204</v>
      </c>
      <c r="F544" s="13">
        <f>ROUND(Source!R530,O544)</f>
        <v>108.42</v>
      </c>
      <c r="G544" s="13" t="s">
        <v>103</v>
      </c>
      <c r="H544" s="13" t="s">
        <v>104</v>
      </c>
      <c r="I544" s="13"/>
      <c r="J544" s="13"/>
      <c r="K544" s="13">
        <v>204</v>
      </c>
      <c r="L544" s="13">
        <v>13</v>
      </c>
      <c r="M544" s="13">
        <v>3</v>
      </c>
      <c r="N544" s="13" t="s">
        <v>3</v>
      </c>
      <c r="O544" s="13">
        <v>2</v>
      </c>
      <c r="P544" s="13">
        <f>ROUND(Source!DJ530,O544)</f>
        <v>6109.48</v>
      </c>
      <c r="Q544" s="13"/>
      <c r="R544" s="13"/>
      <c r="S544" s="13"/>
      <c r="T544" s="13"/>
      <c r="U544" s="13"/>
      <c r="V544" s="13"/>
      <c r="W544" s="13">
        <v>108.42</v>
      </c>
      <c r="X544" s="13">
        <v>1</v>
      </c>
      <c r="Y544" s="13">
        <v>108.42</v>
      </c>
      <c r="Z544" s="13">
        <v>6109.48</v>
      </c>
      <c r="AA544" s="13">
        <v>1</v>
      </c>
      <c r="AB544" s="13">
        <v>6109.48</v>
      </c>
    </row>
    <row r="545" spans="1:88" x14ac:dyDescent="0.25">
      <c r="A545" s="13">
        <v>50</v>
      </c>
      <c r="B545" s="13">
        <v>0</v>
      </c>
      <c r="C545" s="13">
        <v>0</v>
      </c>
      <c r="D545" s="13">
        <v>1</v>
      </c>
      <c r="E545" s="13">
        <v>205</v>
      </c>
      <c r="F545" s="13">
        <f>ROUND(Source!S530,O545)</f>
        <v>3307.66</v>
      </c>
      <c r="G545" s="13" t="s">
        <v>105</v>
      </c>
      <c r="H545" s="13" t="s">
        <v>106</v>
      </c>
      <c r="I545" s="13"/>
      <c r="J545" s="13"/>
      <c r="K545" s="13">
        <v>205</v>
      </c>
      <c r="L545" s="13">
        <v>14</v>
      </c>
      <c r="M545" s="13">
        <v>3</v>
      </c>
      <c r="N545" s="13" t="s">
        <v>3</v>
      </c>
      <c r="O545" s="13">
        <v>2</v>
      </c>
      <c r="P545" s="13">
        <f>ROUND(Source!DK530,O545)</f>
        <v>186386.65</v>
      </c>
      <c r="Q545" s="13"/>
      <c r="R545" s="13"/>
      <c r="S545" s="13"/>
      <c r="T545" s="13"/>
      <c r="U545" s="13"/>
      <c r="V545" s="13"/>
      <c r="W545" s="13">
        <v>3307.66</v>
      </c>
      <c r="X545" s="13">
        <v>1</v>
      </c>
      <c r="Y545" s="13">
        <v>3307.66</v>
      </c>
      <c r="Z545" s="13">
        <v>186386.65</v>
      </c>
      <c r="AA545" s="13">
        <v>1</v>
      </c>
      <c r="AB545" s="13">
        <v>186386.65</v>
      </c>
    </row>
    <row r="546" spans="1:88" x14ac:dyDescent="0.25">
      <c r="A546" s="13">
        <v>50</v>
      </c>
      <c r="B546" s="13">
        <v>0</v>
      </c>
      <c r="C546" s="13">
        <v>0</v>
      </c>
      <c r="D546" s="13">
        <v>1</v>
      </c>
      <c r="E546" s="13">
        <v>232</v>
      </c>
      <c r="F546" s="13">
        <f>ROUND(Source!BC530,O546)</f>
        <v>0</v>
      </c>
      <c r="G546" s="13" t="s">
        <v>107</v>
      </c>
      <c r="H546" s="13" t="s">
        <v>108</v>
      </c>
      <c r="I546" s="13"/>
      <c r="J546" s="13"/>
      <c r="K546" s="13">
        <v>232</v>
      </c>
      <c r="L546" s="13">
        <v>15</v>
      </c>
      <c r="M546" s="13">
        <v>3</v>
      </c>
      <c r="N546" s="13" t="s">
        <v>3</v>
      </c>
      <c r="O546" s="13">
        <v>2</v>
      </c>
      <c r="P546" s="13">
        <f>ROUND(Source!EU530,O546)</f>
        <v>0</v>
      </c>
      <c r="Q546" s="13"/>
      <c r="R546" s="13"/>
      <c r="S546" s="13"/>
      <c r="T546" s="13"/>
      <c r="U546" s="13"/>
      <c r="V546" s="13"/>
      <c r="W546" s="13">
        <v>0</v>
      </c>
      <c r="X546" s="13">
        <v>1</v>
      </c>
      <c r="Y546" s="13">
        <v>0</v>
      </c>
      <c r="Z546" s="13">
        <v>0</v>
      </c>
      <c r="AA546" s="13">
        <v>1</v>
      </c>
      <c r="AB546" s="13">
        <v>0</v>
      </c>
    </row>
    <row r="547" spans="1:88" x14ac:dyDescent="0.25">
      <c r="A547" s="13">
        <v>50</v>
      </c>
      <c r="B547" s="13">
        <v>0</v>
      </c>
      <c r="C547" s="13">
        <v>0</v>
      </c>
      <c r="D547" s="13">
        <v>1</v>
      </c>
      <c r="E547" s="13">
        <v>214</v>
      </c>
      <c r="F547" s="13">
        <f>ROUND(Source!AS530,O547)</f>
        <v>232586.83</v>
      </c>
      <c r="G547" s="13" t="s">
        <v>109</v>
      </c>
      <c r="H547" s="13" t="s">
        <v>110</v>
      </c>
      <c r="I547" s="13"/>
      <c r="J547" s="13"/>
      <c r="K547" s="13">
        <v>214</v>
      </c>
      <c r="L547" s="13">
        <v>16</v>
      </c>
      <c r="M547" s="13">
        <v>3</v>
      </c>
      <c r="N547" s="13" t="s">
        <v>3</v>
      </c>
      <c r="O547" s="13">
        <v>2</v>
      </c>
      <c r="P547" s="13">
        <f>ROUND(Source!EK530,O547)</f>
        <v>2729599.46</v>
      </c>
      <c r="Q547" s="13"/>
      <c r="R547" s="13"/>
      <c r="S547" s="13"/>
      <c r="T547" s="13"/>
      <c r="U547" s="13"/>
      <c r="V547" s="13"/>
      <c r="W547" s="13">
        <v>232586.83</v>
      </c>
      <c r="X547" s="13">
        <v>1</v>
      </c>
      <c r="Y547" s="13">
        <v>232586.83</v>
      </c>
      <c r="Z547" s="13">
        <v>2729599.46</v>
      </c>
      <c r="AA547" s="13">
        <v>1</v>
      </c>
      <c r="AB547" s="13">
        <v>2729599.46</v>
      </c>
    </row>
    <row r="548" spans="1:88" x14ac:dyDescent="0.25">
      <c r="A548" s="13">
        <v>50</v>
      </c>
      <c r="B548" s="13">
        <v>0</v>
      </c>
      <c r="C548" s="13">
        <v>0</v>
      </c>
      <c r="D548" s="13">
        <v>1</v>
      </c>
      <c r="E548" s="13">
        <v>215</v>
      </c>
      <c r="F548" s="13">
        <f>ROUND(Source!AT530,O548)</f>
        <v>0</v>
      </c>
      <c r="G548" s="13" t="s">
        <v>111</v>
      </c>
      <c r="H548" s="13" t="s">
        <v>112</v>
      </c>
      <c r="I548" s="13"/>
      <c r="J548" s="13"/>
      <c r="K548" s="13">
        <v>215</v>
      </c>
      <c r="L548" s="13">
        <v>17</v>
      </c>
      <c r="M548" s="13">
        <v>3</v>
      </c>
      <c r="N548" s="13" t="s">
        <v>3</v>
      </c>
      <c r="O548" s="13">
        <v>2</v>
      </c>
      <c r="P548" s="13">
        <f>ROUND(Source!EL530,O548)</f>
        <v>0</v>
      </c>
      <c r="Q548" s="13"/>
      <c r="R548" s="13"/>
      <c r="S548" s="13"/>
      <c r="T548" s="13"/>
      <c r="U548" s="13"/>
      <c r="V548" s="13"/>
      <c r="W548" s="13">
        <v>0</v>
      </c>
      <c r="X548" s="13">
        <v>1</v>
      </c>
      <c r="Y548" s="13">
        <v>0</v>
      </c>
      <c r="Z548" s="13">
        <v>0</v>
      </c>
      <c r="AA548" s="13">
        <v>1</v>
      </c>
      <c r="AB548" s="13">
        <v>0</v>
      </c>
    </row>
    <row r="549" spans="1:88" x14ac:dyDescent="0.25">
      <c r="A549" s="13">
        <v>50</v>
      </c>
      <c r="B549" s="13">
        <v>0</v>
      </c>
      <c r="C549" s="13">
        <v>0</v>
      </c>
      <c r="D549" s="13">
        <v>1</v>
      </c>
      <c r="E549" s="13">
        <v>217</v>
      </c>
      <c r="F549" s="13">
        <f>ROUND(Source!AU530,O549)</f>
        <v>0</v>
      </c>
      <c r="G549" s="13" t="s">
        <v>113</v>
      </c>
      <c r="H549" s="13" t="s">
        <v>114</v>
      </c>
      <c r="I549" s="13"/>
      <c r="J549" s="13"/>
      <c r="K549" s="13">
        <v>217</v>
      </c>
      <c r="L549" s="13">
        <v>18</v>
      </c>
      <c r="M549" s="13">
        <v>3</v>
      </c>
      <c r="N549" s="13" t="s">
        <v>3</v>
      </c>
      <c r="O549" s="13">
        <v>2</v>
      </c>
      <c r="P549" s="13">
        <f>ROUND(Source!EM530,O549)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88" x14ac:dyDescent="0.25">
      <c r="A550" s="13">
        <v>50</v>
      </c>
      <c r="B550" s="13">
        <v>0</v>
      </c>
      <c r="C550" s="13">
        <v>0</v>
      </c>
      <c r="D550" s="13">
        <v>1</v>
      </c>
      <c r="E550" s="13">
        <v>230</v>
      </c>
      <c r="F550" s="13">
        <f>ROUND(Source!BA530,O550)</f>
        <v>0</v>
      </c>
      <c r="G550" s="13" t="s">
        <v>115</v>
      </c>
      <c r="H550" s="13" t="s">
        <v>116</v>
      </c>
      <c r="I550" s="13"/>
      <c r="J550" s="13"/>
      <c r="K550" s="13">
        <v>230</v>
      </c>
      <c r="L550" s="13">
        <v>19</v>
      </c>
      <c r="M550" s="13">
        <v>3</v>
      </c>
      <c r="N550" s="13" t="s">
        <v>3</v>
      </c>
      <c r="O550" s="13">
        <v>2</v>
      </c>
      <c r="P550" s="13">
        <f>ROUND(Source!ES530,O550)</f>
        <v>0</v>
      </c>
      <c r="Q550" s="13"/>
      <c r="R550" s="13"/>
      <c r="S550" s="13"/>
      <c r="T550" s="13"/>
      <c r="U550" s="13"/>
      <c r="V550" s="13"/>
      <c r="W550" s="13">
        <v>0</v>
      </c>
      <c r="X550" s="13">
        <v>1</v>
      </c>
      <c r="Y550" s="13">
        <v>0</v>
      </c>
      <c r="Z550" s="13">
        <v>0</v>
      </c>
      <c r="AA550" s="13">
        <v>1</v>
      </c>
      <c r="AB550" s="13">
        <v>0</v>
      </c>
    </row>
    <row r="551" spans="1:88" x14ac:dyDescent="0.25">
      <c r="A551" s="13">
        <v>50</v>
      </c>
      <c r="B551" s="13">
        <v>0</v>
      </c>
      <c r="C551" s="13">
        <v>0</v>
      </c>
      <c r="D551" s="13">
        <v>1</v>
      </c>
      <c r="E551" s="13">
        <v>206</v>
      </c>
      <c r="F551" s="13">
        <f>ROUND(Source!T530,O551)</f>
        <v>0</v>
      </c>
      <c r="G551" s="13" t="s">
        <v>117</v>
      </c>
      <c r="H551" s="13" t="s">
        <v>118</v>
      </c>
      <c r="I551" s="13"/>
      <c r="J551" s="13"/>
      <c r="K551" s="13">
        <v>206</v>
      </c>
      <c r="L551" s="13">
        <v>20</v>
      </c>
      <c r="M551" s="13">
        <v>3</v>
      </c>
      <c r="N551" s="13" t="s">
        <v>3</v>
      </c>
      <c r="O551" s="13">
        <v>2</v>
      </c>
      <c r="P551" s="13">
        <f>ROUND(Source!DL530,O551)</f>
        <v>0</v>
      </c>
      <c r="Q551" s="13"/>
      <c r="R551" s="13"/>
      <c r="S551" s="13"/>
      <c r="T551" s="13"/>
      <c r="U551" s="13"/>
      <c r="V551" s="13"/>
      <c r="W551" s="13">
        <v>0</v>
      </c>
      <c r="X551" s="13">
        <v>1</v>
      </c>
      <c r="Y551" s="13">
        <v>0</v>
      </c>
      <c r="Z551" s="13">
        <v>0</v>
      </c>
      <c r="AA551" s="13">
        <v>1</v>
      </c>
      <c r="AB551" s="13">
        <v>0</v>
      </c>
    </row>
    <row r="552" spans="1:88" x14ac:dyDescent="0.25">
      <c r="A552" s="13">
        <v>50</v>
      </c>
      <c r="B552" s="13">
        <v>0</v>
      </c>
      <c r="C552" s="13">
        <v>0</v>
      </c>
      <c r="D552" s="13">
        <v>1</v>
      </c>
      <c r="E552" s="13">
        <v>207</v>
      </c>
      <c r="F552" s="13">
        <f>Source!U530</f>
        <v>270.711771</v>
      </c>
      <c r="G552" s="13" t="s">
        <v>119</v>
      </c>
      <c r="H552" s="13" t="s">
        <v>120</v>
      </c>
      <c r="I552" s="13"/>
      <c r="J552" s="13"/>
      <c r="K552" s="13">
        <v>207</v>
      </c>
      <c r="L552" s="13">
        <v>21</v>
      </c>
      <c r="M552" s="13">
        <v>3</v>
      </c>
      <c r="N552" s="13" t="s">
        <v>3</v>
      </c>
      <c r="O552" s="13">
        <v>-1</v>
      </c>
      <c r="P552" s="13">
        <f>Source!DM530</f>
        <v>270.711771</v>
      </c>
      <c r="Q552" s="13"/>
      <c r="R552" s="13"/>
      <c r="S552" s="13"/>
      <c r="T552" s="13"/>
      <c r="U552" s="13"/>
      <c r="V552" s="13"/>
      <c r="W552" s="13">
        <v>270.711771</v>
      </c>
      <c r="X552" s="13">
        <v>1</v>
      </c>
      <c r="Y552" s="13">
        <v>270.711771</v>
      </c>
      <c r="Z552" s="13">
        <v>270.711771</v>
      </c>
      <c r="AA552" s="13">
        <v>1</v>
      </c>
      <c r="AB552" s="13">
        <v>270.711771</v>
      </c>
    </row>
    <row r="553" spans="1:88" x14ac:dyDescent="0.25">
      <c r="A553" s="13">
        <v>50</v>
      </c>
      <c r="B553" s="13">
        <v>0</v>
      </c>
      <c r="C553" s="13">
        <v>0</v>
      </c>
      <c r="D553" s="13">
        <v>1</v>
      </c>
      <c r="E553" s="13">
        <v>208</v>
      </c>
      <c r="F553" s="13">
        <f>Source!V530</f>
        <v>0</v>
      </c>
      <c r="G553" s="13" t="s">
        <v>121</v>
      </c>
      <c r="H553" s="13" t="s">
        <v>122</v>
      </c>
      <c r="I553" s="13"/>
      <c r="J553" s="13"/>
      <c r="K553" s="13">
        <v>208</v>
      </c>
      <c r="L553" s="13">
        <v>22</v>
      </c>
      <c r="M553" s="13">
        <v>3</v>
      </c>
      <c r="N553" s="13" t="s">
        <v>3</v>
      </c>
      <c r="O553" s="13">
        <v>-1</v>
      </c>
      <c r="P553" s="13">
        <f>Source!DN530</f>
        <v>0</v>
      </c>
      <c r="Q553" s="13"/>
      <c r="R553" s="13"/>
      <c r="S553" s="13"/>
      <c r="T553" s="13"/>
      <c r="U553" s="13"/>
      <c r="V553" s="13"/>
      <c r="W553" s="13">
        <v>0</v>
      </c>
      <c r="X553" s="13">
        <v>1</v>
      </c>
      <c r="Y553" s="13">
        <v>0</v>
      </c>
      <c r="Z553" s="13">
        <v>0</v>
      </c>
      <c r="AA553" s="13">
        <v>1</v>
      </c>
      <c r="AB553" s="13">
        <v>0</v>
      </c>
    </row>
    <row r="554" spans="1:88" x14ac:dyDescent="0.25">
      <c r="A554" s="13">
        <v>50</v>
      </c>
      <c r="B554" s="13">
        <v>0</v>
      </c>
      <c r="C554" s="13">
        <v>0</v>
      </c>
      <c r="D554" s="13">
        <v>1</v>
      </c>
      <c r="E554" s="13">
        <v>209</v>
      </c>
      <c r="F554" s="13">
        <f>ROUND(Source!W530,O554)</f>
        <v>0</v>
      </c>
      <c r="G554" s="13" t="s">
        <v>123</v>
      </c>
      <c r="H554" s="13" t="s">
        <v>124</v>
      </c>
      <c r="I554" s="13"/>
      <c r="J554" s="13"/>
      <c r="K554" s="13">
        <v>209</v>
      </c>
      <c r="L554" s="13">
        <v>23</v>
      </c>
      <c r="M554" s="13">
        <v>3</v>
      </c>
      <c r="N554" s="13" t="s">
        <v>3</v>
      </c>
      <c r="O554" s="13">
        <v>2</v>
      </c>
      <c r="P554" s="13">
        <f>ROUND(Source!DO530,O554)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88" x14ac:dyDescent="0.25">
      <c r="A555" s="13">
        <v>50</v>
      </c>
      <c r="B555" s="13">
        <v>0</v>
      </c>
      <c r="C555" s="13">
        <v>0</v>
      </c>
      <c r="D555" s="13">
        <v>1</v>
      </c>
      <c r="E555" s="13">
        <v>233</v>
      </c>
      <c r="F555" s="13">
        <f>ROUND(Source!BD530,O555)</f>
        <v>0</v>
      </c>
      <c r="G555" s="13" t="s">
        <v>125</v>
      </c>
      <c r="H555" s="13" t="s">
        <v>126</v>
      </c>
      <c r="I555" s="13"/>
      <c r="J555" s="13"/>
      <c r="K555" s="13">
        <v>233</v>
      </c>
      <c r="L555" s="13">
        <v>24</v>
      </c>
      <c r="M555" s="13">
        <v>3</v>
      </c>
      <c r="N555" s="13" t="s">
        <v>3</v>
      </c>
      <c r="O555" s="13">
        <v>2</v>
      </c>
      <c r="P555" s="13">
        <f>ROUND(Source!EV530,O555)</f>
        <v>0</v>
      </c>
      <c r="Q555" s="13"/>
      <c r="R555" s="13"/>
      <c r="S555" s="13"/>
      <c r="T555" s="13"/>
      <c r="U555" s="13"/>
      <c r="V555" s="13"/>
      <c r="W555" s="13">
        <v>0</v>
      </c>
      <c r="X555" s="13">
        <v>1</v>
      </c>
      <c r="Y555" s="13">
        <v>0</v>
      </c>
      <c r="Z555" s="13">
        <v>0</v>
      </c>
      <c r="AA555" s="13">
        <v>1</v>
      </c>
      <c r="AB555" s="13">
        <v>0</v>
      </c>
    </row>
    <row r="556" spans="1:88" x14ac:dyDescent="0.25">
      <c r="A556" s="13">
        <v>50</v>
      </c>
      <c r="B556" s="13">
        <v>0</v>
      </c>
      <c r="C556" s="13">
        <v>0</v>
      </c>
      <c r="D556" s="13">
        <v>1</v>
      </c>
      <c r="E556" s="13">
        <v>210</v>
      </c>
      <c r="F556" s="13">
        <f>ROUND(Source!X530,O556)</f>
        <v>3723.52</v>
      </c>
      <c r="G556" s="13" t="s">
        <v>127</v>
      </c>
      <c r="H556" s="13" t="s">
        <v>128</v>
      </c>
      <c r="I556" s="13"/>
      <c r="J556" s="13"/>
      <c r="K556" s="13">
        <v>210</v>
      </c>
      <c r="L556" s="13">
        <v>25</v>
      </c>
      <c r="M556" s="13">
        <v>3</v>
      </c>
      <c r="N556" s="13" t="s">
        <v>3</v>
      </c>
      <c r="O556" s="13">
        <v>2</v>
      </c>
      <c r="P556" s="13">
        <f>ROUND(Source!DP530,O556)</f>
        <v>209820.78</v>
      </c>
      <c r="Q556" s="13"/>
      <c r="R556" s="13"/>
      <c r="S556" s="13"/>
      <c r="T556" s="13"/>
      <c r="U556" s="13"/>
      <c r="V556" s="13"/>
      <c r="W556" s="13">
        <v>3723.52</v>
      </c>
      <c r="X556" s="13">
        <v>1</v>
      </c>
      <c r="Y556" s="13">
        <v>3723.52</v>
      </c>
      <c r="Z556" s="13">
        <v>209820.78</v>
      </c>
      <c r="AA556" s="13">
        <v>1</v>
      </c>
      <c r="AB556" s="13">
        <v>209820.78</v>
      </c>
    </row>
    <row r="557" spans="1:88" x14ac:dyDescent="0.25">
      <c r="A557" s="13">
        <v>50</v>
      </c>
      <c r="B557" s="13">
        <v>0</v>
      </c>
      <c r="C557" s="13">
        <v>0</v>
      </c>
      <c r="D557" s="13">
        <v>1</v>
      </c>
      <c r="E557" s="13">
        <v>211</v>
      </c>
      <c r="F557" s="13">
        <f>ROUND(Source!Y530,O557)</f>
        <v>2083.81</v>
      </c>
      <c r="G557" s="13" t="s">
        <v>129</v>
      </c>
      <c r="H557" s="13" t="s">
        <v>130</v>
      </c>
      <c r="I557" s="13"/>
      <c r="J557" s="13"/>
      <c r="K557" s="13">
        <v>211</v>
      </c>
      <c r="L557" s="13">
        <v>26</v>
      </c>
      <c r="M557" s="13">
        <v>3</v>
      </c>
      <c r="N557" s="13" t="s">
        <v>3</v>
      </c>
      <c r="O557" s="13">
        <v>2</v>
      </c>
      <c r="P557" s="13">
        <f>ROUND(Source!DQ530,O557)</f>
        <v>117422.65</v>
      </c>
      <c r="Q557" s="13"/>
      <c r="R557" s="13"/>
      <c r="S557" s="13"/>
      <c r="T557" s="13"/>
      <c r="U557" s="13"/>
      <c r="V557" s="13"/>
      <c r="W557" s="13">
        <v>2083.81</v>
      </c>
      <c r="X557" s="13">
        <v>1</v>
      </c>
      <c r="Y557" s="13">
        <v>2083.81</v>
      </c>
      <c r="Z557" s="13">
        <v>117422.65</v>
      </c>
      <c r="AA557" s="13">
        <v>1</v>
      </c>
      <c r="AB557" s="13">
        <v>117422.65</v>
      </c>
    </row>
    <row r="558" spans="1:88" x14ac:dyDescent="0.25">
      <c r="A558" s="13">
        <v>50</v>
      </c>
      <c r="B558" s="13">
        <v>0</v>
      </c>
      <c r="C558" s="13">
        <v>0</v>
      </c>
      <c r="D558" s="13">
        <v>1</v>
      </c>
      <c r="E558" s="13">
        <v>224</v>
      </c>
      <c r="F558" s="13">
        <f>ROUND(Source!AR530,O558)</f>
        <v>232586.83</v>
      </c>
      <c r="G558" s="13" t="s">
        <v>131</v>
      </c>
      <c r="H558" s="13" t="s">
        <v>132</v>
      </c>
      <c r="I558" s="13"/>
      <c r="J558" s="13"/>
      <c r="K558" s="13">
        <v>224</v>
      </c>
      <c r="L558" s="13">
        <v>27</v>
      </c>
      <c r="M558" s="13">
        <v>3</v>
      </c>
      <c r="N558" s="13" t="s">
        <v>3</v>
      </c>
      <c r="O558" s="13">
        <v>2</v>
      </c>
      <c r="P558" s="13">
        <f>ROUND(Source!EJ530,O558)</f>
        <v>2729599.46</v>
      </c>
      <c r="Q558" s="13"/>
      <c r="R558" s="13"/>
      <c r="S558" s="13"/>
      <c r="T558" s="13"/>
      <c r="U558" s="13"/>
      <c r="V558" s="13"/>
      <c r="W558" s="13">
        <v>232586.83</v>
      </c>
      <c r="X558" s="13">
        <v>1</v>
      </c>
      <c r="Y558" s="13">
        <v>232586.83</v>
      </c>
      <c r="Z558" s="13">
        <v>2729599.46</v>
      </c>
      <c r="AA558" s="13">
        <v>1</v>
      </c>
      <c r="AB558" s="13">
        <v>2729599.46</v>
      </c>
    </row>
    <row r="560" spans="1:88" x14ac:dyDescent="0.25">
      <c r="A560" s="10">
        <v>4</v>
      </c>
      <c r="B560" s="10">
        <v>1</v>
      </c>
      <c r="C560" s="10"/>
      <c r="D560" s="10">
        <f>ROW(A613)</f>
        <v>613</v>
      </c>
      <c r="E560" s="10"/>
      <c r="F560" s="10" t="s">
        <v>19</v>
      </c>
      <c r="G560" s="10" t="s">
        <v>503</v>
      </c>
      <c r="H560" s="10" t="s">
        <v>3</v>
      </c>
      <c r="I560" s="10">
        <v>0</v>
      </c>
      <c r="J560" s="10"/>
      <c r="K560" s="10">
        <v>0</v>
      </c>
      <c r="L560" s="10"/>
      <c r="M560" s="10" t="s">
        <v>3</v>
      </c>
      <c r="N560" s="10"/>
      <c r="O560" s="10"/>
      <c r="P560" s="10"/>
      <c r="Q560" s="10"/>
      <c r="R560" s="10"/>
      <c r="S560" s="10">
        <v>0</v>
      </c>
      <c r="T560" s="10">
        <v>0</v>
      </c>
      <c r="U560" s="10" t="s">
        <v>3</v>
      </c>
      <c r="V560" s="10">
        <v>2</v>
      </c>
      <c r="W560" s="10"/>
      <c r="X560" s="10"/>
      <c r="Y560" s="10"/>
      <c r="Z560" s="10"/>
      <c r="AA560" s="10"/>
      <c r="AB560" s="10" t="s">
        <v>3</v>
      </c>
      <c r="AC560" s="10" t="s">
        <v>3</v>
      </c>
      <c r="AD560" s="10" t="s">
        <v>3</v>
      </c>
      <c r="AE560" s="10" t="s">
        <v>3</v>
      </c>
      <c r="AF560" s="10" t="s">
        <v>3</v>
      </c>
      <c r="AG560" s="10" t="s">
        <v>3</v>
      </c>
      <c r="AH560" s="10"/>
      <c r="AI560" s="10"/>
      <c r="AJ560" s="10"/>
      <c r="AK560" s="10"/>
      <c r="AL560" s="10"/>
      <c r="AM560" s="10"/>
      <c r="AN560" s="10"/>
      <c r="AO560" s="10"/>
      <c r="AP560" s="10" t="s">
        <v>3</v>
      </c>
      <c r="AQ560" s="10" t="s">
        <v>3</v>
      </c>
      <c r="AR560" s="10" t="s">
        <v>3</v>
      </c>
      <c r="AS560" s="10"/>
      <c r="AT560" s="10"/>
      <c r="AU560" s="10"/>
      <c r="AV560" s="10"/>
      <c r="AW560" s="10"/>
      <c r="AX560" s="10"/>
      <c r="AY560" s="10"/>
      <c r="AZ560" s="10" t="s">
        <v>3</v>
      </c>
      <c r="BA560" s="10"/>
      <c r="BB560" s="10" t="s">
        <v>3</v>
      </c>
      <c r="BC560" s="10" t="s">
        <v>3</v>
      </c>
      <c r="BD560" s="10" t="s">
        <v>3</v>
      </c>
      <c r="BE560" s="10" t="s">
        <v>3</v>
      </c>
      <c r="BF560" s="10" t="s">
        <v>3</v>
      </c>
      <c r="BG560" s="10" t="s">
        <v>3</v>
      </c>
      <c r="BH560" s="10" t="s">
        <v>3</v>
      </c>
      <c r="BI560" s="10" t="s">
        <v>3</v>
      </c>
      <c r="BJ560" s="10" t="s">
        <v>3</v>
      </c>
      <c r="BK560" s="10" t="s">
        <v>3</v>
      </c>
      <c r="BL560" s="10" t="s">
        <v>3</v>
      </c>
      <c r="BM560" s="10" t="s">
        <v>3</v>
      </c>
      <c r="BN560" s="10" t="s">
        <v>3</v>
      </c>
      <c r="BO560" s="10" t="s">
        <v>3</v>
      </c>
      <c r="BP560" s="10" t="s">
        <v>3</v>
      </c>
      <c r="BQ560" s="10"/>
      <c r="BR560" s="10"/>
      <c r="BS560" s="10"/>
      <c r="BT560" s="10"/>
      <c r="BU560" s="10"/>
      <c r="BV560" s="10"/>
      <c r="BW560" s="10"/>
      <c r="BX560" s="10">
        <v>0</v>
      </c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>
        <v>0</v>
      </c>
    </row>
    <row r="562" spans="1:255" x14ac:dyDescent="0.25">
      <c r="A562" s="11">
        <v>52</v>
      </c>
      <c r="B562" s="11">
        <f t="shared" ref="B562:G562" si="539">B613</f>
        <v>1</v>
      </c>
      <c r="C562" s="11">
        <f t="shared" si="539"/>
        <v>4</v>
      </c>
      <c r="D562" s="11">
        <f t="shared" si="539"/>
        <v>560</v>
      </c>
      <c r="E562" s="11">
        <f t="shared" si="539"/>
        <v>0</v>
      </c>
      <c r="F562" s="11" t="str">
        <f t="shared" si="539"/>
        <v>Новый раздел</v>
      </c>
      <c r="G562" s="11" t="str">
        <f t="shared" si="539"/>
        <v>Внутренний водосток К 2.</v>
      </c>
      <c r="H562" s="11"/>
      <c r="I562" s="11"/>
      <c r="J562" s="11"/>
      <c r="K562" s="11"/>
      <c r="L562" s="11"/>
      <c r="M562" s="11"/>
      <c r="N562" s="11"/>
      <c r="O562" s="11">
        <f t="shared" ref="O562:AT562" si="540">O613</f>
        <v>21856.84</v>
      </c>
      <c r="P562" s="11">
        <f t="shared" si="540"/>
        <v>20597.29</v>
      </c>
      <c r="Q562" s="11">
        <f t="shared" si="540"/>
        <v>123.33</v>
      </c>
      <c r="R562" s="11">
        <f t="shared" si="540"/>
        <v>11.61</v>
      </c>
      <c r="S562" s="11">
        <f t="shared" si="540"/>
        <v>1136.22</v>
      </c>
      <c r="T562" s="11">
        <f t="shared" si="540"/>
        <v>0</v>
      </c>
      <c r="U562" s="11">
        <f t="shared" si="540"/>
        <v>90.189500213999978</v>
      </c>
      <c r="V562" s="11">
        <f t="shared" si="540"/>
        <v>0</v>
      </c>
      <c r="W562" s="11">
        <f t="shared" si="540"/>
        <v>0</v>
      </c>
      <c r="X562" s="11">
        <f t="shared" si="540"/>
        <v>1251.1400000000001</v>
      </c>
      <c r="Y562" s="11">
        <f t="shared" si="540"/>
        <v>700.18</v>
      </c>
      <c r="Z562" s="11">
        <f t="shared" si="540"/>
        <v>0</v>
      </c>
      <c r="AA562" s="11">
        <f t="shared" si="540"/>
        <v>0</v>
      </c>
      <c r="AB562" s="11">
        <f t="shared" si="540"/>
        <v>21856.84</v>
      </c>
      <c r="AC562" s="11">
        <f t="shared" si="540"/>
        <v>20597.29</v>
      </c>
      <c r="AD562" s="11">
        <f t="shared" si="540"/>
        <v>123.33</v>
      </c>
      <c r="AE562" s="11">
        <f t="shared" si="540"/>
        <v>11.61</v>
      </c>
      <c r="AF562" s="11">
        <f t="shared" si="540"/>
        <v>1136.22</v>
      </c>
      <c r="AG562" s="11">
        <f t="shared" si="540"/>
        <v>0</v>
      </c>
      <c r="AH562" s="11">
        <f t="shared" si="540"/>
        <v>90.189500213999978</v>
      </c>
      <c r="AI562" s="11">
        <f t="shared" si="540"/>
        <v>0</v>
      </c>
      <c r="AJ562" s="11">
        <f t="shared" si="540"/>
        <v>0</v>
      </c>
      <c r="AK562" s="11">
        <f t="shared" si="540"/>
        <v>1251.1400000000001</v>
      </c>
      <c r="AL562" s="11">
        <f t="shared" si="540"/>
        <v>700.18</v>
      </c>
      <c r="AM562" s="11">
        <f t="shared" si="540"/>
        <v>0</v>
      </c>
      <c r="AN562" s="11">
        <f t="shared" si="540"/>
        <v>0</v>
      </c>
      <c r="AO562" s="11">
        <f t="shared" si="540"/>
        <v>0</v>
      </c>
      <c r="AP562" s="11">
        <f t="shared" si="540"/>
        <v>0</v>
      </c>
      <c r="AQ562" s="11">
        <f t="shared" si="540"/>
        <v>0</v>
      </c>
      <c r="AR562" s="11">
        <f t="shared" si="540"/>
        <v>23808.16</v>
      </c>
      <c r="AS562" s="11">
        <f t="shared" si="540"/>
        <v>23808.16</v>
      </c>
      <c r="AT562" s="11">
        <f t="shared" si="540"/>
        <v>0</v>
      </c>
      <c r="AU562" s="11">
        <f t="shared" ref="AU562:BZ562" si="541">AU613</f>
        <v>0</v>
      </c>
      <c r="AV562" s="11">
        <f t="shared" si="541"/>
        <v>20597.29</v>
      </c>
      <c r="AW562" s="11">
        <f t="shared" si="541"/>
        <v>20597.29</v>
      </c>
      <c r="AX562" s="11">
        <f t="shared" si="541"/>
        <v>0</v>
      </c>
      <c r="AY562" s="11">
        <f t="shared" si="541"/>
        <v>20597.29</v>
      </c>
      <c r="AZ562" s="11">
        <f t="shared" si="541"/>
        <v>0</v>
      </c>
      <c r="BA562" s="11">
        <f t="shared" si="541"/>
        <v>0</v>
      </c>
      <c r="BB562" s="11">
        <f t="shared" si="541"/>
        <v>0</v>
      </c>
      <c r="BC562" s="11">
        <f t="shared" si="541"/>
        <v>0</v>
      </c>
      <c r="BD562" s="11">
        <f t="shared" si="541"/>
        <v>0</v>
      </c>
      <c r="BE562" s="11">
        <f t="shared" si="541"/>
        <v>0</v>
      </c>
      <c r="BF562" s="11">
        <f t="shared" si="541"/>
        <v>0</v>
      </c>
      <c r="BG562" s="11">
        <f t="shared" si="541"/>
        <v>0</v>
      </c>
      <c r="BH562" s="11">
        <f t="shared" si="541"/>
        <v>0</v>
      </c>
      <c r="BI562" s="11">
        <f t="shared" si="541"/>
        <v>0</v>
      </c>
      <c r="BJ562" s="11">
        <f t="shared" si="541"/>
        <v>0</v>
      </c>
      <c r="BK562" s="11">
        <f t="shared" si="541"/>
        <v>0</v>
      </c>
      <c r="BL562" s="11">
        <f t="shared" si="541"/>
        <v>0</v>
      </c>
      <c r="BM562" s="11">
        <f t="shared" si="541"/>
        <v>0</v>
      </c>
      <c r="BN562" s="11">
        <f t="shared" si="541"/>
        <v>0</v>
      </c>
      <c r="BO562" s="11">
        <f t="shared" si="541"/>
        <v>0</v>
      </c>
      <c r="BP562" s="11">
        <f t="shared" si="541"/>
        <v>0</v>
      </c>
      <c r="BQ562" s="11">
        <f t="shared" si="541"/>
        <v>0</v>
      </c>
      <c r="BR562" s="11">
        <f t="shared" si="541"/>
        <v>0</v>
      </c>
      <c r="BS562" s="11">
        <f t="shared" si="541"/>
        <v>0</v>
      </c>
      <c r="BT562" s="11">
        <f t="shared" si="541"/>
        <v>0</v>
      </c>
      <c r="BU562" s="11">
        <f t="shared" si="541"/>
        <v>0</v>
      </c>
      <c r="BV562" s="11">
        <f t="shared" si="541"/>
        <v>0</v>
      </c>
      <c r="BW562" s="11">
        <f t="shared" si="541"/>
        <v>0</v>
      </c>
      <c r="BX562" s="11">
        <f t="shared" si="541"/>
        <v>0</v>
      </c>
      <c r="BY562" s="11">
        <f t="shared" si="541"/>
        <v>0</v>
      </c>
      <c r="BZ562" s="11">
        <f t="shared" si="541"/>
        <v>0</v>
      </c>
      <c r="CA562" s="11">
        <f t="shared" ref="CA562:DF562" si="542">CA613</f>
        <v>23808.16</v>
      </c>
      <c r="CB562" s="11">
        <f t="shared" si="542"/>
        <v>23808.16</v>
      </c>
      <c r="CC562" s="11">
        <f t="shared" si="542"/>
        <v>0</v>
      </c>
      <c r="CD562" s="11">
        <f t="shared" si="542"/>
        <v>0</v>
      </c>
      <c r="CE562" s="11">
        <f t="shared" si="542"/>
        <v>20597.29</v>
      </c>
      <c r="CF562" s="11">
        <f t="shared" si="542"/>
        <v>20597.29</v>
      </c>
      <c r="CG562" s="11">
        <f t="shared" si="542"/>
        <v>0</v>
      </c>
      <c r="CH562" s="11">
        <f t="shared" si="542"/>
        <v>20597.29</v>
      </c>
      <c r="CI562" s="11">
        <f t="shared" si="542"/>
        <v>0</v>
      </c>
      <c r="CJ562" s="11">
        <f t="shared" si="542"/>
        <v>0</v>
      </c>
      <c r="CK562" s="11">
        <f t="shared" si="542"/>
        <v>0</v>
      </c>
      <c r="CL562" s="11">
        <f t="shared" si="542"/>
        <v>0</v>
      </c>
      <c r="CM562" s="11">
        <f t="shared" si="542"/>
        <v>0</v>
      </c>
      <c r="CN562" s="11">
        <f t="shared" si="542"/>
        <v>0</v>
      </c>
      <c r="CO562" s="11">
        <f t="shared" si="542"/>
        <v>0</v>
      </c>
      <c r="CP562" s="11">
        <f t="shared" si="542"/>
        <v>0</v>
      </c>
      <c r="CQ562" s="11">
        <f t="shared" si="542"/>
        <v>0</v>
      </c>
      <c r="CR562" s="11">
        <f t="shared" si="542"/>
        <v>0</v>
      </c>
      <c r="CS562" s="11">
        <f t="shared" si="542"/>
        <v>0</v>
      </c>
      <c r="CT562" s="11">
        <f t="shared" si="542"/>
        <v>0</v>
      </c>
      <c r="CU562" s="11">
        <f t="shared" si="542"/>
        <v>0</v>
      </c>
      <c r="CV562" s="11">
        <f t="shared" si="542"/>
        <v>0</v>
      </c>
      <c r="CW562" s="11">
        <f t="shared" si="542"/>
        <v>0</v>
      </c>
      <c r="CX562" s="11">
        <f t="shared" si="542"/>
        <v>0</v>
      </c>
      <c r="CY562" s="11">
        <f t="shared" si="542"/>
        <v>0</v>
      </c>
      <c r="CZ562" s="11">
        <f t="shared" si="542"/>
        <v>0</v>
      </c>
      <c r="DA562" s="11">
        <f t="shared" si="542"/>
        <v>0</v>
      </c>
      <c r="DB562" s="11">
        <f t="shared" si="542"/>
        <v>0</v>
      </c>
      <c r="DC562" s="11">
        <f t="shared" si="542"/>
        <v>0</v>
      </c>
      <c r="DD562" s="11">
        <f t="shared" si="542"/>
        <v>0</v>
      </c>
      <c r="DE562" s="11">
        <f t="shared" si="542"/>
        <v>0</v>
      </c>
      <c r="DF562" s="11">
        <f t="shared" si="542"/>
        <v>0</v>
      </c>
      <c r="DG562" s="12">
        <f t="shared" ref="DG562:EL562" si="543">DG613</f>
        <v>234474.65</v>
      </c>
      <c r="DH562" s="12">
        <f t="shared" si="543"/>
        <v>168528.25</v>
      </c>
      <c r="DI562" s="12">
        <f t="shared" si="543"/>
        <v>1920.39</v>
      </c>
      <c r="DJ562" s="12">
        <f t="shared" si="543"/>
        <v>654.23</v>
      </c>
      <c r="DK562" s="12">
        <f t="shared" si="543"/>
        <v>64026.01</v>
      </c>
      <c r="DL562" s="12">
        <f t="shared" si="543"/>
        <v>0</v>
      </c>
      <c r="DM562" s="12">
        <f t="shared" si="543"/>
        <v>90.189500213999978</v>
      </c>
      <c r="DN562" s="12">
        <f t="shared" si="543"/>
        <v>0</v>
      </c>
      <c r="DO562" s="12">
        <f t="shared" si="543"/>
        <v>0</v>
      </c>
      <c r="DP562" s="12">
        <f t="shared" si="543"/>
        <v>70501.460000000006</v>
      </c>
      <c r="DQ562" s="12">
        <f t="shared" si="543"/>
        <v>39454.949999999997</v>
      </c>
      <c r="DR562" s="12">
        <f t="shared" si="543"/>
        <v>0</v>
      </c>
      <c r="DS562" s="12">
        <f t="shared" si="543"/>
        <v>0</v>
      </c>
      <c r="DT562" s="12">
        <f t="shared" si="543"/>
        <v>234474.65</v>
      </c>
      <c r="DU562" s="12">
        <f t="shared" si="543"/>
        <v>168528.25</v>
      </c>
      <c r="DV562" s="12">
        <f t="shared" si="543"/>
        <v>1920.39</v>
      </c>
      <c r="DW562" s="12">
        <f t="shared" si="543"/>
        <v>654.23</v>
      </c>
      <c r="DX562" s="12">
        <f t="shared" si="543"/>
        <v>64026.01</v>
      </c>
      <c r="DY562" s="12">
        <f t="shared" si="543"/>
        <v>0</v>
      </c>
      <c r="DZ562" s="12">
        <f t="shared" si="543"/>
        <v>90.189500213999978</v>
      </c>
      <c r="EA562" s="12">
        <f t="shared" si="543"/>
        <v>0</v>
      </c>
      <c r="EB562" s="12">
        <f t="shared" si="543"/>
        <v>0</v>
      </c>
      <c r="EC562" s="12">
        <f t="shared" si="543"/>
        <v>70501.460000000006</v>
      </c>
      <c r="ED562" s="12">
        <f t="shared" si="543"/>
        <v>39454.949999999997</v>
      </c>
      <c r="EE562" s="12">
        <f t="shared" si="543"/>
        <v>0</v>
      </c>
      <c r="EF562" s="12">
        <f t="shared" si="543"/>
        <v>0</v>
      </c>
      <c r="EG562" s="12">
        <f t="shared" si="543"/>
        <v>0</v>
      </c>
      <c r="EH562" s="12">
        <f t="shared" si="543"/>
        <v>0</v>
      </c>
      <c r="EI562" s="12">
        <f t="shared" si="543"/>
        <v>0</v>
      </c>
      <c r="EJ562" s="12">
        <f t="shared" si="543"/>
        <v>344431.06</v>
      </c>
      <c r="EK562" s="12">
        <f t="shared" si="543"/>
        <v>344431.06</v>
      </c>
      <c r="EL562" s="12">
        <f t="shared" si="543"/>
        <v>0</v>
      </c>
      <c r="EM562" s="12">
        <f t="shared" ref="EM562:FR562" si="544">EM613</f>
        <v>0</v>
      </c>
      <c r="EN562" s="12">
        <f t="shared" si="544"/>
        <v>168528.25</v>
      </c>
      <c r="EO562" s="12">
        <f t="shared" si="544"/>
        <v>168528.25</v>
      </c>
      <c r="EP562" s="12">
        <f t="shared" si="544"/>
        <v>0</v>
      </c>
      <c r="EQ562" s="12">
        <f t="shared" si="544"/>
        <v>168528.25</v>
      </c>
      <c r="ER562" s="12">
        <f t="shared" si="544"/>
        <v>0</v>
      </c>
      <c r="ES562" s="12">
        <f t="shared" si="544"/>
        <v>0</v>
      </c>
      <c r="ET562" s="12">
        <f t="shared" si="544"/>
        <v>0</v>
      </c>
      <c r="EU562" s="12">
        <f t="shared" si="544"/>
        <v>0</v>
      </c>
      <c r="EV562" s="12">
        <f t="shared" si="544"/>
        <v>0</v>
      </c>
      <c r="EW562" s="12">
        <f t="shared" si="544"/>
        <v>0</v>
      </c>
      <c r="EX562" s="12">
        <f t="shared" si="544"/>
        <v>0</v>
      </c>
      <c r="EY562" s="12">
        <f t="shared" si="544"/>
        <v>0</v>
      </c>
      <c r="EZ562" s="12">
        <f t="shared" si="544"/>
        <v>0</v>
      </c>
      <c r="FA562" s="12">
        <f t="shared" si="544"/>
        <v>0</v>
      </c>
      <c r="FB562" s="12">
        <f t="shared" si="544"/>
        <v>0</v>
      </c>
      <c r="FC562" s="12">
        <f t="shared" si="544"/>
        <v>0</v>
      </c>
      <c r="FD562" s="12">
        <f t="shared" si="544"/>
        <v>0</v>
      </c>
      <c r="FE562" s="12">
        <f t="shared" si="544"/>
        <v>0</v>
      </c>
      <c r="FF562" s="12">
        <f t="shared" si="544"/>
        <v>0</v>
      </c>
      <c r="FG562" s="12">
        <f t="shared" si="544"/>
        <v>0</v>
      </c>
      <c r="FH562" s="12">
        <f t="shared" si="544"/>
        <v>0</v>
      </c>
      <c r="FI562" s="12">
        <f t="shared" si="544"/>
        <v>0</v>
      </c>
      <c r="FJ562" s="12">
        <f t="shared" si="544"/>
        <v>0</v>
      </c>
      <c r="FK562" s="12">
        <f t="shared" si="544"/>
        <v>0</v>
      </c>
      <c r="FL562" s="12">
        <f t="shared" si="544"/>
        <v>0</v>
      </c>
      <c r="FM562" s="12">
        <f t="shared" si="544"/>
        <v>0</v>
      </c>
      <c r="FN562" s="12">
        <f t="shared" si="544"/>
        <v>0</v>
      </c>
      <c r="FO562" s="12">
        <f t="shared" si="544"/>
        <v>0</v>
      </c>
      <c r="FP562" s="12">
        <f t="shared" si="544"/>
        <v>0</v>
      </c>
      <c r="FQ562" s="12">
        <f t="shared" si="544"/>
        <v>0</v>
      </c>
      <c r="FR562" s="12">
        <f t="shared" si="544"/>
        <v>0</v>
      </c>
      <c r="FS562" s="12">
        <f t="shared" ref="FS562:GX562" si="545">FS613</f>
        <v>344431.06</v>
      </c>
      <c r="FT562" s="12">
        <f t="shared" si="545"/>
        <v>344431.06</v>
      </c>
      <c r="FU562" s="12">
        <f t="shared" si="545"/>
        <v>0</v>
      </c>
      <c r="FV562" s="12">
        <f t="shared" si="545"/>
        <v>0</v>
      </c>
      <c r="FW562" s="12">
        <f t="shared" si="545"/>
        <v>168528.25</v>
      </c>
      <c r="FX562" s="12">
        <f t="shared" si="545"/>
        <v>168528.25</v>
      </c>
      <c r="FY562" s="12">
        <f t="shared" si="545"/>
        <v>0</v>
      </c>
      <c r="FZ562" s="12">
        <f t="shared" si="545"/>
        <v>168528.25</v>
      </c>
      <c r="GA562" s="12">
        <f t="shared" si="545"/>
        <v>0</v>
      </c>
      <c r="GB562" s="12">
        <f t="shared" si="545"/>
        <v>0</v>
      </c>
      <c r="GC562" s="12">
        <f t="shared" si="545"/>
        <v>0</v>
      </c>
      <c r="GD562" s="12">
        <f t="shared" si="545"/>
        <v>0</v>
      </c>
      <c r="GE562" s="12">
        <f t="shared" si="545"/>
        <v>0</v>
      </c>
      <c r="GF562" s="12">
        <f t="shared" si="545"/>
        <v>0</v>
      </c>
      <c r="GG562" s="12">
        <f t="shared" si="545"/>
        <v>0</v>
      </c>
      <c r="GH562" s="12">
        <f t="shared" si="545"/>
        <v>0</v>
      </c>
      <c r="GI562" s="12">
        <f t="shared" si="545"/>
        <v>0</v>
      </c>
      <c r="GJ562" s="12">
        <f t="shared" si="545"/>
        <v>0</v>
      </c>
      <c r="GK562" s="12">
        <f t="shared" si="545"/>
        <v>0</v>
      </c>
      <c r="GL562" s="12">
        <f t="shared" si="545"/>
        <v>0</v>
      </c>
      <c r="GM562" s="12">
        <f t="shared" si="545"/>
        <v>0</v>
      </c>
      <c r="GN562" s="12">
        <f t="shared" si="545"/>
        <v>0</v>
      </c>
      <c r="GO562" s="12">
        <f t="shared" si="545"/>
        <v>0</v>
      </c>
      <c r="GP562" s="12">
        <f t="shared" si="545"/>
        <v>0</v>
      </c>
      <c r="GQ562" s="12">
        <f t="shared" si="545"/>
        <v>0</v>
      </c>
      <c r="GR562" s="12">
        <f t="shared" si="545"/>
        <v>0</v>
      </c>
      <c r="GS562" s="12">
        <f t="shared" si="545"/>
        <v>0</v>
      </c>
      <c r="GT562" s="12">
        <f t="shared" si="545"/>
        <v>0</v>
      </c>
      <c r="GU562" s="12">
        <f t="shared" si="545"/>
        <v>0</v>
      </c>
      <c r="GV562" s="12">
        <f t="shared" si="545"/>
        <v>0</v>
      </c>
      <c r="GW562" s="12">
        <f t="shared" si="545"/>
        <v>0</v>
      </c>
      <c r="GX562" s="12">
        <f t="shared" si="545"/>
        <v>0</v>
      </c>
    </row>
    <row r="564" spans="1:255" x14ac:dyDescent="0.25">
      <c r="A564" s="2">
        <v>17</v>
      </c>
      <c r="B564" s="2">
        <v>1</v>
      </c>
      <c r="C564" s="2">
        <f>ROW(SmtRes!A647)</f>
        <v>647</v>
      </c>
      <c r="D564" s="2">
        <f>ROW(EtalonRes!A616)</f>
        <v>616</v>
      </c>
      <c r="E564" s="2" t="s">
        <v>3</v>
      </c>
      <c r="F564" s="2" t="s">
        <v>504</v>
      </c>
      <c r="G564" s="2" t="s">
        <v>505</v>
      </c>
      <c r="H564" s="2" t="s">
        <v>506</v>
      </c>
      <c r="I564" s="2">
        <f>ROUND(4/10,9)</f>
        <v>0.4</v>
      </c>
      <c r="J564" s="2">
        <v>0</v>
      </c>
      <c r="K564" s="2">
        <f>ROUND(4/10,9)</f>
        <v>0.4</v>
      </c>
      <c r="L564" s="2"/>
      <c r="M564" s="2"/>
      <c r="N564" s="2"/>
      <c r="O564" s="2">
        <f t="shared" ref="O564:O611" si="546">ROUND(CP564,2)</f>
        <v>63.06</v>
      </c>
      <c r="P564" s="2">
        <f t="shared" ref="P564:P611" si="547">ROUND((ROUND((AC564*AW564*I564),2)*BC564),2)</f>
        <v>3.3</v>
      </c>
      <c r="Q564" s="2">
        <f t="shared" ref="Q564:Q569" si="548">(ROUND((ROUND(((ET564)*AV564*I564),2)*BB564),2)+ROUND((ROUND(((AE564-(EU564))*AV564*I564),2)*BS564),2))</f>
        <v>2.63</v>
      </c>
      <c r="R564" s="2">
        <f t="shared" ref="R564:R569" si="549">(ROUND((ROUND(((EU564)*AV564*I564),2)*BS564),2)+ROUND((ROUND(((AE564-(EU564))*AV564*I564),2)*BS564),2))</f>
        <v>0.2</v>
      </c>
      <c r="S564" s="2">
        <f t="shared" ref="S564:S611" si="550">ROUND((ROUND((AF564*AV564*I564),2)*BA564),2)</f>
        <v>57.13</v>
      </c>
      <c r="T564" s="2">
        <f t="shared" ref="T564:T611" si="551">ROUND(CU564*I564,2)</f>
        <v>0</v>
      </c>
      <c r="U564" s="2">
        <f t="shared" ref="U564:U611" si="552">CV564*I564</f>
        <v>3.5392720000000004</v>
      </c>
      <c r="V564" s="2">
        <f t="shared" ref="V564:V611" si="553">CW564*I564</f>
        <v>0</v>
      </c>
      <c r="W564" s="2">
        <f t="shared" ref="W564:W611" si="554">ROUND(CX564*I564,2)</f>
        <v>0</v>
      </c>
      <c r="X564" s="2">
        <f t="shared" ref="X564:X569" si="555">(ROUND((((S564+ROUND((ROUND(((EU564)*AV564*I564),2)*BS564),2))*AT564)/100),2)+ROUND(((ROUND((ROUND(((AE564-(EU564))*AV564*I564),2)*BS564),2)*AT564)/100),2))</f>
        <v>56.18</v>
      </c>
      <c r="Y564" s="2">
        <f t="shared" ref="Y564:Y569" si="556">(ROUND((((S564+ROUND((ROUND(((EU564)*AV564*I564),2)*BS564),2))*AU564)/100),2)+ROUND(((ROUND((ROUND(((AE564-(EU564))*AV564*I564),2)*BS564),2)*AU564)/100),2))</f>
        <v>27.52</v>
      </c>
      <c r="Z564" s="2"/>
      <c r="AA564" s="2">
        <v>-1</v>
      </c>
      <c r="AB564" s="2">
        <f t="shared" ref="AB564:AB611" si="557">ROUND((AC564+AD564+AF564),6)</f>
        <v>145.68</v>
      </c>
      <c r="AC564" s="2">
        <f t="shared" ref="AC564:AC569" si="558">ROUND((ES564),6)</f>
        <v>8.24</v>
      </c>
      <c r="AD564" s="2">
        <f t="shared" ref="AD564:AD569" si="559">ROUND((((ET564)-(EU564))+AE564),6)</f>
        <v>6.05</v>
      </c>
      <c r="AE564" s="2">
        <f t="shared" ref="AE564:AF569" si="560">ROUND((EU564),6)</f>
        <v>0.46</v>
      </c>
      <c r="AF564" s="2">
        <f t="shared" si="560"/>
        <v>131.38999999999999</v>
      </c>
      <c r="AG564" s="2">
        <f t="shared" ref="AG564:AG611" si="561">ROUND((AP564),6)</f>
        <v>0</v>
      </c>
      <c r="AH564" s="2">
        <f t="shared" ref="AH564:AI569" si="562">(EW564)</f>
        <v>8.14</v>
      </c>
      <c r="AI564" s="2">
        <f t="shared" si="562"/>
        <v>0</v>
      </c>
      <c r="AJ564" s="2">
        <f t="shared" ref="AJ564:AJ611" si="563">(AS564)</f>
        <v>0</v>
      </c>
      <c r="AK564" s="2">
        <v>145.68</v>
      </c>
      <c r="AL564" s="2">
        <v>8.24</v>
      </c>
      <c r="AM564" s="2">
        <v>6.05</v>
      </c>
      <c r="AN564" s="2">
        <v>0.46</v>
      </c>
      <c r="AO564" s="2">
        <v>131.38999999999999</v>
      </c>
      <c r="AP564" s="2">
        <v>0</v>
      </c>
      <c r="AQ564" s="2">
        <v>8.14</v>
      </c>
      <c r="AR564" s="2">
        <v>0</v>
      </c>
      <c r="AS564" s="2">
        <v>0</v>
      </c>
      <c r="AT564" s="2">
        <v>98</v>
      </c>
      <c r="AU564" s="2">
        <v>48</v>
      </c>
      <c r="AV564" s="2">
        <v>1.087</v>
      </c>
      <c r="AW564" s="2">
        <v>1.0009999999999999</v>
      </c>
      <c r="AX564" s="2"/>
      <c r="AY564" s="2"/>
      <c r="AZ564" s="2">
        <v>1</v>
      </c>
      <c r="BA564" s="2">
        <v>1</v>
      </c>
      <c r="BB564" s="2">
        <v>1</v>
      </c>
      <c r="BC564" s="2">
        <v>1</v>
      </c>
      <c r="BD564" s="2" t="s">
        <v>3</v>
      </c>
      <c r="BE564" s="2" t="s">
        <v>3</v>
      </c>
      <c r="BF564" s="2" t="s">
        <v>3</v>
      </c>
      <c r="BG564" s="2" t="s">
        <v>3</v>
      </c>
      <c r="BH564" s="2">
        <v>0</v>
      </c>
      <c r="BI564" s="2">
        <v>1</v>
      </c>
      <c r="BJ564" s="2" t="s">
        <v>507</v>
      </c>
      <c r="BK564" s="2"/>
      <c r="BL564" s="2"/>
      <c r="BM564" s="2">
        <v>16</v>
      </c>
      <c r="BN564" s="2">
        <v>0</v>
      </c>
      <c r="BO564" s="2" t="s">
        <v>504</v>
      </c>
      <c r="BP564" s="2">
        <v>1</v>
      </c>
      <c r="BQ564" s="2">
        <v>30</v>
      </c>
      <c r="BR564" s="2">
        <v>0</v>
      </c>
      <c r="BS564" s="2">
        <v>1</v>
      </c>
      <c r="BT564" s="2">
        <v>1</v>
      </c>
      <c r="BU564" s="2">
        <v>1</v>
      </c>
      <c r="BV564" s="2">
        <v>1</v>
      </c>
      <c r="BW564" s="2">
        <v>1</v>
      </c>
      <c r="BX564" s="2">
        <v>1</v>
      </c>
      <c r="BY564" s="2" t="s">
        <v>3</v>
      </c>
      <c r="BZ564" s="2">
        <v>98</v>
      </c>
      <c r="CA564" s="2">
        <v>48</v>
      </c>
      <c r="CB564" s="2" t="s">
        <v>3</v>
      </c>
      <c r="CC564" s="2"/>
      <c r="CD564" s="2"/>
      <c r="CE564" s="2">
        <v>1566</v>
      </c>
      <c r="CF564" s="2">
        <v>0</v>
      </c>
      <c r="CG564" s="2">
        <v>0</v>
      </c>
      <c r="CH564" s="2"/>
      <c r="CI564" s="2"/>
      <c r="CJ564" s="2"/>
      <c r="CK564" s="2"/>
      <c r="CL564" s="2"/>
      <c r="CM564" s="2">
        <v>0</v>
      </c>
      <c r="CN564" s="2" t="s">
        <v>3</v>
      </c>
      <c r="CO564" s="2">
        <v>0</v>
      </c>
      <c r="CP564" s="2">
        <f t="shared" ref="CP564:CP611" si="564">(P564+Q564+S564)</f>
        <v>63.06</v>
      </c>
      <c r="CQ564" s="2">
        <f t="shared" ref="CQ564:CQ611" si="565">ROUND((ROUND((AC564*AW564*1),2)*BC564),2)</f>
        <v>8.25</v>
      </c>
      <c r="CR564" s="2">
        <f t="shared" ref="CR564:CR569" si="566">(ROUND((ROUND(((ET564)*AV564*1),2)*BB564),2)+ROUND((ROUND(((AE564-(EU564))*AV564*1),2)*BS564),2))</f>
        <v>6.58</v>
      </c>
      <c r="CS564" s="2">
        <f t="shared" ref="CS564:CS569" si="567">(ROUND((ROUND(((EU564)*AV564*1),2)*BS564),2)+ROUND((ROUND(((AE564-(EU564))*AV564*1),2)*BS564),2))</f>
        <v>0.5</v>
      </c>
      <c r="CT564" s="2">
        <f t="shared" ref="CT564:CT611" si="568">ROUND((ROUND((AF564*AV564*1),2)*BA564),2)</f>
        <v>142.82</v>
      </c>
      <c r="CU564" s="2">
        <f t="shared" ref="CU564:CU611" si="569">AG564</f>
        <v>0</v>
      </c>
      <c r="CV564" s="2">
        <f t="shared" ref="CV564:CV611" si="570">(AH564*AV564)</f>
        <v>8.848180000000001</v>
      </c>
      <c r="CW564" s="2">
        <f t="shared" ref="CW564:CW611" si="571">AI564</f>
        <v>0</v>
      </c>
      <c r="CX564" s="2">
        <f t="shared" ref="CX564:CX611" si="572">AJ564</f>
        <v>0</v>
      </c>
      <c r="CY564" s="2">
        <f t="shared" ref="CY564:CY569" si="573">(ROUND((((S564+ROUND((ROUND(((EU564)*AV564*1),2)*BS564),2))*AT564)/100),2)+ROUND(((ROUND((ROUND(((AE564-(EU564))*AV564*1),2)*BS564),2)*AT564)/100),2))</f>
        <v>56.48</v>
      </c>
      <c r="CZ564" s="2">
        <f t="shared" ref="CZ564:CZ569" si="574">(ROUND((((S564+ROUND((ROUND(((EU564)*AV564*1),2)*BS564),2))*AU564)/100),2)+ROUND(((ROUND((ROUND(((AE564-(EU564))*AV564*1),2)*BS564),2)*AU564)/100),2))</f>
        <v>27.66</v>
      </c>
      <c r="DA564" s="2"/>
      <c r="DB564" s="2"/>
      <c r="DC564" s="2" t="s">
        <v>3</v>
      </c>
      <c r="DD564" s="2" t="s">
        <v>3</v>
      </c>
      <c r="DE564" s="2" t="s">
        <v>3</v>
      </c>
      <c r="DF564" s="2" t="s">
        <v>3</v>
      </c>
      <c r="DG564" s="2" t="s">
        <v>3</v>
      </c>
      <c r="DH564" s="2" t="s">
        <v>3</v>
      </c>
      <c r="DI564" s="2" t="s">
        <v>3</v>
      </c>
      <c r="DJ564" s="2" t="s">
        <v>3</v>
      </c>
      <c r="DK564" s="2" t="s">
        <v>3</v>
      </c>
      <c r="DL564" s="2" t="s">
        <v>3</v>
      </c>
      <c r="DM564" s="2" t="s">
        <v>3</v>
      </c>
      <c r="DN564" s="2">
        <v>0</v>
      </c>
      <c r="DO564" s="2">
        <v>0</v>
      </c>
      <c r="DP564" s="2">
        <v>1</v>
      </c>
      <c r="DQ564" s="2">
        <v>1</v>
      </c>
      <c r="DR564" s="2"/>
      <c r="DS564" s="2"/>
      <c r="DT564" s="2"/>
      <c r="DU564" s="2">
        <v>1010</v>
      </c>
      <c r="DV564" s="2" t="s">
        <v>506</v>
      </c>
      <c r="DW564" s="2" t="s">
        <v>506</v>
      </c>
      <c r="DX564" s="2">
        <v>10</v>
      </c>
      <c r="DY564" s="2"/>
      <c r="DZ564" s="2" t="s">
        <v>3</v>
      </c>
      <c r="EA564" s="2" t="s">
        <v>3</v>
      </c>
      <c r="EB564" s="2" t="s">
        <v>3</v>
      </c>
      <c r="EC564" s="2" t="s">
        <v>3</v>
      </c>
      <c r="ED564" s="2"/>
      <c r="EE564" s="2">
        <v>85635388</v>
      </c>
      <c r="EF564" s="2">
        <v>30</v>
      </c>
      <c r="EG564" s="2" t="s">
        <v>46</v>
      </c>
      <c r="EH564" s="2">
        <v>0</v>
      </c>
      <c r="EI564" s="2" t="s">
        <v>3</v>
      </c>
      <c r="EJ564" s="2">
        <v>1</v>
      </c>
      <c r="EK564" s="2">
        <v>16</v>
      </c>
      <c r="EL564" s="2" t="s">
        <v>508</v>
      </c>
      <c r="EM564" s="2" t="s">
        <v>509</v>
      </c>
      <c r="EN564" s="2"/>
      <c r="EO564" s="2" t="s">
        <v>3</v>
      </c>
      <c r="EP564" s="2"/>
      <c r="EQ564" s="2">
        <v>132096</v>
      </c>
      <c r="ER564" s="2">
        <v>145.68</v>
      </c>
      <c r="ES564" s="2">
        <v>8.24</v>
      </c>
      <c r="ET564" s="2">
        <v>6.05</v>
      </c>
      <c r="EU564" s="2">
        <v>0.46</v>
      </c>
      <c r="EV564" s="2">
        <v>131.38999999999999</v>
      </c>
      <c r="EW564" s="2">
        <v>8.14</v>
      </c>
      <c r="EX564" s="2">
        <v>0</v>
      </c>
      <c r="EY564" s="2">
        <v>0</v>
      </c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>
        <v>0</v>
      </c>
      <c r="FR564" s="2">
        <v>0</v>
      </c>
      <c r="FS564" s="2">
        <v>0</v>
      </c>
      <c r="FT564" s="2"/>
      <c r="FU564" s="2"/>
      <c r="FV564" s="2"/>
      <c r="FW564" s="2"/>
      <c r="FX564" s="2">
        <v>98</v>
      </c>
      <c r="FY564" s="2">
        <v>48</v>
      </c>
      <c r="FZ564" s="2"/>
      <c r="GA564" s="2" t="s">
        <v>3</v>
      </c>
      <c r="GB564" s="2"/>
      <c r="GC564" s="2"/>
      <c r="GD564" s="2">
        <v>1</v>
      </c>
      <c r="GE564" s="2"/>
      <c r="GF564" s="2">
        <v>700106317</v>
      </c>
      <c r="GG564" s="2">
        <v>2</v>
      </c>
      <c r="GH564" s="2">
        <v>1</v>
      </c>
      <c r="GI564" s="2">
        <v>2</v>
      </c>
      <c r="GJ564" s="2">
        <v>0</v>
      </c>
      <c r="GK564" s="2">
        <v>0</v>
      </c>
      <c r="GL564" s="2">
        <f t="shared" ref="GL564:GL611" si="575">ROUND(IF(AND(BH564=3,BI564=3,FS564&lt;&gt;0),P564,0),2)</f>
        <v>0</v>
      </c>
      <c r="GM564" s="2">
        <f t="shared" ref="GM564:GM611" si="576">ROUND(O564+X564+Y564,2)+GX564</f>
        <v>146.76</v>
      </c>
      <c r="GN564" s="2">
        <f t="shared" ref="GN564:GN611" si="577">IF(OR(BI564=0,BI564=1),GM564-GX564,0)</f>
        <v>146.76</v>
      </c>
      <c r="GO564" s="2">
        <f t="shared" ref="GO564:GO611" si="578">IF(BI564=2,GM564-GX564,0)</f>
        <v>0</v>
      </c>
      <c r="GP564" s="2">
        <f t="shared" ref="GP564:GP611" si="579">IF(BI564=4,GM564-GX564,0)</f>
        <v>0</v>
      </c>
      <c r="GQ564" s="2"/>
      <c r="GR564" s="2">
        <v>0</v>
      </c>
      <c r="GS564" s="2">
        <v>3</v>
      </c>
      <c r="GT564" s="2">
        <v>0</v>
      </c>
      <c r="GU564" s="2" t="s">
        <v>3</v>
      </c>
      <c r="GV564" s="2">
        <f t="shared" ref="GV564:GV611" si="580">ROUND((GT564),6)</f>
        <v>0</v>
      </c>
      <c r="GW564" s="2">
        <v>1</v>
      </c>
      <c r="GX564" s="2">
        <f t="shared" ref="GX564:GX611" si="581">ROUND(HC564*I564,2)</f>
        <v>0</v>
      </c>
      <c r="GY564" s="2"/>
      <c r="GZ564" s="2"/>
      <c r="HA564" s="2">
        <v>0</v>
      </c>
      <c r="HB564" s="2">
        <v>0</v>
      </c>
      <c r="HC564" s="2">
        <f t="shared" ref="HC564:HC611" si="582">GV564*GW564</f>
        <v>0</v>
      </c>
      <c r="HD564" s="2"/>
      <c r="HE564" s="2" t="s">
        <v>3</v>
      </c>
      <c r="HF564" s="2" t="s">
        <v>3</v>
      </c>
      <c r="HG564" s="2"/>
      <c r="HH564" s="2"/>
      <c r="HI564" s="2"/>
      <c r="HJ564" s="2"/>
      <c r="HK564" s="2"/>
      <c r="HL564" s="2"/>
      <c r="HM564" s="2" t="s">
        <v>3</v>
      </c>
      <c r="HN564" s="2" t="s">
        <v>3</v>
      </c>
      <c r="HO564" s="2" t="s">
        <v>3</v>
      </c>
      <c r="HP564" s="2" t="s">
        <v>3</v>
      </c>
      <c r="HQ564" s="2" t="s">
        <v>3</v>
      </c>
      <c r="HR564" s="2"/>
      <c r="HS564" s="2">
        <v>0</v>
      </c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>
        <v>0</v>
      </c>
      <c r="IL564" s="2"/>
      <c r="IM564" s="2"/>
      <c r="IN564" s="2"/>
      <c r="IO564" s="2"/>
      <c r="IP564" s="2"/>
      <c r="IQ564" s="2"/>
      <c r="IR564" s="2"/>
      <c r="IS564" s="2"/>
      <c r="IT564" s="2"/>
      <c r="IU564" s="2"/>
    </row>
    <row r="565" spans="1:255" x14ac:dyDescent="0.25">
      <c r="A565" s="3">
        <v>17</v>
      </c>
      <c r="B565" s="3">
        <v>1</v>
      </c>
      <c r="C565" s="3">
        <f>ROW(SmtRes!A656)</f>
        <v>656</v>
      </c>
      <c r="D565" s="3">
        <f>ROW(EtalonRes!A624)</f>
        <v>624</v>
      </c>
      <c r="E565" s="3" t="s">
        <v>3</v>
      </c>
      <c r="F565" s="3" t="s">
        <v>504</v>
      </c>
      <c r="G565" s="3" t="s">
        <v>505</v>
      </c>
      <c r="H565" s="3" t="s">
        <v>506</v>
      </c>
      <c r="I565" s="3">
        <f>ROUND(4/10,9)</f>
        <v>0.4</v>
      </c>
      <c r="J565" s="3">
        <v>0</v>
      </c>
      <c r="K565" s="3">
        <f>ROUND(4/10,9)</f>
        <v>0.4</v>
      </c>
      <c r="O565" s="3">
        <f t="shared" si="546"/>
        <v>3265.02</v>
      </c>
      <c r="P565" s="3">
        <f t="shared" si="547"/>
        <v>10.130000000000001</v>
      </c>
      <c r="Q565" s="3">
        <f t="shared" si="548"/>
        <v>35.61</v>
      </c>
      <c r="R565" s="3">
        <f t="shared" si="549"/>
        <v>11.27</v>
      </c>
      <c r="S565" s="3">
        <f t="shared" si="550"/>
        <v>3219.28</v>
      </c>
      <c r="T565" s="3">
        <f t="shared" si="551"/>
        <v>0</v>
      </c>
      <c r="U565" s="3">
        <f t="shared" si="552"/>
        <v>3.5392720000000004</v>
      </c>
      <c r="V565" s="3">
        <f t="shared" si="553"/>
        <v>0</v>
      </c>
      <c r="W565" s="3">
        <f t="shared" si="554"/>
        <v>0</v>
      </c>
      <c r="X565" s="3">
        <f t="shared" si="555"/>
        <v>3165.94</v>
      </c>
      <c r="Y565" s="3">
        <f t="shared" si="556"/>
        <v>1550.66</v>
      </c>
      <c r="AA565" s="3">
        <v>-1</v>
      </c>
      <c r="AB565" s="3">
        <f t="shared" si="557"/>
        <v>145.68</v>
      </c>
      <c r="AC565" s="3">
        <f t="shared" si="558"/>
        <v>8.24</v>
      </c>
      <c r="AD565" s="3">
        <f t="shared" si="559"/>
        <v>6.05</v>
      </c>
      <c r="AE565" s="3">
        <f t="shared" si="560"/>
        <v>0.46</v>
      </c>
      <c r="AF565" s="3">
        <f t="shared" si="560"/>
        <v>131.38999999999999</v>
      </c>
      <c r="AG565" s="3">
        <f t="shared" si="561"/>
        <v>0</v>
      </c>
      <c r="AH565" s="3">
        <f t="shared" si="562"/>
        <v>8.14</v>
      </c>
      <c r="AI565" s="3">
        <f t="shared" si="562"/>
        <v>0</v>
      </c>
      <c r="AJ565" s="3">
        <f t="shared" si="563"/>
        <v>0</v>
      </c>
      <c r="AK565" s="3">
        <v>145.68</v>
      </c>
      <c r="AL565" s="3">
        <v>8.24</v>
      </c>
      <c r="AM565" s="3">
        <v>6.05</v>
      </c>
      <c r="AN565" s="3">
        <v>0.46</v>
      </c>
      <c r="AO565" s="3">
        <v>131.38999999999999</v>
      </c>
      <c r="AP565" s="3">
        <v>0</v>
      </c>
      <c r="AQ565" s="3">
        <v>8.14</v>
      </c>
      <c r="AR565" s="3">
        <v>0</v>
      </c>
      <c r="AS565" s="3">
        <v>0</v>
      </c>
      <c r="AT565" s="3">
        <v>98</v>
      </c>
      <c r="AU565" s="3">
        <v>48</v>
      </c>
      <c r="AV565" s="3">
        <v>1.087</v>
      </c>
      <c r="AW565" s="3">
        <v>1.0009999999999999</v>
      </c>
      <c r="AZ565" s="3">
        <v>1</v>
      </c>
      <c r="BA565" s="3">
        <v>56.35</v>
      </c>
      <c r="BB565" s="3">
        <v>13.54</v>
      </c>
      <c r="BC565" s="3">
        <v>3.07</v>
      </c>
      <c r="BD565" s="3" t="s">
        <v>3</v>
      </c>
      <c r="BE565" s="3" t="s">
        <v>3</v>
      </c>
      <c r="BF565" s="3" t="s">
        <v>3</v>
      </c>
      <c r="BG565" s="3" t="s">
        <v>3</v>
      </c>
      <c r="BH565" s="3">
        <v>0</v>
      </c>
      <c r="BI565" s="3">
        <v>1</v>
      </c>
      <c r="BJ565" s="3" t="s">
        <v>507</v>
      </c>
      <c r="BM565" s="3">
        <v>16</v>
      </c>
      <c r="BN565" s="3">
        <v>0</v>
      </c>
      <c r="BO565" s="3" t="s">
        <v>504</v>
      </c>
      <c r="BP565" s="3">
        <v>1</v>
      </c>
      <c r="BQ565" s="3">
        <v>30</v>
      </c>
      <c r="BR565" s="3">
        <v>0</v>
      </c>
      <c r="BS565" s="3">
        <v>56.35</v>
      </c>
      <c r="BT565" s="3">
        <v>1</v>
      </c>
      <c r="BU565" s="3">
        <v>1</v>
      </c>
      <c r="BV565" s="3">
        <v>1</v>
      </c>
      <c r="BW565" s="3">
        <v>1</v>
      </c>
      <c r="BX565" s="3">
        <v>1</v>
      </c>
      <c r="BY565" s="3" t="s">
        <v>3</v>
      </c>
      <c r="BZ565" s="3">
        <v>98</v>
      </c>
      <c r="CA565" s="3">
        <v>48</v>
      </c>
      <c r="CB565" s="3" t="s">
        <v>3</v>
      </c>
      <c r="CE565" s="3">
        <v>1566</v>
      </c>
      <c r="CF565" s="3">
        <v>0</v>
      </c>
      <c r="CG565" s="3">
        <v>0</v>
      </c>
      <c r="CM565" s="3">
        <v>0</v>
      </c>
      <c r="CN565" s="3" t="s">
        <v>3</v>
      </c>
      <c r="CO565" s="3">
        <v>0</v>
      </c>
      <c r="CP565" s="3">
        <f t="shared" si="564"/>
        <v>3265.02</v>
      </c>
      <c r="CQ565" s="3">
        <f t="shared" si="565"/>
        <v>25.33</v>
      </c>
      <c r="CR565" s="3">
        <f t="shared" si="566"/>
        <v>89.09</v>
      </c>
      <c r="CS565" s="3">
        <f t="shared" si="567"/>
        <v>28.18</v>
      </c>
      <c r="CT565" s="3">
        <f t="shared" si="568"/>
        <v>8047.91</v>
      </c>
      <c r="CU565" s="3">
        <f t="shared" si="569"/>
        <v>0</v>
      </c>
      <c r="CV565" s="3">
        <f t="shared" si="570"/>
        <v>8.848180000000001</v>
      </c>
      <c r="CW565" s="3">
        <f t="shared" si="571"/>
        <v>0</v>
      </c>
      <c r="CX565" s="3">
        <f t="shared" si="572"/>
        <v>0</v>
      </c>
      <c r="CY565" s="3">
        <f t="shared" si="573"/>
        <v>3182.51</v>
      </c>
      <c r="CZ565" s="3">
        <f t="shared" si="574"/>
        <v>1558.78</v>
      </c>
      <c r="DC565" s="3" t="s">
        <v>3</v>
      </c>
      <c r="DD565" s="3" t="s">
        <v>3</v>
      </c>
      <c r="DE565" s="3" t="s">
        <v>3</v>
      </c>
      <c r="DF565" s="3" t="s">
        <v>3</v>
      </c>
      <c r="DG565" s="3" t="s">
        <v>3</v>
      </c>
      <c r="DH565" s="3" t="s">
        <v>3</v>
      </c>
      <c r="DI565" s="3" t="s">
        <v>3</v>
      </c>
      <c r="DJ565" s="3" t="s">
        <v>3</v>
      </c>
      <c r="DK565" s="3" t="s">
        <v>3</v>
      </c>
      <c r="DL565" s="3" t="s">
        <v>3</v>
      </c>
      <c r="DM565" s="3" t="s">
        <v>3</v>
      </c>
      <c r="DN565" s="3">
        <v>0</v>
      </c>
      <c r="DO565" s="3">
        <v>0</v>
      </c>
      <c r="DP565" s="3">
        <v>1</v>
      </c>
      <c r="DQ565" s="3">
        <v>1</v>
      </c>
      <c r="DU565" s="3">
        <v>1010</v>
      </c>
      <c r="DV565" s="3" t="s">
        <v>506</v>
      </c>
      <c r="DW565" s="3" t="s">
        <v>506</v>
      </c>
      <c r="DX565" s="3">
        <v>10</v>
      </c>
      <c r="DZ565" s="3" t="s">
        <v>3</v>
      </c>
      <c r="EA565" s="3" t="s">
        <v>3</v>
      </c>
      <c r="EB565" s="3" t="s">
        <v>3</v>
      </c>
      <c r="EC565" s="3" t="s">
        <v>3</v>
      </c>
      <c r="EE565" s="3">
        <v>85635388</v>
      </c>
      <c r="EF565" s="3">
        <v>30</v>
      </c>
      <c r="EG565" s="3" t="s">
        <v>46</v>
      </c>
      <c r="EH565" s="3">
        <v>0</v>
      </c>
      <c r="EI565" s="3" t="s">
        <v>3</v>
      </c>
      <c r="EJ565" s="3">
        <v>1</v>
      </c>
      <c r="EK565" s="3">
        <v>16</v>
      </c>
      <c r="EL565" s="3" t="s">
        <v>508</v>
      </c>
      <c r="EM565" s="3" t="s">
        <v>509</v>
      </c>
      <c r="EO565" s="3" t="s">
        <v>3</v>
      </c>
      <c r="EQ565" s="3">
        <v>132096</v>
      </c>
      <c r="ER565" s="3">
        <v>145.68</v>
      </c>
      <c r="ES565" s="3">
        <v>8.24</v>
      </c>
      <c r="ET565" s="3">
        <v>6.05</v>
      </c>
      <c r="EU565" s="3">
        <v>0.46</v>
      </c>
      <c r="EV565" s="3">
        <v>131.38999999999999</v>
      </c>
      <c r="EW565" s="3">
        <v>8.14</v>
      </c>
      <c r="EX565" s="3">
        <v>0</v>
      </c>
      <c r="EY565" s="3">
        <v>0</v>
      </c>
      <c r="FQ565" s="3">
        <v>0</v>
      </c>
      <c r="FR565" s="3">
        <v>0</v>
      </c>
      <c r="FS565" s="3">
        <v>0</v>
      </c>
      <c r="FX565" s="3">
        <v>98</v>
      </c>
      <c r="FY565" s="3">
        <v>48</v>
      </c>
      <c r="GA565" s="3" t="s">
        <v>3</v>
      </c>
      <c r="GD565" s="3">
        <v>1</v>
      </c>
      <c r="GF565" s="3">
        <v>700106317</v>
      </c>
      <c r="GG565" s="3">
        <v>2</v>
      </c>
      <c r="GH565" s="3">
        <v>1</v>
      </c>
      <c r="GI565" s="3">
        <v>2</v>
      </c>
      <c r="GJ565" s="3">
        <v>0</v>
      </c>
      <c r="GK565" s="3">
        <v>0</v>
      </c>
      <c r="GL565" s="3">
        <f t="shared" si="575"/>
        <v>0</v>
      </c>
      <c r="GM565" s="3">
        <f t="shared" si="576"/>
        <v>7981.62</v>
      </c>
      <c r="GN565" s="3">
        <f t="shared" si="577"/>
        <v>7981.62</v>
      </c>
      <c r="GO565" s="3">
        <f t="shared" si="578"/>
        <v>0</v>
      </c>
      <c r="GP565" s="3">
        <f t="shared" si="579"/>
        <v>0</v>
      </c>
      <c r="GR565" s="3">
        <v>0</v>
      </c>
      <c r="GS565" s="3">
        <v>3</v>
      </c>
      <c r="GT565" s="3">
        <v>0</v>
      </c>
      <c r="GU565" s="3" t="s">
        <v>3</v>
      </c>
      <c r="GV565" s="3">
        <f t="shared" si="580"/>
        <v>0</v>
      </c>
      <c r="GW565" s="3">
        <v>1</v>
      </c>
      <c r="GX565" s="3">
        <f t="shared" si="581"/>
        <v>0</v>
      </c>
      <c r="HA565" s="3">
        <v>0</v>
      </c>
      <c r="HB565" s="3">
        <v>0</v>
      </c>
      <c r="HC565" s="3">
        <f t="shared" si="582"/>
        <v>0</v>
      </c>
      <c r="HE565" s="3" t="s">
        <v>3</v>
      </c>
      <c r="HF565" s="3" t="s">
        <v>3</v>
      </c>
      <c r="HM565" s="3" t="s">
        <v>3</v>
      </c>
      <c r="HN565" s="3" t="s">
        <v>3</v>
      </c>
      <c r="HO565" s="3" t="s">
        <v>3</v>
      </c>
      <c r="HP565" s="3" t="s">
        <v>3</v>
      </c>
      <c r="HQ565" s="3" t="s">
        <v>3</v>
      </c>
      <c r="HS565" s="3">
        <v>0</v>
      </c>
      <c r="IK565" s="3">
        <v>0</v>
      </c>
    </row>
    <row r="566" spans="1:255" x14ac:dyDescent="0.25">
      <c r="A566" s="2">
        <v>18</v>
      </c>
      <c r="B566" s="2">
        <v>1</v>
      </c>
      <c r="C566" s="2">
        <v>644</v>
      </c>
      <c r="D566" s="2"/>
      <c r="E566" s="2" t="s">
        <v>3</v>
      </c>
      <c r="F566" s="2" t="s">
        <v>3</v>
      </c>
      <c r="G566" s="2" t="s">
        <v>510</v>
      </c>
      <c r="H566" s="2" t="s">
        <v>406</v>
      </c>
      <c r="I566" s="2">
        <f>I564*J566</f>
        <v>0.4</v>
      </c>
      <c r="J566" s="2">
        <v>1</v>
      </c>
      <c r="K566" s="2">
        <v>1</v>
      </c>
      <c r="L566" s="2"/>
      <c r="M566" s="2"/>
      <c r="N566" s="2"/>
      <c r="O566" s="2">
        <f t="shared" si="546"/>
        <v>0</v>
      </c>
      <c r="P566" s="2">
        <f t="shared" si="547"/>
        <v>0</v>
      </c>
      <c r="Q566" s="2">
        <f t="shared" si="548"/>
        <v>0</v>
      </c>
      <c r="R566" s="2">
        <f t="shared" si="549"/>
        <v>0</v>
      </c>
      <c r="S566" s="2">
        <f t="shared" si="550"/>
        <v>0</v>
      </c>
      <c r="T566" s="2">
        <f t="shared" si="551"/>
        <v>0</v>
      </c>
      <c r="U566" s="2">
        <f t="shared" si="552"/>
        <v>0</v>
      </c>
      <c r="V566" s="2">
        <f t="shared" si="553"/>
        <v>0</v>
      </c>
      <c r="W566" s="2">
        <f t="shared" si="554"/>
        <v>0</v>
      </c>
      <c r="X566" s="2">
        <f t="shared" si="555"/>
        <v>0</v>
      </c>
      <c r="Y566" s="2">
        <f t="shared" si="556"/>
        <v>0</v>
      </c>
      <c r="Z566" s="2"/>
      <c r="AA566" s="2">
        <v>-1</v>
      </c>
      <c r="AB566" s="2">
        <f t="shared" si="557"/>
        <v>0</v>
      </c>
      <c r="AC566" s="2">
        <f t="shared" si="558"/>
        <v>0</v>
      </c>
      <c r="AD566" s="2">
        <f t="shared" si="559"/>
        <v>0</v>
      </c>
      <c r="AE566" s="2">
        <f t="shared" si="560"/>
        <v>0</v>
      </c>
      <c r="AF566" s="2">
        <f t="shared" si="560"/>
        <v>0</v>
      </c>
      <c r="AG566" s="2">
        <f t="shared" si="561"/>
        <v>0</v>
      </c>
      <c r="AH566" s="2">
        <f t="shared" si="562"/>
        <v>0</v>
      </c>
      <c r="AI566" s="2">
        <f t="shared" si="562"/>
        <v>0</v>
      </c>
      <c r="AJ566" s="2">
        <f t="shared" si="563"/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109</v>
      </c>
      <c r="AU566" s="2">
        <v>61</v>
      </c>
      <c r="AV566" s="2">
        <v>1</v>
      </c>
      <c r="AW566" s="2">
        <v>1</v>
      </c>
      <c r="AX566" s="2"/>
      <c r="AY566" s="2"/>
      <c r="AZ566" s="2">
        <v>1</v>
      </c>
      <c r="BA566" s="2">
        <v>1</v>
      </c>
      <c r="BB566" s="2">
        <v>1</v>
      </c>
      <c r="BC566" s="2">
        <v>1</v>
      </c>
      <c r="BD566" s="2" t="s">
        <v>3</v>
      </c>
      <c r="BE566" s="2" t="s">
        <v>3</v>
      </c>
      <c r="BF566" s="2" t="s">
        <v>3</v>
      </c>
      <c r="BG566" s="2" t="s">
        <v>3</v>
      </c>
      <c r="BH566" s="2">
        <v>3</v>
      </c>
      <c r="BI566" s="2">
        <v>1</v>
      </c>
      <c r="BJ566" s="2" t="s">
        <v>3</v>
      </c>
      <c r="BK566" s="2"/>
      <c r="BL566" s="2"/>
      <c r="BM566" s="2">
        <v>21</v>
      </c>
      <c r="BN566" s="2">
        <v>0</v>
      </c>
      <c r="BO566" s="2" t="s">
        <v>3</v>
      </c>
      <c r="BP566" s="2">
        <v>0</v>
      </c>
      <c r="BQ566" s="2">
        <v>30</v>
      </c>
      <c r="BR566" s="2">
        <v>0</v>
      </c>
      <c r="BS566" s="2">
        <v>1</v>
      </c>
      <c r="BT566" s="2">
        <v>1</v>
      </c>
      <c r="BU566" s="2">
        <v>1</v>
      </c>
      <c r="BV566" s="2">
        <v>1</v>
      </c>
      <c r="BW566" s="2">
        <v>1</v>
      </c>
      <c r="BX566" s="2">
        <v>1</v>
      </c>
      <c r="BY566" s="2" t="s">
        <v>3</v>
      </c>
      <c r="BZ566" s="2">
        <v>109</v>
      </c>
      <c r="CA566" s="2">
        <v>61</v>
      </c>
      <c r="CB566" s="2" t="s">
        <v>3</v>
      </c>
      <c r="CC566" s="2"/>
      <c r="CD566" s="2"/>
      <c r="CE566" s="2">
        <v>1566</v>
      </c>
      <c r="CF566" s="2">
        <v>0</v>
      </c>
      <c r="CG566" s="2">
        <v>0</v>
      </c>
      <c r="CH566" s="2"/>
      <c r="CI566" s="2"/>
      <c r="CJ566" s="2"/>
      <c r="CK566" s="2"/>
      <c r="CL566" s="2"/>
      <c r="CM566" s="2">
        <v>0</v>
      </c>
      <c r="CN566" s="2" t="s">
        <v>3</v>
      </c>
      <c r="CO566" s="2">
        <v>0</v>
      </c>
      <c r="CP566" s="2">
        <f t="shared" si="564"/>
        <v>0</v>
      </c>
      <c r="CQ566" s="2">
        <f t="shared" si="565"/>
        <v>0</v>
      </c>
      <c r="CR566" s="2">
        <f t="shared" si="566"/>
        <v>0</v>
      </c>
      <c r="CS566" s="2">
        <f t="shared" si="567"/>
        <v>0</v>
      </c>
      <c r="CT566" s="2">
        <f t="shared" si="568"/>
        <v>0</v>
      </c>
      <c r="CU566" s="2">
        <f t="shared" si="569"/>
        <v>0</v>
      </c>
      <c r="CV566" s="2">
        <f t="shared" si="570"/>
        <v>0</v>
      </c>
      <c r="CW566" s="2">
        <f t="shared" si="571"/>
        <v>0</v>
      </c>
      <c r="CX566" s="2">
        <f t="shared" si="572"/>
        <v>0</v>
      </c>
      <c r="CY566" s="2">
        <f t="shared" si="573"/>
        <v>0</v>
      </c>
      <c r="CZ566" s="2">
        <f t="shared" si="574"/>
        <v>0</v>
      </c>
      <c r="DA566" s="2"/>
      <c r="DB566" s="2"/>
      <c r="DC566" s="2" t="s">
        <v>3</v>
      </c>
      <c r="DD566" s="2" t="s">
        <v>3</v>
      </c>
      <c r="DE566" s="2" t="s">
        <v>3</v>
      </c>
      <c r="DF566" s="2" t="s">
        <v>3</v>
      </c>
      <c r="DG566" s="2" t="s">
        <v>3</v>
      </c>
      <c r="DH566" s="2" t="s">
        <v>3</v>
      </c>
      <c r="DI566" s="2" t="s">
        <v>3</v>
      </c>
      <c r="DJ566" s="2" t="s">
        <v>3</v>
      </c>
      <c r="DK566" s="2" t="s">
        <v>3</v>
      </c>
      <c r="DL566" s="2" t="s">
        <v>3</v>
      </c>
      <c r="DM566" s="2" t="s">
        <v>3</v>
      </c>
      <c r="DN566" s="2">
        <v>0</v>
      </c>
      <c r="DO566" s="2">
        <v>0</v>
      </c>
      <c r="DP566" s="2">
        <v>1</v>
      </c>
      <c r="DQ566" s="2">
        <v>1</v>
      </c>
      <c r="DR566" s="2"/>
      <c r="DS566" s="2"/>
      <c r="DT566" s="2"/>
      <c r="DU566" s="2">
        <v>1013</v>
      </c>
      <c r="DV566" s="2" t="s">
        <v>406</v>
      </c>
      <c r="DW566" s="2" t="s">
        <v>406</v>
      </c>
      <c r="DX566" s="2">
        <v>1</v>
      </c>
      <c r="DY566" s="2"/>
      <c r="DZ566" s="2" t="s">
        <v>3</v>
      </c>
      <c r="EA566" s="2" t="s">
        <v>3</v>
      </c>
      <c r="EB566" s="2" t="s">
        <v>3</v>
      </c>
      <c r="EC566" s="2" t="s">
        <v>3</v>
      </c>
      <c r="ED566" s="2"/>
      <c r="EE566" s="2">
        <v>85635393</v>
      </c>
      <c r="EF566" s="2">
        <v>30</v>
      </c>
      <c r="EG566" s="2" t="s">
        <v>46</v>
      </c>
      <c r="EH566" s="2">
        <v>0</v>
      </c>
      <c r="EI566" s="2" t="s">
        <v>3</v>
      </c>
      <c r="EJ566" s="2">
        <v>1</v>
      </c>
      <c r="EK566" s="2">
        <v>21</v>
      </c>
      <c r="EL566" s="2" t="s">
        <v>47</v>
      </c>
      <c r="EM566" s="2" t="s">
        <v>48</v>
      </c>
      <c r="EN566" s="2"/>
      <c r="EO566" s="2" t="s">
        <v>3</v>
      </c>
      <c r="EP566" s="2"/>
      <c r="EQ566" s="2">
        <v>2098176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>
        <v>0</v>
      </c>
      <c r="FR566" s="2">
        <v>0</v>
      </c>
      <c r="FS566" s="2">
        <v>0</v>
      </c>
      <c r="FT566" s="2"/>
      <c r="FU566" s="2"/>
      <c r="FV566" s="2"/>
      <c r="FW566" s="2"/>
      <c r="FX566" s="2">
        <v>109</v>
      </c>
      <c r="FY566" s="2">
        <v>61</v>
      </c>
      <c r="FZ566" s="2"/>
      <c r="GA566" s="2" t="s">
        <v>3</v>
      </c>
      <c r="GB566" s="2"/>
      <c r="GC566" s="2"/>
      <c r="GD566" s="2">
        <v>1</v>
      </c>
      <c r="GE566" s="2"/>
      <c r="GF566" s="2">
        <v>-1749890952</v>
      </c>
      <c r="GG566" s="2">
        <v>2</v>
      </c>
      <c r="GH566" s="2">
        <v>0</v>
      </c>
      <c r="GI566" s="2">
        <v>-2</v>
      </c>
      <c r="GJ566" s="2">
        <v>0</v>
      </c>
      <c r="GK566" s="2">
        <v>0</v>
      </c>
      <c r="GL566" s="2">
        <f t="shared" si="575"/>
        <v>0</v>
      </c>
      <c r="GM566" s="2">
        <f t="shared" si="576"/>
        <v>0</v>
      </c>
      <c r="GN566" s="2">
        <f t="shared" si="577"/>
        <v>0</v>
      </c>
      <c r="GO566" s="2">
        <f t="shared" si="578"/>
        <v>0</v>
      </c>
      <c r="GP566" s="2">
        <f t="shared" si="579"/>
        <v>0</v>
      </c>
      <c r="GQ566" s="2"/>
      <c r="GR566" s="2">
        <v>0</v>
      </c>
      <c r="GS566" s="2">
        <v>3</v>
      </c>
      <c r="GT566" s="2">
        <v>0</v>
      </c>
      <c r="GU566" s="2" t="s">
        <v>3</v>
      </c>
      <c r="GV566" s="2">
        <f t="shared" si="580"/>
        <v>0</v>
      </c>
      <c r="GW566" s="2">
        <v>1</v>
      </c>
      <c r="GX566" s="2">
        <f t="shared" si="581"/>
        <v>0</v>
      </c>
      <c r="GY566" s="2"/>
      <c r="GZ566" s="2"/>
      <c r="HA566" s="2">
        <v>0</v>
      </c>
      <c r="HB566" s="2">
        <v>0</v>
      </c>
      <c r="HC566" s="2">
        <f t="shared" si="582"/>
        <v>0</v>
      </c>
      <c r="HD566" s="2"/>
      <c r="HE566" s="2" t="s">
        <v>3</v>
      </c>
      <c r="HF566" s="2" t="s">
        <v>3</v>
      </c>
      <c r="HG566" s="2"/>
      <c r="HH566" s="2"/>
      <c r="HI566" s="2"/>
      <c r="HJ566" s="2"/>
      <c r="HK566" s="2"/>
      <c r="HL566" s="2"/>
      <c r="HM566" s="2" t="s">
        <v>3</v>
      </c>
      <c r="HN566" s="2" t="s">
        <v>3</v>
      </c>
      <c r="HO566" s="2" t="s">
        <v>3</v>
      </c>
      <c r="HP566" s="2" t="s">
        <v>3</v>
      </c>
      <c r="HQ566" s="2" t="s">
        <v>3</v>
      </c>
      <c r="HR566" s="2"/>
      <c r="HS566" s="2">
        <v>0</v>
      </c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>
        <v>0</v>
      </c>
      <c r="IL566" s="2"/>
      <c r="IM566" s="2"/>
      <c r="IN566" s="2"/>
      <c r="IO566" s="2"/>
      <c r="IP566" s="2"/>
      <c r="IQ566" s="2"/>
      <c r="IR566" s="2"/>
      <c r="IS566" s="2"/>
      <c r="IT566" s="2"/>
      <c r="IU566" s="2"/>
    </row>
    <row r="567" spans="1:255" x14ac:dyDescent="0.25">
      <c r="A567" s="3">
        <v>18</v>
      </c>
      <c r="B567" s="3">
        <v>1</v>
      </c>
      <c r="C567" s="3">
        <v>653</v>
      </c>
      <c r="E567" s="3" t="s">
        <v>3</v>
      </c>
      <c r="F567" s="3" t="s">
        <v>3</v>
      </c>
      <c r="G567" s="3" t="s">
        <v>510</v>
      </c>
      <c r="H567" s="3" t="s">
        <v>406</v>
      </c>
      <c r="I567" s="3">
        <f>I565*J567</f>
        <v>0.4</v>
      </c>
      <c r="J567" s="3">
        <v>1</v>
      </c>
      <c r="K567" s="3">
        <v>1</v>
      </c>
      <c r="O567" s="3">
        <f t="shared" si="546"/>
        <v>0</v>
      </c>
      <c r="P567" s="3">
        <f t="shared" si="547"/>
        <v>0</v>
      </c>
      <c r="Q567" s="3">
        <f t="shared" si="548"/>
        <v>0</v>
      </c>
      <c r="R567" s="3">
        <f t="shared" si="549"/>
        <v>0</v>
      </c>
      <c r="S567" s="3">
        <f t="shared" si="550"/>
        <v>0</v>
      </c>
      <c r="T567" s="3">
        <f t="shared" si="551"/>
        <v>0</v>
      </c>
      <c r="U567" s="3">
        <f t="shared" si="552"/>
        <v>0</v>
      </c>
      <c r="V567" s="3">
        <f t="shared" si="553"/>
        <v>0</v>
      </c>
      <c r="W567" s="3">
        <f t="shared" si="554"/>
        <v>0</v>
      </c>
      <c r="X567" s="3">
        <f t="shared" si="555"/>
        <v>0</v>
      </c>
      <c r="Y567" s="3">
        <f t="shared" si="556"/>
        <v>0</v>
      </c>
      <c r="AA567" s="3">
        <v>-1</v>
      </c>
      <c r="AB567" s="3">
        <f t="shared" si="557"/>
        <v>0</v>
      </c>
      <c r="AC567" s="3">
        <f t="shared" si="558"/>
        <v>0</v>
      </c>
      <c r="AD567" s="3">
        <f t="shared" si="559"/>
        <v>0</v>
      </c>
      <c r="AE567" s="3">
        <f t="shared" si="560"/>
        <v>0</v>
      </c>
      <c r="AF567" s="3">
        <f t="shared" si="560"/>
        <v>0</v>
      </c>
      <c r="AG567" s="3">
        <f t="shared" si="561"/>
        <v>0</v>
      </c>
      <c r="AH567" s="3">
        <f t="shared" si="562"/>
        <v>0</v>
      </c>
      <c r="AI567" s="3">
        <f t="shared" si="562"/>
        <v>0</v>
      </c>
      <c r="AJ567" s="3">
        <f t="shared" si="563"/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109</v>
      </c>
      <c r="AU567" s="3">
        <v>61</v>
      </c>
      <c r="AV567" s="3">
        <v>1</v>
      </c>
      <c r="AW567" s="3">
        <v>1</v>
      </c>
      <c r="AZ567" s="3">
        <v>1</v>
      </c>
      <c r="BA567" s="3">
        <v>1</v>
      </c>
      <c r="BB567" s="3">
        <v>1</v>
      </c>
      <c r="BC567" s="3">
        <v>9.84</v>
      </c>
      <c r="BD567" s="3" t="s">
        <v>3</v>
      </c>
      <c r="BE567" s="3" t="s">
        <v>3</v>
      </c>
      <c r="BF567" s="3" t="s">
        <v>3</v>
      </c>
      <c r="BG567" s="3" t="s">
        <v>3</v>
      </c>
      <c r="BH567" s="3">
        <v>3</v>
      </c>
      <c r="BI567" s="3">
        <v>1</v>
      </c>
      <c r="BJ567" s="3" t="s">
        <v>3</v>
      </c>
      <c r="BM567" s="3">
        <v>21</v>
      </c>
      <c r="BN567" s="3">
        <v>0</v>
      </c>
      <c r="BO567" s="3" t="s">
        <v>3</v>
      </c>
      <c r="BP567" s="3">
        <v>0</v>
      </c>
      <c r="BQ567" s="3">
        <v>30</v>
      </c>
      <c r="BR567" s="3">
        <v>0</v>
      </c>
      <c r="BS567" s="3">
        <v>1</v>
      </c>
      <c r="BT567" s="3">
        <v>1</v>
      </c>
      <c r="BU567" s="3">
        <v>1</v>
      </c>
      <c r="BV567" s="3">
        <v>1</v>
      </c>
      <c r="BW567" s="3">
        <v>1</v>
      </c>
      <c r="BX567" s="3">
        <v>1</v>
      </c>
      <c r="BY567" s="3" t="s">
        <v>3</v>
      </c>
      <c r="BZ567" s="3">
        <v>109</v>
      </c>
      <c r="CA567" s="3">
        <v>61</v>
      </c>
      <c r="CB567" s="3" t="s">
        <v>3</v>
      </c>
      <c r="CE567" s="3">
        <v>1566</v>
      </c>
      <c r="CF567" s="3">
        <v>0</v>
      </c>
      <c r="CG567" s="3">
        <v>0</v>
      </c>
      <c r="CM567" s="3">
        <v>0</v>
      </c>
      <c r="CN567" s="3" t="s">
        <v>3</v>
      </c>
      <c r="CO567" s="3">
        <v>0</v>
      </c>
      <c r="CP567" s="3">
        <f t="shared" si="564"/>
        <v>0</v>
      </c>
      <c r="CQ567" s="3">
        <f t="shared" si="565"/>
        <v>0</v>
      </c>
      <c r="CR567" s="3">
        <f t="shared" si="566"/>
        <v>0</v>
      </c>
      <c r="CS567" s="3">
        <f t="shared" si="567"/>
        <v>0</v>
      </c>
      <c r="CT567" s="3">
        <f t="shared" si="568"/>
        <v>0</v>
      </c>
      <c r="CU567" s="3">
        <f t="shared" si="569"/>
        <v>0</v>
      </c>
      <c r="CV567" s="3">
        <f t="shared" si="570"/>
        <v>0</v>
      </c>
      <c r="CW567" s="3">
        <f t="shared" si="571"/>
        <v>0</v>
      </c>
      <c r="CX567" s="3">
        <f t="shared" si="572"/>
        <v>0</v>
      </c>
      <c r="CY567" s="3">
        <f t="shared" si="573"/>
        <v>0</v>
      </c>
      <c r="CZ567" s="3">
        <f t="shared" si="574"/>
        <v>0</v>
      </c>
      <c r="DC567" s="3" t="s">
        <v>3</v>
      </c>
      <c r="DD567" s="3" t="s">
        <v>3</v>
      </c>
      <c r="DE567" s="3" t="s">
        <v>3</v>
      </c>
      <c r="DF567" s="3" t="s">
        <v>3</v>
      </c>
      <c r="DG567" s="3" t="s">
        <v>3</v>
      </c>
      <c r="DH567" s="3" t="s">
        <v>3</v>
      </c>
      <c r="DI567" s="3" t="s">
        <v>3</v>
      </c>
      <c r="DJ567" s="3" t="s">
        <v>3</v>
      </c>
      <c r="DK567" s="3" t="s">
        <v>3</v>
      </c>
      <c r="DL567" s="3" t="s">
        <v>3</v>
      </c>
      <c r="DM567" s="3" t="s">
        <v>3</v>
      </c>
      <c r="DN567" s="3">
        <v>0</v>
      </c>
      <c r="DO567" s="3">
        <v>0</v>
      </c>
      <c r="DP567" s="3">
        <v>1</v>
      </c>
      <c r="DQ567" s="3">
        <v>1</v>
      </c>
      <c r="DU567" s="3">
        <v>1013</v>
      </c>
      <c r="DV567" s="3" t="s">
        <v>406</v>
      </c>
      <c r="DW567" s="3" t="s">
        <v>406</v>
      </c>
      <c r="DX567" s="3">
        <v>1</v>
      </c>
      <c r="DZ567" s="3" t="s">
        <v>3</v>
      </c>
      <c r="EA567" s="3" t="s">
        <v>3</v>
      </c>
      <c r="EB567" s="3" t="s">
        <v>3</v>
      </c>
      <c r="EC567" s="3" t="s">
        <v>3</v>
      </c>
      <c r="EE567" s="3">
        <v>85635393</v>
      </c>
      <c r="EF567" s="3">
        <v>30</v>
      </c>
      <c r="EG567" s="3" t="s">
        <v>46</v>
      </c>
      <c r="EH567" s="3">
        <v>0</v>
      </c>
      <c r="EI567" s="3" t="s">
        <v>3</v>
      </c>
      <c r="EJ567" s="3">
        <v>1</v>
      </c>
      <c r="EK567" s="3">
        <v>21</v>
      </c>
      <c r="EL567" s="3" t="s">
        <v>47</v>
      </c>
      <c r="EM567" s="3" t="s">
        <v>48</v>
      </c>
      <c r="EO567" s="3" t="s">
        <v>3</v>
      </c>
      <c r="EQ567" s="3">
        <v>2098176</v>
      </c>
      <c r="ER567" s="3">
        <v>0</v>
      </c>
      <c r="ES567" s="3">
        <v>0</v>
      </c>
      <c r="ET567" s="3">
        <v>0</v>
      </c>
      <c r="EU567" s="3">
        <v>0</v>
      </c>
      <c r="EV567" s="3">
        <v>0</v>
      </c>
      <c r="EW567" s="3">
        <v>0</v>
      </c>
      <c r="EX567" s="3">
        <v>0</v>
      </c>
      <c r="FQ567" s="3">
        <v>0</v>
      </c>
      <c r="FR567" s="3">
        <v>0</v>
      </c>
      <c r="FS567" s="3">
        <v>0</v>
      </c>
      <c r="FX567" s="3">
        <v>109</v>
      </c>
      <c r="FY567" s="3">
        <v>61</v>
      </c>
      <c r="GA567" s="3" t="s">
        <v>3</v>
      </c>
      <c r="GD567" s="3">
        <v>1</v>
      </c>
      <c r="GF567" s="3">
        <v>-1749890952</v>
      </c>
      <c r="GG567" s="3">
        <v>2</v>
      </c>
      <c r="GH567" s="3">
        <v>0</v>
      </c>
      <c r="GI567" s="3">
        <v>5</v>
      </c>
      <c r="GJ567" s="3">
        <v>0</v>
      </c>
      <c r="GK567" s="3">
        <v>0</v>
      </c>
      <c r="GL567" s="3">
        <f t="shared" si="575"/>
        <v>0</v>
      </c>
      <c r="GM567" s="3">
        <f t="shared" si="576"/>
        <v>0</v>
      </c>
      <c r="GN567" s="3">
        <f t="shared" si="577"/>
        <v>0</v>
      </c>
      <c r="GO567" s="3">
        <f t="shared" si="578"/>
        <v>0</v>
      </c>
      <c r="GP567" s="3">
        <f t="shared" si="579"/>
        <v>0</v>
      </c>
      <c r="GR567" s="3">
        <v>0</v>
      </c>
      <c r="GS567" s="3">
        <v>3</v>
      </c>
      <c r="GT567" s="3">
        <v>0</v>
      </c>
      <c r="GU567" s="3" t="s">
        <v>3</v>
      </c>
      <c r="GV567" s="3">
        <f t="shared" si="580"/>
        <v>0</v>
      </c>
      <c r="GW567" s="3">
        <v>1</v>
      </c>
      <c r="GX567" s="3">
        <f t="shared" si="581"/>
        <v>0</v>
      </c>
      <c r="HA567" s="3">
        <v>0</v>
      </c>
      <c r="HB567" s="3">
        <v>0</v>
      </c>
      <c r="HC567" s="3">
        <f t="shared" si="582"/>
        <v>0</v>
      </c>
      <c r="HE567" s="3" t="s">
        <v>3</v>
      </c>
      <c r="HF567" s="3" t="s">
        <v>3</v>
      </c>
      <c r="HM567" s="3" t="s">
        <v>3</v>
      </c>
      <c r="HN567" s="3" t="s">
        <v>3</v>
      </c>
      <c r="HO567" s="3" t="s">
        <v>3</v>
      </c>
      <c r="HP567" s="3" t="s">
        <v>3</v>
      </c>
      <c r="HQ567" s="3" t="s">
        <v>3</v>
      </c>
      <c r="HS567" s="3">
        <v>0</v>
      </c>
      <c r="IK567" s="3">
        <v>0</v>
      </c>
    </row>
    <row r="568" spans="1:255" x14ac:dyDescent="0.25">
      <c r="A568" s="2">
        <v>18</v>
      </c>
      <c r="B568" s="2">
        <v>1</v>
      </c>
      <c r="C568" s="2">
        <v>645</v>
      </c>
      <c r="D568" s="2"/>
      <c r="E568" s="2" t="s">
        <v>3</v>
      </c>
      <c r="F568" s="2" t="s">
        <v>3</v>
      </c>
      <c r="G568" s="2" t="s">
        <v>511</v>
      </c>
      <c r="H568" s="2" t="s">
        <v>163</v>
      </c>
      <c r="I568" s="2">
        <f>I564*J568</f>
        <v>0.4</v>
      </c>
      <c r="J568" s="2">
        <v>1</v>
      </c>
      <c r="K568" s="2">
        <v>1</v>
      </c>
      <c r="L568" s="2"/>
      <c r="M568" s="2"/>
      <c r="N568" s="2"/>
      <c r="O568" s="2">
        <f t="shared" si="546"/>
        <v>0</v>
      </c>
      <c r="P568" s="2">
        <f t="shared" si="547"/>
        <v>0</v>
      </c>
      <c r="Q568" s="2">
        <f t="shared" si="548"/>
        <v>0</v>
      </c>
      <c r="R568" s="2">
        <f t="shared" si="549"/>
        <v>0</v>
      </c>
      <c r="S568" s="2">
        <f t="shared" si="550"/>
        <v>0</v>
      </c>
      <c r="T568" s="2">
        <f t="shared" si="551"/>
        <v>0</v>
      </c>
      <c r="U568" s="2">
        <f t="shared" si="552"/>
        <v>0</v>
      </c>
      <c r="V568" s="2">
        <f t="shared" si="553"/>
        <v>0</v>
      </c>
      <c r="W568" s="2">
        <f t="shared" si="554"/>
        <v>0</v>
      </c>
      <c r="X568" s="2">
        <f t="shared" si="555"/>
        <v>0</v>
      </c>
      <c r="Y568" s="2">
        <f t="shared" si="556"/>
        <v>0</v>
      </c>
      <c r="Z568" s="2"/>
      <c r="AA568" s="2">
        <v>-1</v>
      </c>
      <c r="AB568" s="2">
        <f t="shared" si="557"/>
        <v>0</v>
      </c>
      <c r="AC568" s="2">
        <f t="shared" si="558"/>
        <v>0</v>
      </c>
      <c r="AD568" s="2">
        <f t="shared" si="559"/>
        <v>0</v>
      </c>
      <c r="AE568" s="2">
        <f t="shared" si="560"/>
        <v>0</v>
      </c>
      <c r="AF568" s="2">
        <f t="shared" si="560"/>
        <v>0</v>
      </c>
      <c r="AG568" s="2">
        <f t="shared" si="561"/>
        <v>0</v>
      </c>
      <c r="AH568" s="2">
        <f t="shared" si="562"/>
        <v>0</v>
      </c>
      <c r="AI568" s="2">
        <f t="shared" si="562"/>
        <v>0</v>
      </c>
      <c r="AJ568" s="2">
        <f t="shared" si="563"/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109</v>
      </c>
      <c r="AU568" s="2">
        <v>61</v>
      </c>
      <c r="AV568" s="2">
        <v>1</v>
      </c>
      <c r="AW568" s="2">
        <v>1</v>
      </c>
      <c r="AX568" s="2"/>
      <c r="AY568" s="2"/>
      <c r="AZ568" s="2">
        <v>1</v>
      </c>
      <c r="BA568" s="2">
        <v>1</v>
      </c>
      <c r="BB568" s="2">
        <v>1</v>
      </c>
      <c r="BC568" s="2">
        <v>1</v>
      </c>
      <c r="BD568" s="2" t="s">
        <v>3</v>
      </c>
      <c r="BE568" s="2" t="s">
        <v>3</v>
      </c>
      <c r="BF568" s="2" t="s">
        <v>3</v>
      </c>
      <c r="BG568" s="2" t="s">
        <v>3</v>
      </c>
      <c r="BH568" s="2">
        <v>3</v>
      </c>
      <c r="BI568" s="2">
        <v>1</v>
      </c>
      <c r="BJ568" s="2" t="s">
        <v>3</v>
      </c>
      <c r="BK568" s="2"/>
      <c r="BL568" s="2"/>
      <c r="BM568" s="2">
        <v>21</v>
      </c>
      <c r="BN568" s="2">
        <v>0</v>
      </c>
      <c r="BO568" s="2" t="s">
        <v>3</v>
      </c>
      <c r="BP568" s="2">
        <v>0</v>
      </c>
      <c r="BQ568" s="2">
        <v>30</v>
      </c>
      <c r="BR568" s="2">
        <v>0</v>
      </c>
      <c r="BS568" s="2">
        <v>1</v>
      </c>
      <c r="BT568" s="2">
        <v>1</v>
      </c>
      <c r="BU568" s="2">
        <v>1</v>
      </c>
      <c r="BV568" s="2">
        <v>1</v>
      </c>
      <c r="BW568" s="2">
        <v>1</v>
      </c>
      <c r="BX568" s="2">
        <v>1</v>
      </c>
      <c r="BY568" s="2" t="s">
        <v>3</v>
      </c>
      <c r="BZ568" s="2">
        <v>109</v>
      </c>
      <c r="CA568" s="2">
        <v>61</v>
      </c>
      <c r="CB568" s="2" t="s">
        <v>3</v>
      </c>
      <c r="CC568" s="2"/>
      <c r="CD568" s="2"/>
      <c r="CE568" s="2">
        <v>1566</v>
      </c>
      <c r="CF568" s="2">
        <v>0</v>
      </c>
      <c r="CG568" s="2">
        <v>0</v>
      </c>
      <c r="CH568" s="2"/>
      <c r="CI568" s="2"/>
      <c r="CJ568" s="2"/>
      <c r="CK568" s="2"/>
      <c r="CL568" s="2"/>
      <c r="CM568" s="2">
        <v>0</v>
      </c>
      <c r="CN568" s="2" t="s">
        <v>3</v>
      </c>
      <c r="CO568" s="2">
        <v>0</v>
      </c>
      <c r="CP568" s="2">
        <f t="shared" si="564"/>
        <v>0</v>
      </c>
      <c r="CQ568" s="2">
        <f t="shared" si="565"/>
        <v>0</v>
      </c>
      <c r="CR568" s="2">
        <f t="shared" si="566"/>
        <v>0</v>
      </c>
      <c r="CS568" s="2">
        <f t="shared" si="567"/>
        <v>0</v>
      </c>
      <c r="CT568" s="2">
        <f t="shared" si="568"/>
        <v>0</v>
      </c>
      <c r="CU568" s="2">
        <f t="shared" si="569"/>
        <v>0</v>
      </c>
      <c r="CV568" s="2">
        <f t="shared" si="570"/>
        <v>0</v>
      </c>
      <c r="CW568" s="2">
        <f t="shared" si="571"/>
        <v>0</v>
      </c>
      <c r="CX568" s="2">
        <f t="shared" si="572"/>
        <v>0</v>
      </c>
      <c r="CY568" s="2">
        <f t="shared" si="573"/>
        <v>0</v>
      </c>
      <c r="CZ568" s="2">
        <f t="shared" si="574"/>
        <v>0</v>
      </c>
      <c r="DA568" s="2"/>
      <c r="DB568" s="2"/>
      <c r="DC568" s="2" t="s">
        <v>3</v>
      </c>
      <c r="DD568" s="2" t="s">
        <v>3</v>
      </c>
      <c r="DE568" s="2" t="s">
        <v>3</v>
      </c>
      <c r="DF568" s="2" t="s">
        <v>3</v>
      </c>
      <c r="DG568" s="2" t="s">
        <v>3</v>
      </c>
      <c r="DH568" s="2" t="s">
        <v>3</v>
      </c>
      <c r="DI568" s="2" t="s">
        <v>3</v>
      </c>
      <c r="DJ568" s="2" t="s">
        <v>3</v>
      </c>
      <c r="DK568" s="2" t="s">
        <v>3</v>
      </c>
      <c r="DL568" s="2" t="s">
        <v>3</v>
      </c>
      <c r="DM568" s="2" t="s">
        <v>3</v>
      </c>
      <c r="DN568" s="2">
        <v>0</v>
      </c>
      <c r="DO568" s="2">
        <v>0</v>
      </c>
      <c r="DP568" s="2">
        <v>1</v>
      </c>
      <c r="DQ568" s="2">
        <v>1</v>
      </c>
      <c r="DR568" s="2"/>
      <c r="DS568" s="2"/>
      <c r="DT568" s="2"/>
      <c r="DU568" s="2">
        <v>1010</v>
      </c>
      <c r="DV568" s="2" t="s">
        <v>163</v>
      </c>
      <c r="DW568" s="2" t="s">
        <v>163</v>
      </c>
      <c r="DX568" s="2">
        <v>1</v>
      </c>
      <c r="DY568" s="2"/>
      <c r="DZ568" s="2" t="s">
        <v>3</v>
      </c>
      <c r="EA568" s="2" t="s">
        <v>3</v>
      </c>
      <c r="EB568" s="2" t="s">
        <v>3</v>
      </c>
      <c r="EC568" s="2" t="s">
        <v>3</v>
      </c>
      <c r="ED568" s="2"/>
      <c r="EE568" s="2">
        <v>85635393</v>
      </c>
      <c r="EF568" s="2">
        <v>30</v>
      </c>
      <c r="EG568" s="2" t="s">
        <v>46</v>
      </c>
      <c r="EH568" s="2">
        <v>0</v>
      </c>
      <c r="EI568" s="2" t="s">
        <v>3</v>
      </c>
      <c r="EJ568" s="2">
        <v>1</v>
      </c>
      <c r="EK568" s="2">
        <v>21</v>
      </c>
      <c r="EL568" s="2" t="s">
        <v>47</v>
      </c>
      <c r="EM568" s="2" t="s">
        <v>48</v>
      </c>
      <c r="EN568" s="2"/>
      <c r="EO568" s="2" t="s">
        <v>3</v>
      </c>
      <c r="EP568" s="2"/>
      <c r="EQ568" s="2">
        <v>2098176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>
        <v>0</v>
      </c>
      <c r="FR568" s="2">
        <v>0</v>
      </c>
      <c r="FS568" s="2">
        <v>0</v>
      </c>
      <c r="FT568" s="2"/>
      <c r="FU568" s="2"/>
      <c r="FV568" s="2"/>
      <c r="FW568" s="2"/>
      <c r="FX568" s="2">
        <v>109</v>
      </c>
      <c r="FY568" s="2">
        <v>61</v>
      </c>
      <c r="FZ568" s="2"/>
      <c r="GA568" s="2" t="s">
        <v>3</v>
      </c>
      <c r="GB568" s="2"/>
      <c r="GC568" s="2"/>
      <c r="GD568" s="2">
        <v>1</v>
      </c>
      <c r="GE568" s="2"/>
      <c r="GF568" s="2">
        <v>-740331195</v>
      </c>
      <c r="GG568" s="2">
        <v>2</v>
      </c>
      <c r="GH568" s="2">
        <v>0</v>
      </c>
      <c r="GI568" s="2">
        <v>-2</v>
      </c>
      <c r="GJ568" s="2">
        <v>0</v>
      </c>
      <c r="GK568" s="2">
        <v>0</v>
      </c>
      <c r="GL568" s="2">
        <f t="shared" si="575"/>
        <v>0</v>
      </c>
      <c r="GM568" s="2">
        <f t="shared" si="576"/>
        <v>0</v>
      </c>
      <c r="GN568" s="2">
        <f t="shared" si="577"/>
        <v>0</v>
      </c>
      <c r="GO568" s="2">
        <f t="shared" si="578"/>
        <v>0</v>
      </c>
      <c r="GP568" s="2">
        <f t="shared" si="579"/>
        <v>0</v>
      </c>
      <c r="GQ568" s="2"/>
      <c r="GR568" s="2">
        <v>0</v>
      </c>
      <c r="GS568" s="2">
        <v>3</v>
      </c>
      <c r="GT568" s="2">
        <v>0</v>
      </c>
      <c r="GU568" s="2" t="s">
        <v>3</v>
      </c>
      <c r="GV568" s="2">
        <f t="shared" si="580"/>
        <v>0</v>
      </c>
      <c r="GW568" s="2">
        <v>1</v>
      </c>
      <c r="GX568" s="2">
        <f t="shared" si="581"/>
        <v>0</v>
      </c>
      <c r="GY568" s="2"/>
      <c r="GZ568" s="2"/>
      <c r="HA568" s="2">
        <v>0</v>
      </c>
      <c r="HB568" s="2">
        <v>0</v>
      </c>
      <c r="HC568" s="2">
        <f t="shared" si="582"/>
        <v>0</v>
      </c>
      <c r="HD568" s="2"/>
      <c r="HE568" s="2" t="s">
        <v>3</v>
      </c>
      <c r="HF568" s="2" t="s">
        <v>3</v>
      </c>
      <c r="HG568" s="2"/>
      <c r="HH568" s="2"/>
      <c r="HI568" s="2"/>
      <c r="HJ568" s="2"/>
      <c r="HK568" s="2"/>
      <c r="HL568" s="2"/>
      <c r="HM568" s="2" t="s">
        <v>3</v>
      </c>
      <c r="HN568" s="2" t="s">
        <v>3</v>
      </c>
      <c r="HO568" s="2" t="s">
        <v>3</v>
      </c>
      <c r="HP568" s="2" t="s">
        <v>3</v>
      </c>
      <c r="HQ568" s="2" t="s">
        <v>3</v>
      </c>
      <c r="HR568" s="2"/>
      <c r="HS568" s="2">
        <v>0</v>
      </c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>
        <v>0</v>
      </c>
      <c r="IL568" s="2"/>
      <c r="IM568" s="2"/>
      <c r="IN568" s="2"/>
      <c r="IO568" s="2"/>
      <c r="IP568" s="2"/>
      <c r="IQ568" s="2"/>
      <c r="IR568" s="2"/>
      <c r="IS568" s="2"/>
      <c r="IT568" s="2"/>
      <c r="IU568" s="2"/>
    </row>
    <row r="569" spans="1:255" x14ac:dyDescent="0.25">
      <c r="A569" s="3">
        <v>18</v>
      </c>
      <c r="B569" s="3">
        <v>1</v>
      </c>
      <c r="C569" s="3">
        <v>654</v>
      </c>
      <c r="E569" s="3" t="s">
        <v>3</v>
      </c>
      <c r="F569" s="3" t="s">
        <v>3</v>
      </c>
      <c r="G569" s="3" t="s">
        <v>511</v>
      </c>
      <c r="H569" s="3" t="s">
        <v>163</v>
      </c>
      <c r="I569" s="3">
        <f>I565*J569</f>
        <v>0.4</v>
      </c>
      <c r="J569" s="3">
        <v>1</v>
      </c>
      <c r="K569" s="3">
        <v>1</v>
      </c>
      <c r="O569" s="3">
        <f t="shared" si="546"/>
        <v>0</v>
      </c>
      <c r="P569" s="3">
        <f t="shared" si="547"/>
        <v>0</v>
      </c>
      <c r="Q569" s="3">
        <f t="shared" si="548"/>
        <v>0</v>
      </c>
      <c r="R569" s="3">
        <f t="shared" si="549"/>
        <v>0</v>
      </c>
      <c r="S569" s="3">
        <f t="shared" si="550"/>
        <v>0</v>
      </c>
      <c r="T569" s="3">
        <f t="shared" si="551"/>
        <v>0</v>
      </c>
      <c r="U569" s="3">
        <f t="shared" si="552"/>
        <v>0</v>
      </c>
      <c r="V569" s="3">
        <f t="shared" si="553"/>
        <v>0</v>
      </c>
      <c r="W569" s="3">
        <f t="shared" si="554"/>
        <v>0</v>
      </c>
      <c r="X569" s="3">
        <f t="shared" si="555"/>
        <v>0</v>
      </c>
      <c r="Y569" s="3">
        <f t="shared" si="556"/>
        <v>0</v>
      </c>
      <c r="AA569" s="3">
        <v>-1</v>
      </c>
      <c r="AB569" s="3">
        <f t="shared" si="557"/>
        <v>0</v>
      </c>
      <c r="AC569" s="3">
        <f t="shared" si="558"/>
        <v>0</v>
      </c>
      <c r="AD569" s="3">
        <f t="shared" si="559"/>
        <v>0</v>
      </c>
      <c r="AE569" s="3">
        <f t="shared" si="560"/>
        <v>0</v>
      </c>
      <c r="AF569" s="3">
        <f t="shared" si="560"/>
        <v>0</v>
      </c>
      <c r="AG569" s="3">
        <f t="shared" si="561"/>
        <v>0</v>
      </c>
      <c r="AH569" s="3">
        <f t="shared" si="562"/>
        <v>0</v>
      </c>
      <c r="AI569" s="3">
        <f t="shared" si="562"/>
        <v>0</v>
      </c>
      <c r="AJ569" s="3">
        <f t="shared" si="563"/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109</v>
      </c>
      <c r="AU569" s="3">
        <v>61</v>
      </c>
      <c r="AV569" s="3">
        <v>1</v>
      </c>
      <c r="AW569" s="3">
        <v>1</v>
      </c>
      <c r="AZ569" s="3">
        <v>1</v>
      </c>
      <c r="BA569" s="3">
        <v>1</v>
      </c>
      <c r="BB569" s="3">
        <v>1</v>
      </c>
      <c r="BC569" s="3">
        <v>9.84</v>
      </c>
      <c r="BD569" s="3" t="s">
        <v>3</v>
      </c>
      <c r="BE569" s="3" t="s">
        <v>3</v>
      </c>
      <c r="BF569" s="3" t="s">
        <v>3</v>
      </c>
      <c r="BG569" s="3" t="s">
        <v>3</v>
      </c>
      <c r="BH569" s="3">
        <v>3</v>
      </c>
      <c r="BI569" s="3">
        <v>1</v>
      </c>
      <c r="BJ569" s="3" t="s">
        <v>3</v>
      </c>
      <c r="BM569" s="3">
        <v>21</v>
      </c>
      <c r="BN569" s="3">
        <v>0</v>
      </c>
      <c r="BO569" s="3" t="s">
        <v>3</v>
      </c>
      <c r="BP569" s="3">
        <v>0</v>
      </c>
      <c r="BQ569" s="3">
        <v>30</v>
      </c>
      <c r="BR569" s="3">
        <v>0</v>
      </c>
      <c r="BS569" s="3">
        <v>1</v>
      </c>
      <c r="BT569" s="3">
        <v>1</v>
      </c>
      <c r="BU569" s="3">
        <v>1</v>
      </c>
      <c r="BV569" s="3">
        <v>1</v>
      </c>
      <c r="BW569" s="3">
        <v>1</v>
      </c>
      <c r="BX569" s="3">
        <v>1</v>
      </c>
      <c r="BY569" s="3" t="s">
        <v>3</v>
      </c>
      <c r="BZ569" s="3">
        <v>109</v>
      </c>
      <c r="CA569" s="3">
        <v>61</v>
      </c>
      <c r="CB569" s="3" t="s">
        <v>3</v>
      </c>
      <c r="CE569" s="3">
        <v>1566</v>
      </c>
      <c r="CF569" s="3">
        <v>0</v>
      </c>
      <c r="CG569" s="3">
        <v>0</v>
      </c>
      <c r="CM569" s="3">
        <v>0</v>
      </c>
      <c r="CN569" s="3" t="s">
        <v>3</v>
      </c>
      <c r="CO569" s="3">
        <v>0</v>
      </c>
      <c r="CP569" s="3">
        <f t="shared" si="564"/>
        <v>0</v>
      </c>
      <c r="CQ569" s="3">
        <f t="shared" si="565"/>
        <v>0</v>
      </c>
      <c r="CR569" s="3">
        <f t="shared" si="566"/>
        <v>0</v>
      </c>
      <c r="CS569" s="3">
        <f t="shared" si="567"/>
        <v>0</v>
      </c>
      <c r="CT569" s="3">
        <f t="shared" si="568"/>
        <v>0</v>
      </c>
      <c r="CU569" s="3">
        <f t="shared" si="569"/>
        <v>0</v>
      </c>
      <c r="CV569" s="3">
        <f t="shared" si="570"/>
        <v>0</v>
      </c>
      <c r="CW569" s="3">
        <f t="shared" si="571"/>
        <v>0</v>
      </c>
      <c r="CX569" s="3">
        <f t="shared" si="572"/>
        <v>0</v>
      </c>
      <c r="CY569" s="3">
        <f t="shared" si="573"/>
        <v>0</v>
      </c>
      <c r="CZ569" s="3">
        <f t="shared" si="574"/>
        <v>0</v>
      </c>
      <c r="DC569" s="3" t="s">
        <v>3</v>
      </c>
      <c r="DD569" s="3" t="s">
        <v>3</v>
      </c>
      <c r="DE569" s="3" t="s">
        <v>3</v>
      </c>
      <c r="DF569" s="3" t="s">
        <v>3</v>
      </c>
      <c r="DG569" s="3" t="s">
        <v>3</v>
      </c>
      <c r="DH569" s="3" t="s">
        <v>3</v>
      </c>
      <c r="DI569" s="3" t="s">
        <v>3</v>
      </c>
      <c r="DJ569" s="3" t="s">
        <v>3</v>
      </c>
      <c r="DK569" s="3" t="s">
        <v>3</v>
      </c>
      <c r="DL569" s="3" t="s">
        <v>3</v>
      </c>
      <c r="DM569" s="3" t="s">
        <v>3</v>
      </c>
      <c r="DN569" s="3">
        <v>0</v>
      </c>
      <c r="DO569" s="3">
        <v>0</v>
      </c>
      <c r="DP569" s="3">
        <v>1</v>
      </c>
      <c r="DQ569" s="3">
        <v>1</v>
      </c>
      <c r="DU569" s="3">
        <v>1010</v>
      </c>
      <c r="DV569" s="3" t="s">
        <v>163</v>
      </c>
      <c r="DW569" s="3" t="s">
        <v>163</v>
      </c>
      <c r="DX569" s="3">
        <v>1</v>
      </c>
      <c r="DZ569" s="3" t="s">
        <v>3</v>
      </c>
      <c r="EA569" s="3" t="s">
        <v>3</v>
      </c>
      <c r="EB569" s="3" t="s">
        <v>3</v>
      </c>
      <c r="EC569" s="3" t="s">
        <v>3</v>
      </c>
      <c r="EE569" s="3">
        <v>85635393</v>
      </c>
      <c r="EF569" s="3">
        <v>30</v>
      </c>
      <c r="EG569" s="3" t="s">
        <v>46</v>
      </c>
      <c r="EH569" s="3">
        <v>0</v>
      </c>
      <c r="EI569" s="3" t="s">
        <v>3</v>
      </c>
      <c r="EJ569" s="3">
        <v>1</v>
      </c>
      <c r="EK569" s="3">
        <v>21</v>
      </c>
      <c r="EL569" s="3" t="s">
        <v>47</v>
      </c>
      <c r="EM569" s="3" t="s">
        <v>48</v>
      </c>
      <c r="EO569" s="3" t="s">
        <v>3</v>
      </c>
      <c r="EQ569" s="3">
        <v>2098176</v>
      </c>
      <c r="ER569" s="3">
        <v>0</v>
      </c>
      <c r="ES569" s="3">
        <v>0</v>
      </c>
      <c r="ET569" s="3">
        <v>0</v>
      </c>
      <c r="EU569" s="3">
        <v>0</v>
      </c>
      <c r="EV569" s="3">
        <v>0</v>
      </c>
      <c r="EW569" s="3">
        <v>0</v>
      </c>
      <c r="EX569" s="3">
        <v>0</v>
      </c>
      <c r="FQ569" s="3">
        <v>0</v>
      </c>
      <c r="FR569" s="3">
        <v>0</v>
      </c>
      <c r="FS569" s="3">
        <v>0</v>
      </c>
      <c r="FX569" s="3">
        <v>109</v>
      </c>
      <c r="FY569" s="3">
        <v>61</v>
      </c>
      <c r="GA569" s="3" t="s">
        <v>3</v>
      </c>
      <c r="GD569" s="3">
        <v>1</v>
      </c>
      <c r="GF569" s="3">
        <v>-740331195</v>
      </c>
      <c r="GG569" s="3">
        <v>2</v>
      </c>
      <c r="GH569" s="3">
        <v>0</v>
      </c>
      <c r="GI569" s="3">
        <v>5</v>
      </c>
      <c r="GJ569" s="3">
        <v>0</v>
      </c>
      <c r="GK569" s="3">
        <v>0</v>
      </c>
      <c r="GL569" s="3">
        <f t="shared" si="575"/>
        <v>0</v>
      </c>
      <c r="GM569" s="3">
        <f t="shared" si="576"/>
        <v>0</v>
      </c>
      <c r="GN569" s="3">
        <f t="shared" si="577"/>
        <v>0</v>
      </c>
      <c r="GO569" s="3">
        <f t="shared" si="578"/>
        <v>0</v>
      </c>
      <c r="GP569" s="3">
        <f t="shared" si="579"/>
        <v>0</v>
      </c>
      <c r="GR569" s="3">
        <v>0</v>
      </c>
      <c r="GS569" s="3">
        <v>3</v>
      </c>
      <c r="GT569" s="3">
        <v>0</v>
      </c>
      <c r="GU569" s="3" t="s">
        <v>3</v>
      </c>
      <c r="GV569" s="3">
        <f t="shared" si="580"/>
        <v>0</v>
      </c>
      <c r="GW569" s="3">
        <v>1</v>
      </c>
      <c r="GX569" s="3">
        <f t="shared" si="581"/>
        <v>0</v>
      </c>
      <c r="HA569" s="3">
        <v>0</v>
      </c>
      <c r="HB569" s="3">
        <v>0</v>
      </c>
      <c r="HC569" s="3">
        <f t="shared" si="582"/>
        <v>0</v>
      </c>
      <c r="HE569" s="3" t="s">
        <v>3</v>
      </c>
      <c r="HF569" s="3" t="s">
        <v>3</v>
      </c>
      <c r="HM569" s="3" t="s">
        <v>3</v>
      </c>
      <c r="HN569" s="3" t="s">
        <v>3</v>
      </c>
      <c r="HO569" s="3" t="s">
        <v>3</v>
      </c>
      <c r="HP569" s="3" t="s">
        <v>3</v>
      </c>
      <c r="HQ569" s="3" t="s">
        <v>3</v>
      </c>
      <c r="HS569" s="3">
        <v>0</v>
      </c>
      <c r="IK569" s="3">
        <v>0</v>
      </c>
    </row>
    <row r="570" spans="1:255" x14ac:dyDescent="0.25">
      <c r="A570" s="2">
        <v>17</v>
      </c>
      <c r="B570" s="2">
        <v>1</v>
      </c>
      <c r="C570" s="2">
        <f>ROW(SmtRes!A664)</f>
        <v>664</v>
      </c>
      <c r="D570" s="2">
        <f>ROW(EtalonRes!A631)</f>
        <v>631</v>
      </c>
      <c r="E570" s="2" t="s">
        <v>512</v>
      </c>
      <c r="F570" s="2" t="s">
        <v>513</v>
      </c>
      <c r="G570" s="2" t="s">
        <v>514</v>
      </c>
      <c r="H570" s="2" t="s">
        <v>493</v>
      </c>
      <c r="I570" s="2">
        <v>4</v>
      </c>
      <c r="J570" s="2">
        <v>0</v>
      </c>
      <c r="K570" s="2">
        <v>4</v>
      </c>
      <c r="L570" s="2"/>
      <c r="M570" s="2"/>
      <c r="N570" s="2"/>
      <c r="O570" s="2">
        <f t="shared" si="546"/>
        <v>245.17</v>
      </c>
      <c r="P570" s="2">
        <f t="shared" si="547"/>
        <v>11.96</v>
      </c>
      <c r="Q570" s="2">
        <f>(ROUND((ROUND(((((ET570*1.25)*1.2))*AV570*I570),2)*BB570),2)+ROUND((ROUND(((AE570-(((EU570*1.25)*1.2)))*AV570*I570),2)*BS570),2))</f>
        <v>38.729999999999997</v>
      </c>
      <c r="R570" s="2">
        <f>(ROUND((ROUND(((((EU570*1.25)*1.2))*AV570*I570),2)*BS570),2)+ROUND((ROUND(((AE570-(((EU570*1.25)*1.2)))*AV570*I570),2)*BS570),2))</f>
        <v>1.6</v>
      </c>
      <c r="S570" s="2">
        <f t="shared" si="550"/>
        <v>194.48</v>
      </c>
      <c r="T570" s="2">
        <f t="shared" si="551"/>
        <v>0</v>
      </c>
      <c r="U570" s="2">
        <f t="shared" si="552"/>
        <v>15.195787199999998</v>
      </c>
      <c r="V570" s="2">
        <f t="shared" si="553"/>
        <v>0</v>
      </c>
      <c r="W570" s="2">
        <f t="shared" si="554"/>
        <v>0</v>
      </c>
      <c r="X570" s="2">
        <f>(ROUND((((S570+ROUND((ROUND(((((EU570*1.25)*1.2))*AV570*I570),2)*BS570),2))*AT570)/100),2)+ROUND(((ROUND((ROUND(((AE570-(((EU570*1.25)*1.2)))*AV570*I570),2)*BS570),2)*AT570)/100),2))</f>
        <v>213.73</v>
      </c>
      <c r="Y570" s="2">
        <f>(ROUND((((S570+ROUND((ROUND(((((EU570*1.25)*1.2))*AV570*I570),2)*BS570),2))*AU570)/100),2)+ROUND(((ROUND((ROUND(((AE570-(((EU570*1.25)*1.2)))*AV570*I570),2)*BS570),2)*AU570)/100),2))</f>
        <v>119.61</v>
      </c>
      <c r="Z570" s="2"/>
      <c r="AA570" s="2">
        <v>86549534</v>
      </c>
      <c r="AB570" s="2">
        <f t="shared" si="557"/>
        <v>57.632599999999996</v>
      </c>
      <c r="AC570" s="2">
        <f>ROUND((((ES570*1)*1)),6)</f>
        <v>2.99</v>
      </c>
      <c r="AD570" s="2">
        <f>ROUND((((((ET570*1.25)*1.2))-(((EU570*1.25)*1.2)))+AE570),6)</f>
        <v>9.0749999999999993</v>
      </c>
      <c r="AE570" s="2">
        <f>ROUND((((EU570*1.25)*1.2)),6)</f>
        <v>0.375</v>
      </c>
      <c r="AF570" s="2">
        <f>ROUND((((EV570*1.15)*1.2)),6)</f>
        <v>45.567599999999999</v>
      </c>
      <c r="AG570" s="2">
        <f t="shared" si="561"/>
        <v>0</v>
      </c>
      <c r="AH570" s="2">
        <f>(((EW570*1.15)*1.2))</f>
        <v>3.5603999999999996</v>
      </c>
      <c r="AI570" s="2">
        <f>(((EX570*1.25)*1.2))</f>
        <v>0</v>
      </c>
      <c r="AJ570" s="2">
        <f t="shared" si="563"/>
        <v>0</v>
      </c>
      <c r="AK570" s="2">
        <v>42.06</v>
      </c>
      <c r="AL570" s="2">
        <v>2.99</v>
      </c>
      <c r="AM570" s="2">
        <v>6.05</v>
      </c>
      <c r="AN570" s="2">
        <v>0.25</v>
      </c>
      <c r="AO570" s="2">
        <v>33.020000000000003</v>
      </c>
      <c r="AP570" s="2">
        <v>0</v>
      </c>
      <c r="AQ570" s="2">
        <v>2.58</v>
      </c>
      <c r="AR570" s="2">
        <v>0</v>
      </c>
      <c r="AS570" s="2">
        <v>0</v>
      </c>
      <c r="AT570" s="2">
        <v>109</v>
      </c>
      <c r="AU570" s="2">
        <v>61</v>
      </c>
      <c r="AV570" s="2">
        <v>1.0669999999999999</v>
      </c>
      <c r="AW570" s="2">
        <v>1</v>
      </c>
      <c r="AX570" s="2"/>
      <c r="AY570" s="2"/>
      <c r="AZ570" s="2">
        <v>1</v>
      </c>
      <c r="BA570" s="2">
        <v>1</v>
      </c>
      <c r="BB570" s="2">
        <v>1</v>
      </c>
      <c r="BC570" s="2">
        <v>1</v>
      </c>
      <c r="BD570" s="2" t="s">
        <v>3</v>
      </c>
      <c r="BE570" s="2" t="s">
        <v>3</v>
      </c>
      <c r="BF570" s="2" t="s">
        <v>3</v>
      </c>
      <c r="BG570" s="2" t="s">
        <v>3</v>
      </c>
      <c r="BH570" s="2">
        <v>0</v>
      </c>
      <c r="BI570" s="2">
        <v>1</v>
      </c>
      <c r="BJ570" s="2" t="s">
        <v>515</v>
      </c>
      <c r="BK570" s="2"/>
      <c r="BL570" s="2"/>
      <c r="BM570" s="2">
        <v>21</v>
      </c>
      <c r="BN570" s="2">
        <v>0</v>
      </c>
      <c r="BO570" s="2" t="s">
        <v>513</v>
      </c>
      <c r="BP570" s="2">
        <v>1</v>
      </c>
      <c r="BQ570" s="2">
        <v>30</v>
      </c>
      <c r="BR570" s="2">
        <v>0</v>
      </c>
      <c r="BS570" s="2">
        <v>1</v>
      </c>
      <c r="BT570" s="2">
        <v>1</v>
      </c>
      <c r="BU570" s="2">
        <v>1</v>
      </c>
      <c r="BV570" s="2">
        <v>1</v>
      </c>
      <c r="BW570" s="2">
        <v>1</v>
      </c>
      <c r="BX570" s="2">
        <v>1</v>
      </c>
      <c r="BY570" s="2" t="s">
        <v>3</v>
      </c>
      <c r="BZ570" s="2">
        <v>109</v>
      </c>
      <c r="CA570" s="2">
        <v>61</v>
      </c>
      <c r="CB570" s="2" t="s">
        <v>3</v>
      </c>
      <c r="CC570" s="2"/>
      <c r="CD570" s="2"/>
      <c r="CE570" s="2">
        <v>1566</v>
      </c>
      <c r="CF570" s="2">
        <v>0</v>
      </c>
      <c r="CG570" s="2">
        <v>0</v>
      </c>
      <c r="CH570" s="2"/>
      <c r="CI570" s="2"/>
      <c r="CJ570" s="2"/>
      <c r="CK570" s="2"/>
      <c r="CL570" s="2"/>
      <c r="CM570" s="2">
        <v>0</v>
      </c>
      <c r="CN570" s="2" t="s">
        <v>857</v>
      </c>
      <c r="CO570" s="2">
        <v>0</v>
      </c>
      <c r="CP570" s="2">
        <f t="shared" si="564"/>
        <v>245.17</v>
      </c>
      <c r="CQ570" s="2">
        <f t="shared" si="565"/>
        <v>2.99</v>
      </c>
      <c r="CR570" s="2">
        <f>(ROUND((ROUND(((((ET570*1.25)*1.2))*AV570*1),2)*BB570),2)+ROUND((ROUND(((AE570-(((EU570*1.25)*1.2)))*AV570*1),2)*BS570),2))</f>
        <v>9.68</v>
      </c>
      <c r="CS570" s="2">
        <f>(ROUND((ROUND(((((EU570*1.25)*1.2))*AV570*1),2)*BS570),2)+ROUND((ROUND(((AE570-(((EU570*1.25)*1.2)))*AV570*1),2)*BS570),2))</f>
        <v>0.4</v>
      </c>
      <c r="CT570" s="2">
        <f t="shared" si="568"/>
        <v>48.62</v>
      </c>
      <c r="CU570" s="2">
        <f t="shared" si="569"/>
        <v>0</v>
      </c>
      <c r="CV570" s="2">
        <f t="shared" si="570"/>
        <v>3.7989467999999995</v>
      </c>
      <c r="CW570" s="2">
        <f t="shared" si="571"/>
        <v>0</v>
      </c>
      <c r="CX570" s="2">
        <f t="shared" si="572"/>
        <v>0</v>
      </c>
      <c r="CY570" s="2">
        <f>(ROUND((((S570+ROUND((ROUND(((((EU570*1.25)*1.2))*AV570*1),2)*BS570),2))*AT570)/100),2)+ROUND(((ROUND((ROUND(((AE570-(((EU570*1.25)*1.2)))*AV570*1),2)*BS570),2)*AT570)/100),2))</f>
        <v>212.42</v>
      </c>
      <c r="CZ570" s="2">
        <f>(ROUND((((S570+ROUND((ROUND(((((EU570*1.25)*1.2))*AV570*1),2)*BS570),2))*AU570)/100),2)+ROUND(((ROUND((ROUND(((AE570-(((EU570*1.25)*1.2)))*AV570*1),2)*BS570),2)*AU570)/100),2))</f>
        <v>118.88</v>
      </c>
      <c r="DA570" s="2"/>
      <c r="DB570" s="2">
        <v>165</v>
      </c>
      <c r="DC570" s="2" t="s">
        <v>3</v>
      </c>
      <c r="DD570" s="2" t="s">
        <v>36</v>
      </c>
      <c r="DE570" s="2" t="s">
        <v>138</v>
      </c>
      <c r="DF570" s="2" t="s">
        <v>138</v>
      </c>
      <c r="DG570" s="2" t="s">
        <v>139</v>
      </c>
      <c r="DH570" s="2" t="s">
        <v>3</v>
      </c>
      <c r="DI570" s="2" t="s">
        <v>139</v>
      </c>
      <c r="DJ570" s="2" t="s">
        <v>138</v>
      </c>
      <c r="DK570" s="2" t="s">
        <v>3</v>
      </c>
      <c r="DL570" s="2" t="s">
        <v>3</v>
      </c>
      <c r="DM570" s="2" t="s">
        <v>3</v>
      </c>
      <c r="DN570" s="2">
        <v>0</v>
      </c>
      <c r="DO570" s="2">
        <v>0</v>
      </c>
      <c r="DP570" s="2">
        <v>1</v>
      </c>
      <c r="DQ570" s="2">
        <v>1</v>
      </c>
      <c r="DR570" s="2"/>
      <c r="DS570" s="2"/>
      <c r="DT570" s="2"/>
      <c r="DU570" s="2">
        <v>1013</v>
      </c>
      <c r="DV570" s="2" t="s">
        <v>493</v>
      </c>
      <c r="DW570" s="2" t="s">
        <v>493</v>
      </c>
      <c r="DX570" s="2">
        <v>1</v>
      </c>
      <c r="DY570" s="2"/>
      <c r="DZ570" s="2" t="s">
        <v>3</v>
      </c>
      <c r="EA570" s="2" t="s">
        <v>3</v>
      </c>
      <c r="EB570" s="2" t="s">
        <v>3</v>
      </c>
      <c r="EC570" s="2" t="s">
        <v>3</v>
      </c>
      <c r="ED570" s="2"/>
      <c r="EE570" s="2">
        <v>85635393</v>
      </c>
      <c r="EF570" s="2">
        <v>30</v>
      </c>
      <c r="EG570" s="2" t="s">
        <v>46</v>
      </c>
      <c r="EH570" s="2">
        <v>0</v>
      </c>
      <c r="EI570" s="2" t="s">
        <v>3</v>
      </c>
      <c r="EJ570" s="2">
        <v>1</v>
      </c>
      <c r="EK570" s="2">
        <v>21</v>
      </c>
      <c r="EL570" s="2" t="s">
        <v>47</v>
      </c>
      <c r="EM570" s="2" t="s">
        <v>48</v>
      </c>
      <c r="EN570" s="2"/>
      <c r="EO570" s="2" t="s">
        <v>140</v>
      </c>
      <c r="EP570" s="2"/>
      <c r="EQ570" s="2">
        <v>131072</v>
      </c>
      <c r="ER570" s="2">
        <v>42.06</v>
      </c>
      <c r="ES570" s="2">
        <v>2.99</v>
      </c>
      <c r="ET570" s="2">
        <v>6.05</v>
      </c>
      <c r="EU570" s="2">
        <v>0.25</v>
      </c>
      <c r="EV570" s="2">
        <v>33.020000000000003</v>
      </c>
      <c r="EW570" s="2">
        <v>2.58</v>
      </c>
      <c r="EX570" s="2">
        <v>0</v>
      </c>
      <c r="EY570" s="2">
        <v>0</v>
      </c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>
        <v>0</v>
      </c>
      <c r="FR570" s="2">
        <v>0</v>
      </c>
      <c r="FS570" s="2">
        <v>0</v>
      </c>
      <c r="FT570" s="2"/>
      <c r="FU570" s="2"/>
      <c r="FV570" s="2"/>
      <c r="FW570" s="2"/>
      <c r="FX570" s="2">
        <v>109</v>
      </c>
      <c r="FY570" s="2">
        <v>61</v>
      </c>
      <c r="FZ570" s="2"/>
      <c r="GA570" s="2" t="s">
        <v>3</v>
      </c>
      <c r="GB570" s="2"/>
      <c r="GC570" s="2"/>
      <c r="GD570" s="2">
        <v>1</v>
      </c>
      <c r="GE570" s="2"/>
      <c r="GF570" s="2">
        <v>1316311156</v>
      </c>
      <c r="GG570" s="2">
        <v>2</v>
      </c>
      <c r="GH570" s="2">
        <v>1</v>
      </c>
      <c r="GI570" s="2">
        <v>2</v>
      </c>
      <c r="GJ570" s="2">
        <v>0</v>
      </c>
      <c r="GK570" s="2">
        <v>0</v>
      </c>
      <c r="GL570" s="2">
        <f t="shared" si="575"/>
        <v>0</v>
      </c>
      <c r="GM570" s="2">
        <f t="shared" si="576"/>
        <v>578.51</v>
      </c>
      <c r="GN570" s="2">
        <f t="shared" si="577"/>
        <v>578.51</v>
      </c>
      <c r="GO570" s="2">
        <f t="shared" si="578"/>
        <v>0</v>
      </c>
      <c r="GP570" s="2">
        <f t="shared" si="579"/>
        <v>0</v>
      </c>
      <c r="GQ570" s="2"/>
      <c r="GR570" s="2">
        <v>0</v>
      </c>
      <c r="GS570" s="2">
        <v>3</v>
      </c>
      <c r="GT570" s="2">
        <v>0</v>
      </c>
      <c r="GU570" s="2" t="s">
        <v>3</v>
      </c>
      <c r="GV570" s="2">
        <f t="shared" si="580"/>
        <v>0</v>
      </c>
      <c r="GW570" s="2">
        <v>1</v>
      </c>
      <c r="GX570" s="2">
        <f t="shared" si="581"/>
        <v>0</v>
      </c>
      <c r="GY570" s="2"/>
      <c r="GZ570" s="2"/>
      <c r="HA570" s="2">
        <v>0</v>
      </c>
      <c r="HB570" s="2">
        <v>0</v>
      </c>
      <c r="HC570" s="2">
        <f t="shared" si="582"/>
        <v>0</v>
      </c>
      <c r="HD570" s="2"/>
      <c r="HE570" s="2" t="s">
        <v>3</v>
      </c>
      <c r="HF570" s="2" t="s">
        <v>3</v>
      </c>
      <c r="HG570" s="2"/>
      <c r="HH570" s="2"/>
      <c r="HI570" s="2"/>
      <c r="HJ570" s="2"/>
      <c r="HK570" s="2"/>
      <c r="HL570" s="2"/>
      <c r="HM570" s="2" t="s">
        <v>3</v>
      </c>
      <c r="HN570" s="2" t="s">
        <v>3</v>
      </c>
      <c r="HO570" s="2" t="s">
        <v>3</v>
      </c>
      <c r="HP570" s="2" t="s">
        <v>3</v>
      </c>
      <c r="HQ570" s="2" t="s">
        <v>3</v>
      </c>
      <c r="HR570" s="2"/>
      <c r="HS570" s="2">
        <v>0</v>
      </c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>
        <v>0</v>
      </c>
      <c r="IL570" s="2"/>
      <c r="IM570" s="2"/>
      <c r="IN570" s="2"/>
      <c r="IO570" s="2"/>
      <c r="IP570" s="2"/>
      <c r="IQ570" s="2"/>
      <c r="IR570" s="2"/>
      <c r="IS570" s="2"/>
      <c r="IT570" s="2"/>
      <c r="IU570" s="2"/>
    </row>
    <row r="571" spans="1:255" x14ac:dyDescent="0.25">
      <c r="A571" s="3">
        <v>17</v>
      </c>
      <c r="B571" s="3">
        <v>1</v>
      </c>
      <c r="C571" s="3">
        <f>ROW(SmtRes!A672)</f>
        <v>672</v>
      </c>
      <c r="D571" s="3">
        <f>ROW(EtalonRes!A638)</f>
        <v>638</v>
      </c>
      <c r="E571" s="3" t="s">
        <v>512</v>
      </c>
      <c r="F571" s="3" t="s">
        <v>513</v>
      </c>
      <c r="G571" s="3" t="s">
        <v>514</v>
      </c>
      <c r="H571" s="3" t="s">
        <v>493</v>
      </c>
      <c r="I571" s="3">
        <v>4</v>
      </c>
      <c r="J571" s="3">
        <v>0</v>
      </c>
      <c r="K571" s="3">
        <v>4</v>
      </c>
      <c r="O571" s="3">
        <f t="shared" si="546"/>
        <v>11672.61</v>
      </c>
      <c r="P571" s="3">
        <f t="shared" si="547"/>
        <v>146.27000000000001</v>
      </c>
      <c r="Q571" s="3">
        <f>(ROUND((ROUND(((((ET571*1.25)*1.2))*AV571*I571),2)*BB571),2)+ROUND((ROUND(((AE571-(((EU571*1.25)*1.2)))*AV571*I571),2)*BS571),2))</f>
        <v>567.39</v>
      </c>
      <c r="R571" s="3">
        <f>(ROUND((ROUND(((((EU571*1.25)*1.2))*AV571*I571),2)*BS571),2)+ROUND((ROUND(((AE571-(((EU571*1.25)*1.2)))*AV571*I571),2)*BS571),2))</f>
        <v>90.16</v>
      </c>
      <c r="S571" s="3">
        <f t="shared" si="550"/>
        <v>10958.95</v>
      </c>
      <c r="T571" s="3">
        <f t="shared" si="551"/>
        <v>0</v>
      </c>
      <c r="U571" s="3">
        <f t="shared" si="552"/>
        <v>15.195787199999998</v>
      </c>
      <c r="V571" s="3">
        <f t="shared" si="553"/>
        <v>0</v>
      </c>
      <c r="W571" s="3">
        <f t="shared" si="554"/>
        <v>0</v>
      </c>
      <c r="X571" s="3">
        <f>(ROUND((((S571+ROUND((ROUND(((((EU571*1.25)*1.2))*AV571*I571),2)*BS571),2))*AT571)/100),2)+ROUND(((ROUND((ROUND(((AE571-(((EU571*1.25)*1.2)))*AV571*I571),2)*BS571),2)*AT571)/100),2))</f>
        <v>12043.53</v>
      </c>
      <c r="Y571" s="3">
        <f>(ROUND((((S571+ROUND((ROUND(((((EU571*1.25)*1.2))*AV571*I571),2)*BS571),2))*AU571)/100),2)+ROUND(((ROUND((ROUND(((AE571-(((EU571*1.25)*1.2)))*AV571*I571),2)*BS571),2)*AU571)/100),2))</f>
        <v>6739.96</v>
      </c>
      <c r="AA571" s="3">
        <v>86549536</v>
      </c>
      <c r="AB571" s="3">
        <f t="shared" si="557"/>
        <v>57.632599999999996</v>
      </c>
      <c r="AC571" s="3">
        <f>ROUND((((ES571*1)*1)),6)</f>
        <v>2.99</v>
      </c>
      <c r="AD571" s="3">
        <f>ROUND((((((ET571*1.25)*1.2))-(((EU571*1.25)*1.2)))+AE571),6)</f>
        <v>9.0749999999999993</v>
      </c>
      <c r="AE571" s="3">
        <f>ROUND((((EU571*1.25)*1.2)),6)</f>
        <v>0.375</v>
      </c>
      <c r="AF571" s="3">
        <f>ROUND((((EV571*1.15)*1.2)),6)</f>
        <v>45.567599999999999</v>
      </c>
      <c r="AG571" s="3">
        <f t="shared" si="561"/>
        <v>0</v>
      </c>
      <c r="AH571" s="3">
        <f>(((EW571*1.15)*1.2))</f>
        <v>3.5603999999999996</v>
      </c>
      <c r="AI571" s="3">
        <f>(((EX571*1.25)*1.2))</f>
        <v>0</v>
      </c>
      <c r="AJ571" s="3">
        <f t="shared" si="563"/>
        <v>0</v>
      </c>
      <c r="AK571" s="3">
        <v>42.06</v>
      </c>
      <c r="AL571" s="3">
        <v>2.99</v>
      </c>
      <c r="AM571" s="3">
        <v>6.05</v>
      </c>
      <c r="AN571" s="3">
        <v>0.25</v>
      </c>
      <c r="AO571" s="3">
        <v>33.020000000000003</v>
      </c>
      <c r="AP571" s="3">
        <v>0</v>
      </c>
      <c r="AQ571" s="3">
        <v>2.58</v>
      </c>
      <c r="AR571" s="3">
        <v>0</v>
      </c>
      <c r="AS571" s="3">
        <v>0</v>
      </c>
      <c r="AT571" s="3">
        <v>109</v>
      </c>
      <c r="AU571" s="3">
        <v>61</v>
      </c>
      <c r="AV571" s="3">
        <v>1.0669999999999999</v>
      </c>
      <c r="AW571" s="3">
        <v>1</v>
      </c>
      <c r="AZ571" s="3">
        <v>1</v>
      </c>
      <c r="BA571" s="3">
        <v>56.35</v>
      </c>
      <c r="BB571" s="3">
        <v>14.65</v>
      </c>
      <c r="BC571" s="3">
        <v>12.23</v>
      </c>
      <c r="BD571" s="3" t="s">
        <v>3</v>
      </c>
      <c r="BE571" s="3" t="s">
        <v>3</v>
      </c>
      <c r="BF571" s="3" t="s">
        <v>3</v>
      </c>
      <c r="BG571" s="3" t="s">
        <v>3</v>
      </c>
      <c r="BH571" s="3">
        <v>0</v>
      </c>
      <c r="BI571" s="3">
        <v>1</v>
      </c>
      <c r="BJ571" s="3" t="s">
        <v>515</v>
      </c>
      <c r="BM571" s="3">
        <v>21</v>
      </c>
      <c r="BN571" s="3">
        <v>0</v>
      </c>
      <c r="BO571" s="3" t="s">
        <v>513</v>
      </c>
      <c r="BP571" s="3">
        <v>1</v>
      </c>
      <c r="BQ571" s="3">
        <v>30</v>
      </c>
      <c r="BR571" s="3">
        <v>0</v>
      </c>
      <c r="BS571" s="3">
        <v>56.35</v>
      </c>
      <c r="BT571" s="3">
        <v>1</v>
      </c>
      <c r="BU571" s="3">
        <v>1</v>
      </c>
      <c r="BV571" s="3">
        <v>1</v>
      </c>
      <c r="BW571" s="3">
        <v>1</v>
      </c>
      <c r="BX571" s="3">
        <v>1</v>
      </c>
      <c r="BY571" s="3" t="s">
        <v>3</v>
      </c>
      <c r="BZ571" s="3">
        <v>109</v>
      </c>
      <c r="CA571" s="3">
        <v>61</v>
      </c>
      <c r="CB571" s="3" t="s">
        <v>3</v>
      </c>
      <c r="CE571" s="3">
        <v>1566</v>
      </c>
      <c r="CF571" s="3">
        <v>0</v>
      </c>
      <c r="CG571" s="3">
        <v>0</v>
      </c>
      <c r="CM571" s="3">
        <v>0</v>
      </c>
      <c r="CN571" s="3" t="s">
        <v>857</v>
      </c>
      <c r="CO571" s="3">
        <v>0</v>
      </c>
      <c r="CP571" s="3">
        <f t="shared" si="564"/>
        <v>11672.61</v>
      </c>
      <c r="CQ571" s="3">
        <f t="shared" si="565"/>
        <v>36.57</v>
      </c>
      <c r="CR571" s="3">
        <f>(ROUND((ROUND(((((ET571*1.25)*1.2))*AV571*1),2)*BB571),2)+ROUND((ROUND(((AE571-(((EU571*1.25)*1.2)))*AV571*1),2)*BS571),2))</f>
        <v>141.81</v>
      </c>
      <c r="CS571" s="3">
        <f>(ROUND((ROUND(((((EU571*1.25)*1.2))*AV571*1),2)*BS571),2)+ROUND((ROUND(((AE571-(((EU571*1.25)*1.2)))*AV571*1),2)*BS571),2))</f>
        <v>22.54</v>
      </c>
      <c r="CT571" s="3">
        <f t="shared" si="568"/>
        <v>2739.74</v>
      </c>
      <c r="CU571" s="3">
        <f t="shared" si="569"/>
        <v>0</v>
      </c>
      <c r="CV571" s="3">
        <f t="shared" si="570"/>
        <v>3.7989467999999995</v>
      </c>
      <c r="CW571" s="3">
        <f t="shared" si="571"/>
        <v>0</v>
      </c>
      <c r="CX571" s="3">
        <f t="shared" si="572"/>
        <v>0</v>
      </c>
      <c r="CY571" s="3">
        <f>(ROUND((((S571+ROUND((ROUND(((((EU571*1.25)*1.2))*AV571*1),2)*BS571),2))*AT571)/100),2)+ROUND(((ROUND((ROUND(((AE571-(((EU571*1.25)*1.2)))*AV571*1),2)*BS571),2)*AT571)/100),2))</f>
        <v>11969.82</v>
      </c>
      <c r="CZ571" s="3">
        <f>(ROUND((((S571+ROUND((ROUND(((((EU571*1.25)*1.2))*AV571*1),2)*BS571),2))*AU571)/100),2)+ROUND(((ROUND((ROUND(((AE571-(((EU571*1.25)*1.2)))*AV571*1),2)*BS571),2)*AU571)/100),2))</f>
        <v>6698.71</v>
      </c>
      <c r="DB571" s="3">
        <v>167</v>
      </c>
      <c r="DC571" s="3" t="s">
        <v>3</v>
      </c>
      <c r="DD571" s="3" t="s">
        <v>36</v>
      </c>
      <c r="DE571" s="3" t="s">
        <v>138</v>
      </c>
      <c r="DF571" s="3" t="s">
        <v>138</v>
      </c>
      <c r="DG571" s="3" t="s">
        <v>139</v>
      </c>
      <c r="DH571" s="3" t="s">
        <v>3</v>
      </c>
      <c r="DI571" s="3" t="s">
        <v>139</v>
      </c>
      <c r="DJ571" s="3" t="s">
        <v>138</v>
      </c>
      <c r="DK571" s="3" t="s">
        <v>3</v>
      </c>
      <c r="DL571" s="3" t="s">
        <v>3</v>
      </c>
      <c r="DM571" s="3" t="s">
        <v>3</v>
      </c>
      <c r="DN571" s="3">
        <v>0</v>
      </c>
      <c r="DO571" s="3">
        <v>0</v>
      </c>
      <c r="DP571" s="3">
        <v>1</v>
      </c>
      <c r="DQ571" s="3">
        <v>1</v>
      </c>
      <c r="DU571" s="3">
        <v>1013</v>
      </c>
      <c r="DV571" s="3" t="s">
        <v>493</v>
      </c>
      <c r="DW571" s="3" t="s">
        <v>493</v>
      </c>
      <c r="DX571" s="3">
        <v>1</v>
      </c>
      <c r="DZ571" s="3" t="s">
        <v>3</v>
      </c>
      <c r="EA571" s="3" t="s">
        <v>3</v>
      </c>
      <c r="EB571" s="3" t="s">
        <v>3</v>
      </c>
      <c r="EC571" s="3" t="s">
        <v>3</v>
      </c>
      <c r="EE571" s="3">
        <v>85635393</v>
      </c>
      <c r="EF571" s="3">
        <v>30</v>
      </c>
      <c r="EG571" s="3" t="s">
        <v>46</v>
      </c>
      <c r="EH571" s="3">
        <v>0</v>
      </c>
      <c r="EI571" s="3" t="s">
        <v>3</v>
      </c>
      <c r="EJ571" s="3">
        <v>1</v>
      </c>
      <c r="EK571" s="3">
        <v>21</v>
      </c>
      <c r="EL571" s="3" t="s">
        <v>47</v>
      </c>
      <c r="EM571" s="3" t="s">
        <v>48</v>
      </c>
      <c r="EO571" s="3" t="s">
        <v>140</v>
      </c>
      <c r="EQ571" s="3">
        <v>131072</v>
      </c>
      <c r="ER571" s="3">
        <v>42.06</v>
      </c>
      <c r="ES571" s="3">
        <v>2.99</v>
      </c>
      <c r="ET571" s="3">
        <v>6.05</v>
      </c>
      <c r="EU571" s="3">
        <v>0.25</v>
      </c>
      <c r="EV571" s="3">
        <v>33.020000000000003</v>
      </c>
      <c r="EW571" s="3">
        <v>2.58</v>
      </c>
      <c r="EX571" s="3">
        <v>0</v>
      </c>
      <c r="EY571" s="3">
        <v>0</v>
      </c>
      <c r="FQ571" s="3">
        <v>0</v>
      </c>
      <c r="FR571" s="3">
        <v>0</v>
      </c>
      <c r="FS571" s="3">
        <v>0</v>
      </c>
      <c r="FX571" s="3">
        <v>109</v>
      </c>
      <c r="FY571" s="3">
        <v>61</v>
      </c>
      <c r="GA571" s="3" t="s">
        <v>3</v>
      </c>
      <c r="GD571" s="3">
        <v>1</v>
      </c>
      <c r="GF571" s="3">
        <v>1316311156</v>
      </c>
      <c r="GG571" s="3">
        <v>2</v>
      </c>
      <c r="GH571" s="3">
        <v>1</v>
      </c>
      <c r="GI571" s="3">
        <v>2</v>
      </c>
      <c r="GJ571" s="3">
        <v>0</v>
      </c>
      <c r="GK571" s="3">
        <v>0</v>
      </c>
      <c r="GL571" s="3">
        <f t="shared" si="575"/>
        <v>0</v>
      </c>
      <c r="GM571" s="3">
        <f t="shared" si="576"/>
        <v>30456.1</v>
      </c>
      <c r="GN571" s="3">
        <f t="shared" si="577"/>
        <v>30456.1</v>
      </c>
      <c r="GO571" s="3">
        <f t="shared" si="578"/>
        <v>0</v>
      </c>
      <c r="GP571" s="3">
        <f t="shared" si="579"/>
        <v>0</v>
      </c>
      <c r="GR571" s="3">
        <v>0</v>
      </c>
      <c r="GS571" s="3">
        <v>3</v>
      </c>
      <c r="GT571" s="3">
        <v>0</v>
      </c>
      <c r="GU571" s="3" t="s">
        <v>3</v>
      </c>
      <c r="GV571" s="3">
        <f t="shared" si="580"/>
        <v>0</v>
      </c>
      <c r="GW571" s="3">
        <v>1</v>
      </c>
      <c r="GX571" s="3">
        <f t="shared" si="581"/>
        <v>0</v>
      </c>
      <c r="HA571" s="3">
        <v>0</v>
      </c>
      <c r="HB571" s="3">
        <v>0</v>
      </c>
      <c r="HC571" s="3">
        <f t="shared" si="582"/>
        <v>0</v>
      </c>
      <c r="HE571" s="3" t="s">
        <v>3</v>
      </c>
      <c r="HF571" s="3" t="s">
        <v>3</v>
      </c>
      <c r="HM571" s="3" t="s">
        <v>3</v>
      </c>
      <c r="HN571" s="3" t="s">
        <v>3</v>
      </c>
      <c r="HO571" s="3" t="s">
        <v>3</v>
      </c>
      <c r="HP571" s="3" t="s">
        <v>3</v>
      </c>
      <c r="HQ571" s="3" t="s">
        <v>3</v>
      </c>
      <c r="HS571" s="3">
        <v>0</v>
      </c>
      <c r="IK571" s="3">
        <v>0</v>
      </c>
    </row>
    <row r="572" spans="1:255" x14ac:dyDescent="0.25">
      <c r="A572" s="2">
        <v>18</v>
      </c>
      <c r="B572" s="2">
        <v>1</v>
      </c>
      <c r="C572" s="2">
        <v>664</v>
      </c>
      <c r="D572" s="2"/>
      <c r="E572" s="2" t="s">
        <v>516</v>
      </c>
      <c r="F572" s="2" t="s">
        <v>517</v>
      </c>
      <c r="G572" s="2" t="s">
        <v>510</v>
      </c>
      <c r="H572" s="2" t="s">
        <v>406</v>
      </c>
      <c r="I572" s="2">
        <f>I570*J572</f>
        <v>4</v>
      </c>
      <c r="J572" s="2">
        <v>1</v>
      </c>
      <c r="K572" s="2">
        <v>1</v>
      </c>
      <c r="L572" s="2"/>
      <c r="M572" s="2"/>
      <c r="N572" s="2"/>
      <c r="O572" s="2">
        <f t="shared" si="546"/>
        <v>8268.2000000000007</v>
      </c>
      <c r="P572" s="2">
        <f t="shared" si="547"/>
        <v>8268.2000000000007</v>
      </c>
      <c r="Q572" s="2">
        <f>(ROUND((ROUND(((ET572)*AV572*I572),2)*BB572),2)+ROUND((ROUND(((AE572-(EU572))*AV572*I572),2)*BS572),2))</f>
        <v>0</v>
      </c>
      <c r="R572" s="2">
        <f>(ROUND((ROUND(((EU572)*AV572*I572),2)*BS572),2)+ROUND((ROUND(((AE572-(EU572))*AV572*I572),2)*BS572),2))</f>
        <v>0</v>
      </c>
      <c r="S572" s="2">
        <f t="shared" si="550"/>
        <v>0</v>
      </c>
      <c r="T572" s="2">
        <f t="shared" si="551"/>
        <v>0</v>
      </c>
      <c r="U572" s="2">
        <f t="shared" si="552"/>
        <v>0</v>
      </c>
      <c r="V572" s="2">
        <f t="shared" si="553"/>
        <v>0</v>
      </c>
      <c r="W572" s="2">
        <f t="shared" si="554"/>
        <v>0</v>
      </c>
      <c r="X572" s="2">
        <f>(ROUND((((S572+ROUND((ROUND(((EU572)*AV572*I572),2)*BS572),2))*AT572)/100),2)+ROUND(((ROUND((ROUND(((AE572-(EU572))*AV572*I572),2)*BS572),2)*AT572)/100),2))</f>
        <v>0</v>
      </c>
      <c r="Y572" s="2">
        <f>(ROUND((((S572+ROUND((ROUND(((EU572)*AV572*I572),2)*BS572),2))*AU572)/100),2)+ROUND(((ROUND((ROUND(((AE572-(EU572))*AV572*I572),2)*BS572),2)*AU572)/100),2))</f>
        <v>0</v>
      </c>
      <c r="Z572" s="2"/>
      <c r="AA572" s="2">
        <v>86549534</v>
      </c>
      <c r="AB572" s="2">
        <f t="shared" si="557"/>
        <v>2067.0500000000002</v>
      </c>
      <c r="AC572" s="2">
        <f>ROUND((ES572),6)</f>
        <v>2067.0500000000002</v>
      </c>
      <c r="AD572" s="2">
        <f>ROUND((((ET572)-(EU572))+AE572),6)</f>
        <v>0</v>
      </c>
      <c r="AE572" s="2">
        <f t="shared" ref="AE572:AF575" si="583">ROUND((EU572),6)</f>
        <v>0</v>
      </c>
      <c r="AF572" s="2">
        <f t="shared" si="583"/>
        <v>0</v>
      </c>
      <c r="AG572" s="2">
        <f t="shared" si="561"/>
        <v>0</v>
      </c>
      <c r="AH572" s="2">
        <f t="shared" ref="AH572:AI575" si="584">(EW572)</f>
        <v>0</v>
      </c>
      <c r="AI572" s="2">
        <f t="shared" si="584"/>
        <v>0</v>
      </c>
      <c r="AJ572" s="2">
        <f t="shared" si="563"/>
        <v>0</v>
      </c>
      <c r="AK572" s="2">
        <v>2067.0500000000002</v>
      </c>
      <c r="AL572" s="2">
        <v>2067.0500000000002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109</v>
      </c>
      <c r="AU572" s="2">
        <v>61</v>
      </c>
      <c r="AV572" s="2">
        <v>1</v>
      </c>
      <c r="AW572" s="2">
        <v>1</v>
      </c>
      <c r="AX572" s="2"/>
      <c r="AY572" s="2"/>
      <c r="AZ572" s="2">
        <v>1</v>
      </c>
      <c r="BA572" s="2">
        <v>1</v>
      </c>
      <c r="BB572" s="2">
        <v>1</v>
      </c>
      <c r="BC572" s="2">
        <v>1</v>
      </c>
      <c r="BD572" s="2" t="s">
        <v>3</v>
      </c>
      <c r="BE572" s="2" t="s">
        <v>3</v>
      </c>
      <c r="BF572" s="2" t="s">
        <v>3</v>
      </c>
      <c r="BG572" s="2" t="s">
        <v>3</v>
      </c>
      <c r="BH572" s="2">
        <v>3</v>
      </c>
      <c r="BI572" s="2">
        <v>1</v>
      </c>
      <c r="BJ572" s="2" t="s">
        <v>3</v>
      </c>
      <c r="BK572" s="2"/>
      <c r="BL572" s="2"/>
      <c r="BM572" s="2">
        <v>21</v>
      </c>
      <c r="BN572" s="2">
        <v>0</v>
      </c>
      <c r="BO572" s="2" t="s">
        <v>3</v>
      </c>
      <c r="BP572" s="2">
        <v>0</v>
      </c>
      <c r="BQ572" s="2">
        <v>30</v>
      </c>
      <c r="BR572" s="2">
        <v>0</v>
      </c>
      <c r="BS572" s="2">
        <v>1</v>
      </c>
      <c r="BT572" s="2">
        <v>1</v>
      </c>
      <c r="BU572" s="2">
        <v>1</v>
      </c>
      <c r="BV572" s="2">
        <v>1</v>
      </c>
      <c r="BW572" s="2">
        <v>1</v>
      </c>
      <c r="BX572" s="2">
        <v>1</v>
      </c>
      <c r="BY572" s="2" t="s">
        <v>3</v>
      </c>
      <c r="BZ572" s="2">
        <v>109</v>
      </c>
      <c r="CA572" s="2">
        <v>61</v>
      </c>
      <c r="CB572" s="2" t="s">
        <v>3</v>
      </c>
      <c r="CC572" s="2"/>
      <c r="CD572" s="2"/>
      <c r="CE572" s="2">
        <v>1566</v>
      </c>
      <c r="CF572" s="2">
        <v>0</v>
      </c>
      <c r="CG572" s="2">
        <v>0</v>
      </c>
      <c r="CH572" s="2"/>
      <c r="CI572" s="2"/>
      <c r="CJ572" s="2"/>
      <c r="CK572" s="2"/>
      <c r="CL572" s="2"/>
      <c r="CM572" s="2">
        <v>0</v>
      </c>
      <c r="CN572" s="2" t="s">
        <v>858</v>
      </c>
      <c r="CO572" s="2">
        <v>0</v>
      </c>
      <c r="CP572" s="2">
        <f t="shared" si="564"/>
        <v>8268.2000000000007</v>
      </c>
      <c r="CQ572" s="2">
        <f t="shared" si="565"/>
        <v>2067.0500000000002</v>
      </c>
      <c r="CR572" s="2">
        <f>(ROUND((ROUND(((ET572)*AV572*1),2)*BB572),2)+ROUND((ROUND(((AE572-(EU572))*AV572*1),2)*BS572),2))</f>
        <v>0</v>
      </c>
      <c r="CS572" s="2">
        <f>(ROUND((ROUND(((EU572)*AV572*1),2)*BS572),2)+ROUND((ROUND(((AE572-(EU572))*AV572*1),2)*BS572),2))</f>
        <v>0</v>
      </c>
      <c r="CT572" s="2">
        <f t="shared" si="568"/>
        <v>0</v>
      </c>
      <c r="CU572" s="2">
        <f t="shared" si="569"/>
        <v>0</v>
      </c>
      <c r="CV572" s="2">
        <f t="shared" si="570"/>
        <v>0</v>
      </c>
      <c r="CW572" s="2">
        <f t="shared" si="571"/>
        <v>0</v>
      </c>
      <c r="CX572" s="2">
        <f t="shared" si="572"/>
        <v>0</v>
      </c>
      <c r="CY572" s="2">
        <f>(ROUND((((S572+ROUND((ROUND(((EU572)*AV572*1),2)*BS572),2))*AT572)/100),2)+ROUND(((ROUND((ROUND(((AE572-(EU572))*AV572*1),2)*BS572),2)*AT572)/100),2))</f>
        <v>0</v>
      </c>
      <c r="CZ572" s="2">
        <f>(ROUND((((S572+ROUND((ROUND(((EU572)*AV572*1),2)*BS572),2))*AU572)/100),2)+ROUND(((ROUND((ROUND(((AE572-(EU572))*AV572*1),2)*BS572),2)*AU572)/100),2))</f>
        <v>0</v>
      </c>
      <c r="DA572" s="2"/>
      <c r="DB572" s="2"/>
      <c r="DC572" s="2" t="s">
        <v>3</v>
      </c>
      <c r="DD572" s="2" t="s">
        <v>3</v>
      </c>
      <c r="DE572" s="2" t="s">
        <v>3</v>
      </c>
      <c r="DF572" s="2" t="s">
        <v>3</v>
      </c>
      <c r="DG572" s="2" t="s">
        <v>3</v>
      </c>
      <c r="DH572" s="2" t="s">
        <v>3</v>
      </c>
      <c r="DI572" s="2" t="s">
        <v>3</v>
      </c>
      <c r="DJ572" s="2" t="s">
        <v>3</v>
      </c>
      <c r="DK572" s="2" t="s">
        <v>3</v>
      </c>
      <c r="DL572" s="2" t="s">
        <v>3</v>
      </c>
      <c r="DM572" s="2" t="s">
        <v>3</v>
      </c>
      <c r="DN572" s="2">
        <v>0</v>
      </c>
      <c r="DO572" s="2">
        <v>0</v>
      </c>
      <c r="DP572" s="2">
        <v>1</v>
      </c>
      <c r="DQ572" s="2">
        <v>1</v>
      </c>
      <c r="DR572" s="2"/>
      <c r="DS572" s="2"/>
      <c r="DT572" s="2"/>
      <c r="DU572" s="2">
        <v>1013</v>
      </c>
      <c r="DV572" s="2" t="s">
        <v>406</v>
      </c>
      <c r="DW572" s="2" t="s">
        <v>406</v>
      </c>
      <c r="DX572" s="2">
        <v>1</v>
      </c>
      <c r="DY572" s="2"/>
      <c r="DZ572" s="2" t="s">
        <v>3</v>
      </c>
      <c r="EA572" s="2" t="s">
        <v>3</v>
      </c>
      <c r="EB572" s="2" t="s">
        <v>3</v>
      </c>
      <c r="EC572" s="2" t="s">
        <v>3</v>
      </c>
      <c r="ED572" s="2"/>
      <c r="EE572" s="2">
        <v>85635393</v>
      </c>
      <c r="EF572" s="2">
        <v>30</v>
      </c>
      <c r="EG572" s="2" t="s">
        <v>46</v>
      </c>
      <c r="EH572" s="2">
        <v>0</v>
      </c>
      <c r="EI572" s="2" t="s">
        <v>3</v>
      </c>
      <c r="EJ572" s="2">
        <v>1</v>
      </c>
      <c r="EK572" s="2">
        <v>21</v>
      </c>
      <c r="EL572" s="2" t="s">
        <v>47</v>
      </c>
      <c r="EM572" s="2" t="s">
        <v>48</v>
      </c>
      <c r="EN572" s="2"/>
      <c r="EO572" s="2" t="s">
        <v>146</v>
      </c>
      <c r="EP572" s="2"/>
      <c r="EQ572" s="2">
        <v>2097152</v>
      </c>
      <c r="ER572" s="2">
        <v>0</v>
      </c>
      <c r="ES572" s="2">
        <v>2067.0500000000002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>
        <v>0</v>
      </c>
      <c r="FR572" s="2">
        <v>0</v>
      </c>
      <c r="FS572" s="2">
        <v>0</v>
      </c>
      <c r="FT572" s="2"/>
      <c r="FU572" s="2"/>
      <c r="FV572" s="2"/>
      <c r="FW572" s="2"/>
      <c r="FX572" s="2">
        <v>109</v>
      </c>
      <c r="FY572" s="2">
        <v>61</v>
      </c>
      <c r="FZ572" s="2"/>
      <c r="GA572" s="2" t="s">
        <v>518</v>
      </c>
      <c r="GB572" s="2"/>
      <c r="GC572" s="2"/>
      <c r="GD572" s="2">
        <v>1</v>
      </c>
      <c r="GE572" s="2"/>
      <c r="GF572" s="2">
        <v>-307142320</v>
      </c>
      <c r="GG572" s="2">
        <v>2</v>
      </c>
      <c r="GH572" s="2">
        <v>4</v>
      </c>
      <c r="GI572" s="2">
        <v>-2</v>
      </c>
      <c r="GJ572" s="2">
        <v>0</v>
      </c>
      <c r="GK572" s="2">
        <v>0</v>
      </c>
      <c r="GL572" s="2">
        <f t="shared" si="575"/>
        <v>0</v>
      </c>
      <c r="GM572" s="2">
        <f t="shared" si="576"/>
        <v>8268.2000000000007</v>
      </c>
      <c r="GN572" s="2">
        <f t="shared" si="577"/>
        <v>8268.2000000000007</v>
      </c>
      <c r="GO572" s="2">
        <f t="shared" si="578"/>
        <v>0</v>
      </c>
      <c r="GP572" s="2">
        <f t="shared" si="579"/>
        <v>0</v>
      </c>
      <c r="GQ572" s="2"/>
      <c r="GR572" s="2">
        <v>0</v>
      </c>
      <c r="GS572" s="2">
        <v>2</v>
      </c>
      <c r="GT572" s="2">
        <v>0</v>
      </c>
      <c r="GU572" s="2" t="s">
        <v>3</v>
      </c>
      <c r="GV572" s="2">
        <f t="shared" si="580"/>
        <v>0</v>
      </c>
      <c r="GW572" s="2">
        <v>1</v>
      </c>
      <c r="GX572" s="2">
        <f t="shared" si="581"/>
        <v>0</v>
      </c>
      <c r="GY572" s="2"/>
      <c r="GZ572" s="2"/>
      <c r="HA572" s="2">
        <v>0</v>
      </c>
      <c r="HB572" s="2">
        <v>0</v>
      </c>
      <c r="HC572" s="2">
        <f t="shared" si="582"/>
        <v>0</v>
      </c>
      <c r="HD572" s="2"/>
      <c r="HE572" s="2" t="s">
        <v>322</v>
      </c>
      <c r="HF572" s="2" t="s">
        <v>32</v>
      </c>
      <c r="HG572" s="2"/>
      <c r="HH572" s="2"/>
      <c r="HI572" s="2"/>
      <c r="HJ572" s="2"/>
      <c r="HK572" s="2"/>
      <c r="HL572" s="2"/>
      <c r="HM572" s="2" t="s">
        <v>36</v>
      </c>
      <c r="HN572" s="2" t="s">
        <v>3</v>
      </c>
      <c r="HO572" s="2" t="s">
        <v>3</v>
      </c>
      <c r="HP572" s="2" t="s">
        <v>3</v>
      </c>
      <c r="HQ572" s="2" t="s">
        <v>3</v>
      </c>
      <c r="HR572" s="2"/>
      <c r="HS572" s="2">
        <v>0</v>
      </c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>
        <v>0</v>
      </c>
      <c r="IL572" s="2"/>
      <c r="IM572" s="2"/>
      <c r="IN572" s="2"/>
      <c r="IO572" s="2"/>
      <c r="IP572" s="2"/>
      <c r="IQ572" s="2"/>
      <c r="IR572" s="2"/>
      <c r="IS572" s="2"/>
      <c r="IT572" s="2"/>
      <c r="IU572" s="2"/>
    </row>
    <row r="573" spans="1:255" x14ac:dyDescent="0.25">
      <c r="A573" s="3">
        <v>18</v>
      </c>
      <c r="B573" s="3">
        <v>1</v>
      </c>
      <c r="C573" s="3">
        <v>672</v>
      </c>
      <c r="E573" s="3" t="s">
        <v>516</v>
      </c>
      <c r="F573" s="3" t="s">
        <v>517</v>
      </c>
      <c r="G573" s="3" t="s">
        <v>510</v>
      </c>
      <c r="H573" s="3" t="s">
        <v>406</v>
      </c>
      <c r="I573" s="3">
        <f>I571*J573</f>
        <v>4</v>
      </c>
      <c r="J573" s="3">
        <v>1</v>
      </c>
      <c r="K573" s="3">
        <v>1</v>
      </c>
      <c r="O573" s="3">
        <f t="shared" si="546"/>
        <v>81359.09</v>
      </c>
      <c r="P573" s="3">
        <f t="shared" si="547"/>
        <v>81359.09</v>
      </c>
      <c r="Q573" s="3">
        <f>(ROUND((ROUND(((ET573)*AV573*I573),2)*BB573),2)+ROUND((ROUND(((AE573-(EU573))*AV573*I573),2)*BS573),2))</f>
        <v>0</v>
      </c>
      <c r="R573" s="3">
        <f>(ROUND((ROUND(((EU573)*AV573*I573),2)*BS573),2)+ROUND((ROUND(((AE573-(EU573))*AV573*I573),2)*BS573),2))</f>
        <v>0</v>
      </c>
      <c r="S573" s="3">
        <f t="shared" si="550"/>
        <v>0</v>
      </c>
      <c r="T573" s="3">
        <f t="shared" si="551"/>
        <v>0</v>
      </c>
      <c r="U573" s="3">
        <f t="shared" si="552"/>
        <v>0</v>
      </c>
      <c r="V573" s="3">
        <f t="shared" si="553"/>
        <v>0</v>
      </c>
      <c r="W573" s="3">
        <f t="shared" si="554"/>
        <v>0</v>
      </c>
      <c r="X573" s="3">
        <f>(ROUND((((S573+ROUND((ROUND(((EU573)*AV573*I573),2)*BS573),2))*AT573)/100),2)+ROUND(((ROUND((ROUND(((AE573-(EU573))*AV573*I573),2)*BS573),2)*AT573)/100),2))</f>
        <v>0</v>
      </c>
      <c r="Y573" s="3">
        <f>(ROUND((((S573+ROUND((ROUND(((EU573)*AV573*I573),2)*BS573),2))*AU573)/100),2)+ROUND(((ROUND((ROUND(((AE573-(EU573))*AV573*I573),2)*BS573),2)*AU573)/100),2))</f>
        <v>0</v>
      </c>
      <c r="AA573" s="3">
        <v>86549536</v>
      </c>
      <c r="AB573" s="3">
        <f t="shared" si="557"/>
        <v>2067.0500000000002</v>
      </c>
      <c r="AC573" s="3">
        <f>ROUND((ES573),6)</f>
        <v>2067.0500000000002</v>
      </c>
      <c r="AD573" s="3">
        <f>ROUND((((ET573)-(EU573))+AE573),6)</f>
        <v>0</v>
      </c>
      <c r="AE573" s="3">
        <f t="shared" si="583"/>
        <v>0</v>
      </c>
      <c r="AF573" s="3">
        <f t="shared" si="583"/>
        <v>0</v>
      </c>
      <c r="AG573" s="3">
        <f t="shared" si="561"/>
        <v>0</v>
      </c>
      <c r="AH573" s="3">
        <f t="shared" si="584"/>
        <v>0</v>
      </c>
      <c r="AI573" s="3">
        <f t="shared" si="584"/>
        <v>0</v>
      </c>
      <c r="AJ573" s="3">
        <f t="shared" si="563"/>
        <v>0</v>
      </c>
      <c r="AK573" s="3">
        <v>2067.0500000000002</v>
      </c>
      <c r="AL573" s="3">
        <v>2067.0500000000002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109</v>
      </c>
      <c r="AU573" s="3">
        <v>61</v>
      </c>
      <c r="AV573" s="3">
        <v>1</v>
      </c>
      <c r="AW573" s="3">
        <v>1</v>
      </c>
      <c r="AZ573" s="3">
        <v>1</v>
      </c>
      <c r="BA573" s="3">
        <v>1</v>
      </c>
      <c r="BB573" s="3">
        <v>1</v>
      </c>
      <c r="BC573" s="3">
        <v>9.84</v>
      </c>
      <c r="BD573" s="3" t="s">
        <v>3</v>
      </c>
      <c r="BE573" s="3" t="s">
        <v>3</v>
      </c>
      <c r="BF573" s="3" t="s">
        <v>3</v>
      </c>
      <c r="BG573" s="3" t="s">
        <v>3</v>
      </c>
      <c r="BH573" s="3">
        <v>3</v>
      </c>
      <c r="BI573" s="3">
        <v>1</v>
      </c>
      <c r="BJ573" s="3" t="s">
        <v>3</v>
      </c>
      <c r="BM573" s="3">
        <v>21</v>
      </c>
      <c r="BN573" s="3">
        <v>0</v>
      </c>
      <c r="BO573" s="3" t="s">
        <v>3</v>
      </c>
      <c r="BP573" s="3">
        <v>0</v>
      </c>
      <c r="BQ573" s="3">
        <v>30</v>
      </c>
      <c r="BR573" s="3">
        <v>0</v>
      </c>
      <c r="BS573" s="3">
        <v>1</v>
      </c>
      <c r="BT573" s="3">
        <v>1</v>
      </c>
      <c r="BU573" s="3">
        <v>1</v>
      </c>
      <c r="BV573" s="3">
        <v>1</v>
      </c>
      <c r="BW573" s="3">
        <v>1</v>
      </c>
      <c r="BX573" s="3">
        <v>1</v>
      </c>
      <c r="BY573" s="3" t="s">
        <v>3</v>
      </c>
      <c r="BZ573" s="3">
        <v>109</v>
      </c>
      <c r="CA573" s="3">
        <v>61</v>
      </c>
      <c r="CB573" s="3" t="s">
        <v>3</v>
      </c>
      <c r="CE573" s="3">
        <v>1566</v>
      </c>
      <c r="CF573" s="3">
        <v>0</v>
      </c>
      <c r="CG573" s="3">
        <v>0</v>
      </c>
      <c r="CM573" s="3">
        <v>0</v>
      </c>
      <c r="CN573" s="3" t="s">
        <v>858</v>
      </c>
      <c r="CO573" s="3">
        <v>0</v>
      </c>
      <c r="CP573" s="3">
        <f t="shared" si="564"/>
        <v>81359.09</v>
      </c>
      <c r="CQ573" s="3">
        <f t="shared" si="565"/>
        <v>20339.77</v>
      </c>
      <c r="CR573" s="3">
        <f>(ROUND((ROUND(((ET573)*AV573*1),2)*BB573),2)+ROUND((ROUND(((AE573-(EU573))*AV573*1),2)*BS573),2))</f>
        <v>0</v>
      </c>
      <c r="CS573" s="3">
        <f>(ROUND((ROUND(((EU573)*AV573*1),2)*BS573),2)+ROUND((ROUND(((AE573-(EU573))*AV573*1),2)*BS573),2))</f>
        <v>0</v>
      </c>
      <c r="CT573" s="3">
        <f t="shared" si="568"/>
        <v>0</v>
      </c>
      <c r="CU573" s="3">
        <f t="shared" si="569"/>
        <v>0</v>
      </c>
      <c r="CV573" s="3">
        <f t="shared" si="570"/>
        <v>0</v>
      </c>
      <c r="CW573" s="3">
        <f t="shared" si="571"/>
        <v>0</v>
      </c>
      <c r="CX573" s="3">
        <f t="shared" si="572"/>
        <v>0</v>
      </c>
      <c r="CY573" s="3">
        <f>(ROUND((((S573+ROUND((ROUND(((EU573)*AV573*1),2)*BS573),2))*AT573)/100),2)+ROUND(((ROUND((ROUND(((AE573-(EU573))*AV573*1),2)*BS573),2)*AT573)/100),2))</f>
        <v>0</v>
      </c>
      <c r="CZ573" s="3">
        <f>(ROUND((((S573+ROUND((ROUND(((EU573)*AV573*1),2)*BS573),2))*AU573)/100),2)+ROUND(((ROUND((ROUND(((AE573-(EU573))*AV573*1),2)*BS573),2)*AU573)/100),2))</f>
        <v>0</v>
      </c>
      <c r="DC573" s="3" t="s">
        <v>3</v>
      </c>
      <c r="DD573" s="3" t="s">
        <v>3</v>
      </c>
      <c r="DE573" s="3" t="s">
        <v>3</v>
      </c>
      <c r="DF573" s="3" t="s">
        <v>3</v>
      </c>
      <c r="DG573" s="3" t="s">
        <v>3</v>
      </c>
      <c r="DH573" s="3" t="s">
        <v>3</v>
      </c>
      <c r="DI573" s="3" t="s">
        <v>3</v>
      </c>
      <c r="DJ573" s="3" t="s">
        <v>3</v>
      </c>
      <c r="DK573" s="3" t="s">
        <v>3</v>
      </c>
      <c r="DL573" s="3" t="s">
        <v>3</v>
      </c>
      <c r="DM573" s="3" t="s">
        <v>3</v>
      </c>
      <c r="DN573" s="3">
        <v>0</v>
      </c>
      <c r="DO573" s="3">
        <v>0</v>
      </c>
      <c r="DP573" s="3">
        <v>1</v>
      </c>
      <c r="DQ573" s="3">
        <v>1</v>
      </c>
      <c r="DU573" s="3">
        <v>1013</v>
      </c>
      <c r="DV573" s="3" t="s">
        <v>406</v>
      </c>
      <c r="DW573" s="3" t="s">
        <v>406</v>
      </c>
      <c r="DX573" s="3">
        <v>1</v>
      </c>
      <c r="DZ573" s="3" t="s">
        <v>3</v>
      </c>
      <c r="EA573" s="3" t="s">
        <v>3</v>
      </c>
      <c r="EB573" s="3" t="s">
        <v>3</v>
      </c>
      <c r="EC573" s="3" t="s">
        <v>3</v>
      </c>
      <c r="EE573" s="3">
        <v>85635393</v>
      </c>
      <c r="EF573" s="3">
        <v>30</v>
      </c>
      <c r="EG573" s="3" t="s">
        <v>46</v>
      </c>
      <c r="EH573" s="3">
        <v>0</v>
      </c>
      <c r="EI573" s="3" t="s">
        <v>3</v>
      </c>
      <c r="EJ573" s="3">
        <v>1</v>
      </c>
      <c r="EK573" s="3">
        <v>21</v>
      </c>
      <c r="EL573" s="3" t="s">
        <v>47</v>
      </c>
      <c r="EM573" s="3" t="s">
        <v>48</v>
      </c>
      <c r="EO573" s="3" t="s">
        <v>146</v>
      </c>
      <c r="EQ573" s="3">
        <v>2097152</v>
      </c>
      <c r="ER573" s="3">
        <v>2067.0500000000002</v>
      </c>
      <c r="ES573" s="3">
        <v>2067.0500000000002</v>
      </c>
      <c r="ET573" s="3">
        <v>0</v>
      </c>
      <c r="EU573" s="3">
        <v>0</v>
      </c>
      <c r="EV573" s="3">
        <v>0</v>
      </c>
      <c r="EW573" s="3">
        <v>0</v>
      </c>
      <c r="EX573" s="3">
        <v>0</v>
      </c>
      <c r="EZ573" s="3">
        <v>5</v>
      </c>
      <c r="FC573" s="3">
        <v>1</v>
      </c>
      <c r="FD573" s="3">
        <v>18</v>
      </c>
      <c r="FF573" s="3">
        <v>24328</v>
      </c>
      <c r="FQ573" s="3">
        <v>0</v>
      </c>
      <c r="FR573" s="3">
        <v>0</v>
      </c>
      <c r="FS573" s="3">
        <v>0</v>
      </c>
      <c r="FX573" s="3">
        <v>109</v>
      </c>
      <c r="FY573" s="3">
        <v>61</v>
      </c>
      <c r="GA573" s="3" t="s">
        <v>518</v>
      </c>
      <c r="GD573" s="3">
        <v>1</v>
      </c>
      <c r="GF573" s="3">
        <v>-307142320</v>
      </c>
      <c r="GG573" s="3">
        <v>2</v>
      </c>
      <c r="GH573" s="3">
        <v>3</v>
      </c>
      <c r="GI573" s="3">
        <v>5</v>
      </c>
      <c r="GJ573" s="3">
        <v>0</v>
      </c>
      <c r="GK573" s="3">
        <v>0</v>
      </c>
      <c r="GL573" s="3">
        <f t="shared" si="575"/>
        <v>0</v>
      </c>
      <c r="GM573" s="3">
        <f t="shared" si="576"/>
        <v>81359.09</v>
      </c>
      <c r="GN573" s="3">
        <f t="shared" si="577"/>
        <v>81359.09</v>
      </c>
      <c r="GO573" s="3">
        <f t="shared" si="578"/>
        <v>0</v>
      </c>
      <c r="GP573" s="3">
        <f t="shared" si="579"/>
        <v>0</v>
      </c>
      <c r="GR573" s="3">
        <v>1</v>
      </c>
      <c r="GS573" s="3">
        <v>1</v>
      </c>
      <c r="GT573" s="3">
        <v>0</v>
      </c>
      <c r="GU573" s="3" t="s">
        <v>3</v>
      </c>
      <c r="GV573" s="3">
        <f t="shared" si="580"/>
        <v>0</v>
      </c>
      <c r="GW573" s="3">
        <v>1</v>
      </c>
      <c r="GX573" s="3">
        <f t="shared" si="581"/>
        <v>0</v>
      </c>
      <c r="HA573" s="3">
        <v>0</v>
      </c>
      <c r="HB573" s="3">
        <v>0</v>
      </c>
      <c r="HC573" s="3">
        <f t="shared" si="582"/>
        <v>0</v>
      </c>
      <c r="HE573" s="3" t="s">
        <v>322</v>
      </c>
      <c r="HF573" s="3" t="s">
        <v>32</v>
      </c>
      <c r="HM573" s="3" t="s">
        <v>36</v>
      </c>
      <c r="HN573" s="3" t="s">
        <v>3</v>
      </c>
      <c r="HO573" s="3" t="s">
        <v>3</v>
      </c>
      <c r="HP573" s="3" t="s">
        <v>3</v>
      </c>
      <c r="HQ573" s="3" t="s">
        <v>3</v>
      </c>
      <c r="HS573" s="3">
        <v>0</v>
      </c>
      <c r="IK573" s="3">
        <v>0</v>
      </c>
    </row>
    <row r="574" spans="1:255" x14ac:dyDescent="0.25">
      <c r="A574" s="2">
        <v>18</v>
      </c>
      <c r="B574" s="2">
        <v>1</v>
      </c>
      <c r="C574" s="2">
        <v>663</v>
      </c>
      <c r="D574" s="2"/>
      <c r="E574" s="2" t="s">
        <v>519</v>
      </c>
      <c r="F574" s="2" t="s">
        <v>520</v>
      </c>
      <c r="G574" s="2" t="s">
        <v>521</v>
      </c>
      <c r="H574" s="2" t="s">
        <v>163</v>
      </c>
      <c r="I574" s="2">
        <f>I570*J574</f>
        <v>4</v>
      </c>
      <c r="J574" s="2">
        <v>1</v>
      </c>
      <c r="K574" s="2">
        <v>1</v>
      </c>
      <c r="L574" s="2"/>
      <c r="M574" s="2"/>
      <c r="N574" s="2"/>
      <c r="O574" s="2">
        <f t="shared" si="546"/>
        <v>222.24</v>
      </c>
      <c r="P574" s="2">
        <f t="shared" si="547"/>
        <v>222.24</v>
      </c>
      <c r="Q574" s="2">
        <f>(ROUND((ROUND(((ET574)*AV574*I574),2)*BB574),2)+ROUND((ROUND(((AE574-(EU574))*AV574*I574),2)*BS574),2))</f>
        <v>0</v>
      </c>
      <c r="R574" s="2">
        <f>(ROUND((ROUND(((EU574)*AV574*I574),2)*BS574),2)+ROUND((ROUND(((AE574-(EU574))*AV574*I574),2)*BS574),2))</f>
        <v>0</v>
      </c>
      <c r="S574" s="2">
        <f t="shared" si="550"/>
        <v>0</v>
      </c>
      <c r="T574" s="2">
        <f t="shared" si="551"/>
        <v>0</v>
      </c>
      <c r="U574" s="2">
        <f t="shared" si="552"/>
        <v>0</v>
      </c>
      <c r="V574" s="2">
        <f t="shared" si="553"/>
        <v>0</v>
      </c>
      <c r="W574" s="2">
        <f t="shared" si="554"/>
        <v>0</v>
      </c>
      <c r="X574" s="2">
        <f>(ROUND((((S574+ROUND((ROUND(((EU574)*AV574*I574),2)*BS574),2))*AT574)/100),2)+ROUND(((ROUND((ROUND(((AE574-(EU574))*AV574*I574),2)*BS574),2)*AT574)/100),2))</f>
        <v>0</v>
      </c>
      <c r="Y574" s="2">
        <f>(ROUND((((S574+ROUND((ROUND(((EU574)*AV574*I574),2)*BS574),2))*AU574)/100),2)+ROUND(((ROUND((ROUND(((AE574-(EU574))*AV574*I574),2)*BS574),2)*AU574)/100),2))</f>
        <v>0</v>
      </c>
      <c r="Z574" s="2"/>
      <c r="AA574" s="2">
        <v>86549534</v>
      </c>
      <c r="AB574" s="2">
        <f t="shared" si="557"/>
        <v>55.56</v>
      </c>
      <c r="AC574" s="2">
        <f>ROUND((ES574),6)</f>
        <v>55.56</v>
      </c>
      <c r="AD574" s="2">
        <f>ROUND((((ET574)-(EU574))+AE574),6)</f>
        <v>0</v>
      </c>
      <c r="AE574" s="2">
        <f t="shared" si="583"/>
        <v>0</v>
      </c>
      <c r="AF574" s="2">
        <f t="shared" si="583"/>
        <v>0</v>
      </c>
      <c r="AG574" s="2">
        <f t="shared" si="561"/>
        <v>0</v>
      </c>
      <c r="AH574" s="2">
        <f t="shared" si="584"/>
        <v>0</v>
      </c>
      <c r="AI574" s="2">
        <f t="shared" si="584"/>
        <v>0</v>
      </c>
      <c r="AJ574" s="2">
        <f t="shared" si="563"/>
        <v>0</v>
      </c>
      <c r="AK574" s="2">
        <v>55.56</v>
      </c>
      <c r="AL574" s="2">
        <v>55.56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109</v>
      </c>
      <c r="AU574" s="2">
        <v>61</v>
      </c>
      <c r="AV574" s="2">
        <v>1</v>
      </c>
      <c r="AW574" s="2">
        <v>1</v>
      </c>
      <c r="AX574" s="2"/>
      <c r="AY574" s="2"/>
      <c r="AZ574" s="2">
        <v>1</v>
      </c>
      <c r="BA574" s="2">
        <v>1</v>
      </c>
      <c r="BB574" s="2">
        <v>1</v>
      </c>
      <c r="BC574" s="2">
        <v>1</v>
      </c>
      <c r="BD574" s="2" t="s">
        <v>3</v>
      </c>
      <c r="BE574" s="2" t="s">
        <v>3</v>
      </c>
      <c r="BF574" s="2" t="s">
        <v>3</v>
      </c>
      <c r="BG574" s="2" t="s">
        <v>3</v>
      </c>
      <c r="BH574" s="2">
        <v>3</v>
      </c>
      <c r="BI574" s="2">
        <v>1</v>
      </c>
      <c r="BJ574" s="2" t="s">
        <v>522</v>
      </c>
      <c r="BK574" s="2"/>
      <c r="BL574" s="2"/>
      <c r="BM574" s="2">
        <v>21</v>
      </c>
      <c r="BN574" s="2">
        <v>0</v>
      </c>
      <c r="BO574" s="2" t="s">
        <v>3</v>
      </c>
      <c r="BP574" s="2">
        <v>0</v>
      </c>
      <c r="BQ574" s="2">
        <v>30</v>
      </c>
      <c r="BR574" s="2">
        <v>0</v>
      </c>
      <c r="BS574" s="2">
        <v>1</v>
      </c>
      <c r="BT574" s="2">
        <v>1</v>
      </c>
      <c r="BU574" s="2">
        <v>1</v>
      </c>
      <c r="BV574" s="2">
        <v>1</v>
      </c>
      <c r="BW574" s="2">
        <v>1</v>
      </c>
      <c r="BX574" s="2">
        <v>1</v>
      </c>
      <c r="BY574" s="2" t="s">
        <v>3</v>
      </c>
      <c r="BZ574" s="2">
        <v>109</v>
      </c>
      <c r="CA574" s="2">
        <v>61</v>
      </c>
      <c r="CB574" s="2" t="s">
        <v>3</v>
      </c>
      <c r="CC574" s="2"/>
      <c r="CD574" s="2"/>
      <c r="CE574" s="2">
        <v>1566</v>
      </c>
      <c r="CF574" s="2">
        <v>0</v>
      </c>
      <c r="CG574" s="2">
        <v>0</v>
      </c>
      <c r="CH574" s="2"/>
      <c r="CI574" s="2"/>
      <c r="CJ574" s="2"/>
      <c r="CK574" s="2"/>
      <c r="CL574" s="2"/>
      <c r="CM574" s="2">
        <v>0</v>
      </c>
      <c r="CN574" s="2" t="s">
        <v>858</v>
      </c>
      <c r="CO574" s="2">
        <v>0</v>
      </c>
      <c r="CP574" s="2">
        <f t="shared" si="564"/>
        <v>222.24</v>
      </c>
      <c r="CQ574" s="2">
        <f t="shared" si="565"/>
        <v>55.56</v>
      </c>
      <c r="CR574" s="2">
        <f>(ROUND((ROUND(((ET574)*AV574*1),2)*BB574),2)+ROUND((ROUND(((AE574-(EU574))*AV574*1),2)*BS574),2))</f>
        <v>0</v>
      </c>
      <c r="CS574" s="2">
        <f>(ROUND((ROUND(((EU574)*AV574*1),2)*BS574),2)+ROUND((ROUND(((AE574-(EU574))*AV574*1),2)*BS574),2))</f>
        <v>0</v>
      </c>
      <c r="CT574" s="2">
        <f t="shared" si="568"/>
        <v>0</v>
      </c>
      <c r="CU574" s="2">
        <f t="shared" si="569"/>
        <v>0</v>
      </c>
      <c r="CV574" s="2">
        <f t="shared" si="570"/>
        <v>0</v>
      </c>
      <c r="CW574" s="2">
        <f t="shared" si="571"/>
        <v>0</v>
      </c>
      <c r="CX574" s="2">
        <f t="shared" si="572"/>
        <v>0</v>
      </c>
      <c r="CY574" s="2">
        <f>(ROUND((((S574+ROUND((ROUND(((EU574)*AV574*1),2)*BS574),2))*AT574)/100),2)+ROUND(((ROUND((ROUND(((AE574-(EU574))*AV574*1),2)*BS574),2)*AT574)/100),2))</f>
        <v>0</v>
      </c>
      <c r="CZ574" s="2">
        <f>(ROUND((((S574+ROUND((ROUND(((EU574)*AV574*1),2)*BS574),2))*AU574)/100),2)+ROUND(((ROUND((ROUND(((AE574-(EU574))*AV574*1),2)*BS574),2)*AU574)/100),2))</f>
        <v>0</v>
      </c>
      <c r="DA574" s="2"/>
      <c r="DB574" s="2"/>
      <c r="DC574" s="2" t="s">
        <v>3</v>
      </c>
      <c r="DD574" s="2" t="s">
        <v>3</v>
      </c>
      <c r="DE574" s="2" t="s">
        <v>3</v>
      </c>
      <c r="DF574" s="2" t="s">
        <v>3</v>
      </c>
      <c r="DG574" s="2" t="s">
        <v>3</v>
      </c>
      <c r="DH574" s="2" t="s">
        <v>3</v>
      </c>
      <c r="DI574" s="2" t="s">
        <v>3</v>
      </c>
      <c r="DJ574" s="2" t="s">
        <v>3</v>
      </c>
      <c r="DK574" s="2" t="s">
        <v>3</v>
      </c>
      <c r="DL574" s="2" t="s">
        <v>3</v>
      </c>
      <c r="DM574" s="2" t="s">
        <v>3</v>
      </c>
      <c r="DN574" s="2">
        <v>0</v>
      </c>
      <c r="DO574" s="2">
        <v>0</v>
      </c>
      <c r="DP574" s="2">
        <v>1</v>
      </c>
      <c r="DQ574" s="2">
        <v>1</v>
      </c>
      <c r="DR574" s="2"/>
      <c r="DS574" s="2"/>
      <c r="DT574" s="2"/>
      <c r="DU574" s="2">
        <v>1010</v>
      </c>
      <c r="DV574" s="2" t="s">
        <v>163</v>
      </c>
      <c r="DW574" s="2" t="s">
        <v>163</v>
      </c>
      <c r="DX574" s="2">
        <v>1</v>
      </c>
      <c r="DY574" s="2"/>
      <c r="DZ574" s="2" t="s">
        <v>3</v>
      </c>
      <c r="EA574" s="2" t="s">
        <v>3</v>
      </c>
      <c r="EB574" s="2" t="s">
        <v>3</v>
      </c>
      <c r="EC574" s="2" t="s">
        <v>3</v>
      </c>
      <c r="ED574" s="2"/>
      <c r="EE574" s="2">
        <v>85635393</v>
      </c>
      <c r="EF574" s="2">
        <v>30</v>
      </c>
      <c r="EG574" s="2" t="s">
        <v>46</v>
      </c>
      <c r="EH574" s="2">
        <v>0</v>
      </c>
      <c r="EI574" s="2" t="s">
        <v>3</v>
      </c>
      <c r="EJ574" s="2">
        <v>1</v>
      </c>
      <c r="EK574" s="2">
        <v>21</v>
      </c>
      <c r="EL574" s="2" t="s">
        <v>47</v>
      </c>
      <c r="EM574" s="2" t="s">
        <v>48</v>
      </c>
      <c r="EN574" s="2"/>
      <c r="EO574" s="2" t="s">
        <v>146</v>
      </c>
      <c r="EP574" s="2"/>
      <c r="EQ574" s="2">
        <v>0</v>
      </c>
      <c r="ER574" s="2">
        <v>55.56</v>
      </c>
      <c r="ES574" s="2">
        <v>55.56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>
        <v>0</v>
      </c>
      <c r="FR574" s="2">
        <v>0</v>
      </c>
      <c r="FS574" s="2">
        <v>0</v>
      </c>
      <c r="FT574" s="2"/>
      <c r="FU574" s="2"/>
      <c r="FV574" s="2"/>
      <c r="FW574" s="2"/>
      <c r="FX574" s="2">
        <v>109</v>
      </c>
      <c r="FY574" s="2">
        <v>61</v>
      </c>
      <c r="FZ574" s="2"/>
      <c r="GA574" s="2" t="s">
        <v>3</v>
      </c>
      <c r="GB574" s="2"/>
      <c r="GC574" s="2"/>
      <c r="GD574" s="2">
        <v>1</v>
      </c>
      <c r="GE574" s="2"/>
      <c r="GF574" s="2">
        <v>-1246300492</v>
      </c>
      <c r="GG574" s="2">
        <v>2</v>
      </c>
      <c r="GH574" s="2">
        <v>1</v>
      </c>
      <c r="GI574" s="2">
        <v>-2</v>
      </c>
      <c r="GJ574" s="2">
        <v>0</v>
      </c>
      <c r="GK574" s="2">
        <v>0</v>
      </c>
      <c r="GL574" s="2">
        <f t="shared" si="575"/>
        <v>0</v>
      </c>
      <c r="GM574" s="2">
        <f t="shared" si="576"/>
        <v>222.24</v>
      </c>
      <c r="GN574" s="2">
        <f t="shared" si="577"/>
        <v>222.24</v>
      </c>
      <c r="GO574" s="2">
        <f t="shared" si="578"/>
        <v>0</v>
      </c>
      <c r="GP574" s="2">
        <f t="shared" si="579"/>
        <v>0</v>
      </c>
      <c r="GQ574" s="2"/>
      <c r="GR574" s="2">
        <v>0</v>
      </c>
      <c r="GS574" s="2">
        <v>3</v>
      </c>
      <c r="GT574" s="2">
        <v>0</v>
      </c>
      <c r="GU574" s="2" t="s">
        <v>3</v>
      </c>
      <c r="GV574" s="2">
        <f t="shared" si="580"/>
        <v>0</v>
      </c>
      <c r="GW574" s="2">
        <v>1</v>
      </c>
      <c r="GX574" s="2">
        <f t="shared" si="581"/>
        <v>0</v>
      </c>
      <c r="GY574" s="2"/>
      <c r="GZ574" s="2"/>
      <c r="HA574" s="2">
        <v>0</v>
      </c>
      <c r="HB574" s="2">
        <v>0</v>
      </c>
      <c r="HC574" s="2">
        <f t="shared" si="582"/>
        <v>0</v>
      </c>
      <c r="HD574" s="2"/>
      <c r="HE574" s="2" t="s">
        <v>3</v>
      </c>
      <c r="HF574" s="2" t="s">
        <v>3</v>
      </c>
      <c r="HG574" s="2"/>
      <c r="HH574" s="2"/>
      <c r="HI574" s="2"/>
      <c r="HJ574" s="2"/>
      <c r="HK574" s="2"/>
      <c r="HL574" s="2"/>
      <c r="HM574" s="2" t="s">
        <v>36</v>
      </c>
      <c r="HN574" s="2" t="s">
        <v>3</v>
      </c>
      <c r="HO574" s="2" t="s">
        <v>3</v>
      </c>
      <c r="HP574" s="2" t="s">
        <v>3</v>
      </c>
      <c r="HQ574" s="2" t="s">
        <v>3</v>
      </c>
      <c r="HR574" s="2"/>
      <c r="HS574" s="2">
        <v>0</v>
      </c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>
        <v>0</v>
      </c>
      <c r="IL574" s="2"/>
      <c r="IM574" s="2"/>
      <c r="IN574" s="2"/>
      <c r="IO574" s="2"/>
      <c r="IP574" s="2"/>
      <c r="IQ574" s="2"/>
      <c r="IR574" s="2"/>
      <c r="IS574" s="2"/>
      <c r="IT574" s="2"/>
      <c r="IU574" s="2"/>
    </row>
    <row r="575" spans="1:255" x14ac:dyDescent="0.25">
      <c r="A575" s="3">
        <v>18</v>
      </c>
      <c r="B575" s="3">
        <v>1</v>
      </c>
      <c r="C575" s="3">
        <v>671</v>
      </c>
      <c r="E575" s="3" t="s">
        <v>519</v>
      </c>
      <c r="F575" s="3" t="s">
        <v>520</v>
      </c>
      <c r="G575" s="3" t="s">
        <v>521</v>
      </c>
      <c r="H575" s="3" t="s">
        <v>163</v>
      </c>
      <c r="I575" s="3">
        <f>I571*J575</f>
        <v>4</v>
      </c>
      <c r="J575" s="3">
        <v>1</v>
      </c>
      <c r="K575" s="3">
        <v>1</v>
      </c>
      <c r="O575" s="3">
        <f t="shared" si="546"/>
        <v>642.27</v>
      </c>
      <c r="P575" s="3">
        <f t="shared" si="547"/>
        <v>642.27</v>
      </c>
      <c r="Q575" s="3">
        <f>(ROUND((ROUND(((ET575)*AV575*I575),2)*BB575),2)+ROUND((ROUND(((AE575-(EU575))*AV575*I575),2)*BS575),2))</f>
        <v>0</v>
      </c>
      <c r="R575" s="3">
        <f>(ROUND((ROUND(((EU575)*AV575*I575),2)*BS575),2)+ROUND((ROUND(((AE575-(EU575))*AV575*I575),2)*BS575),2))</f>
        <v>0</v>
      </c>
      <c r="S575" s="3">
        <f t="shared" si="550"/>
        <v>0</v>
      </c>
      <c r="T575" s="3">
        <f t="shared" si="551"/>
        <v>0</v>
      </c>
      <c r="U575" s="3">
        <f t="shared" si="552"/>
        <v>0</v>
      </c>
      <c r="V575" s="3">
        <f t="shared" si="553"/>
        <v>0</v>
      </c>
      <c r="W575" s="3">
        <f t="shared" si="554"/>
        <v>0</v>
      </c>
      <c r="X575" s="3">
        <f>(ROUND((((S575+ROUND((ROUND(((EU575)*AV575*I575),2)*BS575),2))*AT575)/100),2)+ROUND(((ROUND((ROUND(((AE575-(EU575))*AV575*I575),2)*BS575),2)*AT575)/100),2))</f>
        <v>0</v>
      </c>
      <c r="Y575" s="3">
        <f>(ROUND((((S575+ROUND((ROUND(((EU575)*AV575*I575),2)*BS575),2))*AU575)/100),2)+ROUND(((ROUND((ROUND(((AE575-(EU575))*AV575*I575),2)*BS575),2)*AU575)/100),2))</f>
        <v>0</v>
      </c>
      <c r="AA575" s="3">
        <v>86549536</v>
      </c>
      <c r="AB575" s="3">
        <f t="shared" si="557"/>
        <v>55.56</v>
      </c>
      <c r="AC575" s="3">
        <f>ROUND((ES575),6)</f>
        <v>55.56</v>
      </c>
      <c r="AD575" s="3">
        <f>ROUND((((ET575)-(EU575))+AE575),6)</f>
        <v>0</v>
      </c>
      <c r="AE575" s="3">
        <f t="shared" si="583"/>
        <v>0</v>
      </c>
      <c r="AF575" s="3">
        <f t="shared" si="583"/>
        <v>0</v>
      </c>
      <c r="AG575" s="3">
        <f t="shared" si="561"/>
        <v>0</v>
      </c>
      <c r="AH575" s="3">
        <f t="shared" si="584"/>
        <v>0</v>
      </c>
      <c r="AI575" s="3">
        <f t="shared" si="584"/>
        <v>0</v>
      </c>
      <c r="AJ575" s="3">
        <f t="shared" si="563"/>
        <v>0</v>
      </c>
      <c r="AK575" s="3">
        <v>55.56</v>
      </c>
      <c r="AL575" s="3">
        <v>55.56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109</v>
      </c>
      <c r="AU575" s="3">
        <v>61</v>
      </c>
      <c r="AV575" s="3">
        <v>1</v>
      </c>
      <c r="AW575" s="3">
        <v>1</v>
      </c>
      <c r="AZ575" s="3">
        <v>1</v>
      </c>
      <c r="BA575" s="3">
        <v>1</v>
      </c>
      <c r="BB575" s="3">
        <v>1</v>
      </c>
      <c r="BC575" s="3">
        <v>2.89</v>
      </c>
      <c r="BD575" s="3" t="s">
        <v>3</v>
      </c>
      <c r="BE575" s="3" t="s">
        <v>3</v>
      </c>
      <c r="BF575" s="3" t="s">
        <v>3</v>
      </c>
      <c r="BG575" s="3" t="s">
        <v>3</v>
      </c>
      <c r="BH575" s="3">
        <v>3</v>
      </c>
      <c r="BI575" s="3">
        <v>1</v>
      </c>
      <c r="BJ575" s="3" t="s">
        <v>522</v>
      </c>
      <c r="BM575" s="3">
        <v>21</v>
      </c>
      <c r="BN575" s="3">
        <v>0</v>
      </c>
      <c r="BO575" s="3" t="s">
        <v>520</v>
      </c>
      <c r="BP575" s="3">
        <v>1</v>
      </c>
      <c r="BQ575" s="3">
        <v>30</v>
      </c>
      <c r="BR575" s="3">
        <v>0</v>
      </c>
      <c r="BS575" s="3">
        <v>1</v>
      </c>
      <c r="BT575" s="3">
        <v>1</v>
      </c>
      <c r="BU575" s="3">
        <v>1</v>
      </c>
      <c r="BV575" s="3">
        <v>1</v>
      </c>
      <c r="BW575" s="3">
        <v>1</v>
      </c>
      <c r="BX575" s="3">
        <v>1</v>
      </c>
      <c r="BY575" s="3" t="s">
        <v>3</v>
      </c>
      <c r="BZ575" s="3">
        <v>109</v>
      </c>
      <c r="CA575" s="3">
        <v>61</v>
      </c>
      <c r="CB575" s="3" t="s">
        <v>3</v>
      </c>
      <c r="CE575" s="3">
        <v>1566</v>
      </c>
      <c r="CF575" s="3">
        <v>0</v>
      </c>
      <c r="CG575" s="3">
        <v>0</v>
      </c>
      <c r="CM575" s="3">
        <v>0</v>
      </c>
      <c r="CN575" s="3" t="s">
        <v>858</v>
      </c>
      <c r="CO575" s="3">
        <v>0</v>
      </c>
      <c r="CP575" s="3">
        <f t="shared" si="564"/>
        <v>642.27</v>
      </c>
      <c r="CQ575" s="3">
        <f t="shared" si="565"/>
        <v>160.57</v>
      </c>
      <c r="CR575" s="3">
        <f>(ROUND((ROUND(((ET575)*AV575*1),2)*BB575),2)+ROUND((ROUND(((AE575-(EU575))*AV575*1),2)*BS575),2))</f>
        <v>0</v>
      </c>
      <c r="CS575" s="3">
        <f>(ROUND((ROUND(((EU575)*AV575*1),2)*BS575),2)+ROUND((ROUND(((AE575-(EU575))*AV575*1),2)*BS575),2))</f>
        <v>0</v>
      </c>
      <c r="CT575" s="3">
        <f t="shared" si="568"/>
        <v>0</v>
      </c>
      <c r="CU575" s="3">
        <f t="shared" si="569"/>
        <v>0</v>
      </c>
      <c r="CV575" s="3">
        <f t="shared" si="570"/>
        <v>0</v>
      </c>
      <c r="CW575" s="3">
        <f t="shared" si="571"/>
        <v>0</v>
      </c>
      <c r="CX575" s="3">
        <f t="shared" si="572"/>
        <v>0</v>
      </c>
      <c r="CY575" s="3">
        <f>(ROUND((((S575+ROUND((ROUND(((EU575)*AV575*1),2)*BS575),2))*AT575)/100),2)+ROUND(((ROUND((ROUND(((AE575-(EU575))*AV575*1),2)*BS575),2)*AT575)/100),2))</f>
        <v>0</v>
      </c>
      <c r="CZ575" s="3">
        <f>(ROUND((((S575+ROUND((ROUND(((EU575)*AV575*1),2)*BS575),2))*AU575)/100),2)+ROUND(((ROUND((ROUND(((AE575-(EU575))*AV575*1),2)*BS575),2)*AU575)/100),2))</f>
        <v>0</v>
      </c>
      <c r="DC575" s="3" t="s">
        <v>3</v>
      </c>
      <c r="DD575" s="3" t="s">
        <v>3</v>
      </c>
      <c r="DE575" s="3" t="s">
        <v>3</v>
      </c>
      <c r="DF575" s="3" t="s">
        <v>3</v>
      </c>
      <c r="DG575" s="3" t="s">
        <v>3</v>
      </c>
      <c r="DH575" s="3" t="s">
        <v>3</v>
      </c>
      <c r="DI575" s="3" t="s">
        <v>3</v>
      </c>
      <c r="DJ575" s="3" t="s">
        <v>3</v>
      </c>
      <c r="DK575" s="3" t="s">
        <v>3</v>
      </c>
      <c r="DL575" s="3" t="s">
        <v>3</v>
      </c>
      <c r="DM575" s="3" t="s">
        <v>3</v>
      </c>
      <c r="DN575" s="3">
        <v>0</v>
      </c>
      <c r="DO575" s="3">
        <v>0</v>
      </c>
      <c r="DP575" s="3">
        <v>1</v>
      </c>
      <c r="DQ575" s="3">
        <v>1</v>
      </c>
      <c r="DU575" s="3">
        <v>1010</v>
      </c>
      <c r="DV575" s="3" t="s">
        <v>163</v>
      </c>
      <c r="DW575" s="3" t="s">
        <v>163</v>
      </c>
      <c r="DX575" s="3">
        <v>1</v>
      </c>
      <c r="DZ575" s="3" t="s">
        <v>3</v>
      </c>
      <c r="EA575" s="3" t="s">
        <v>3</v>
      </c>
      <c r="EB575" s="3" t="s">
        <v>3</v>
      </c>
      <c r="EC575" s="3" t="s">
        <v>3</v>
      </c>
      <c r="EE575" s="3">
        <v>85635393</v>
      </c>
      <c r="EF575" s="3">
        <v>30</v>
      </c>
      <c r="EG575" s="3" t="s">
        <v>46</v>
      </c>
      <c r="EH575" s="3">
        <v>0</v>
      </c>
      <c r="EI575" s="3" t="s">
        <v>3</v>
      </c>
      <c r="EJ575" s="3">
        <v>1</v>
      </c>
      <c r="EK575" s="3">
        <v>21</v>
      </c>
      <c r="EL575" s="3" t="s">
        <v>47</v>
      </c>
      <c r="EM575" s="3" t="s">
        <v>48</v>
      </c>
      <c r="EO575" s="3" t="s">
        <v>146</v>
      </c>
      <c r="EQ575" s="3">
        <v>0</v>
      </c>
      <c r="ER575" s="3">
        <v>55.56</v>
      </c>
      <c r="ES575" s="3">
        <v>55.56</v>
      </c>
      <c r="ET575" s="3">
        <v>0</v>
      </c>
      <c r="EU575" s="3">
        <v>0</v>
      </c>
      <c r="EV575" s="3">
        <v>0</v>
      </c>
      <c r="EW575" s="3">
        <v>0</v>
      </c>
      <c r="EX575" s="3">
        <v>0</v>
      </c>
      <c r="FQ575" s="3">
        <v>0</v>
      </c>
      <c r="FR575" s="3">
        <v>0</v>
      </c>
      <c r="FS575" s="3">
        <v>0</v>
      </c>
      <c r="FX575" s="3">
        <v>109</v>
      </c>
      <c r="FY575" s="3">
        <v>61</v>
      </c>
      <c r="GA575" s="3" t="s">
        <v>3</v>
      </c>
      <c r="GD575" s="3">
        <v>1</v>
      </c>
      <c r="GF575" s="3">
        <v>-1246300492</v>
      </c>
      <c r="GG575" s="3">
        <v>2</v>
      </c>
      <c r="GH575" s="3">
        <v>1</v>
      </c>
      <c r="GI575" s="3">
        <v>2</v>
      </c>
      <c r="GJ575" s="3">
        <v>0</v>
      </c>
      <c r="GK575" s="3">
        <v>0</v>
      </c>
      <c r="GL575" s="3">
        <f t="shared" si="575"/>
        <v>0</v>
      </c>
      <c r="GM575" s="3">
        <f t="shared" si="576"/>
        <v>642.27</v>
      </c>
      <c r="GN575" s="3">
        <f t="shared" si="577"/>
        <v>642.27</v>
      </c>
      <c r="GO575" s="3">
        <f t="shared" si="578"/>
        <v>0</v>
      </c>
      <c r="GP575" s="3">
        <f t="shared" si="579"/>
        <v>0</v>
      </c>
      <c r="GR575" s="3">
        <v>0</v>
      </c>
      <c r="GS575" s="3">
        <v>3</v>
      </c>
      <c r="GT575" s="3">
        <v>0</v>
      </c>
      <c r="GU575" s="3" t="s">
        <v>3</v>
      </c>
      <c r="GV575" s="3">
        <f t="shared" si="580"/>
        <v>0</v>
      </c>
      <c r="GW575" s="3">
        <v>1</v>
      </c>
      <c r="GX575" s="3">
        <f t="shared" si="581"/>
        <v>0</v>
      </c>
      <c r="HA575" s="3">
        <v>0</v>
      </c>
      <c r="HB575" s="3">
        <v>0</v>
      </c>
      <c r="HC575" s="3">
        <f t="shared" si="582"/>
        <v>0</v>
      </c>
      <c r="HE575" s="3" t="s">
        <v>3</v>
      </c>
      <c r="HF575" s="3" t="s">
        <v>3</v>
      </c>
      <c r="HM575" s="3" t="s">
        <v>36</v>
      </c>
      <c r="HN575" s="3" t="s">
        <v>3</v>
      </c>
      <c r="HO575" s="3" t="s">
        <v>3</v>
      </c>
      <c r="HP575" s="3" t="s">
        <v>3</v>
      </c>
      <c r="HQ575" s="3" t="s">
        <v>3</v>
      </c>
      <c r="HS575" s="3">
        <v>0</v>
      </c>
      <c r="IK575" s="3">
        <v>0</v>
      </c>
    </row>
    <row r="576" spans="1:255" x14ac:dyDescent="0.25">
      <c r="A576" s="2">
        <v>17</v>
      </c>
      <c r="B576" s="2">
        <v>1</v>
      </c>
      <c r="C576" s="2">
        <f>ROW(SmtRes!A683)</f>
        <v>683</v>
      </c>
      <c r="D576" s="2">
        <f>ROW(EtalonRes!A651)</f>
        <v>651</v>
      </c>
      <c r="E576" s="2" t="s">
        <v>523</v>
      </c>
      <c r="F576" s="2" t="s">
        <v>524</v>
      </c>
      <c r="G576" s="2" t="s">
        <v>525</v>
      </c>
      <c r="H576" s="2" t="s">
        <v>24</v>
      </c>
      <c r="I576" s="2">
        <f>ROUND((32)/100,9)</f>
        <v>0.32</v>
      </c>
      <c r="J576" s="2">
        <v>0</v>
      </c>
      <c r="K576" s="2">
        <f>ROUND((32)/100,9)</f>
        <v>0.32</v>
      </c>
      <c r="L576" s="2"/>
      <c r="M576" s="2"/>
      <c r="N576" s="2"/>
      <c r="O576" s="2">
        <f t="shared" si="546"/>
        <v>726.8</v>
      </c>
      <c r="P576" s="2">
        <f t="shared" si="547"/>
        <v>30.01</v>
      </c>
      <c r="Q576" s="2">
        <f>(ROUND((ROUND(((((ET576*1.25)*1.2))*AV576*I576),2)*BB576),2)+ROUND((ROUND(((AE576-(((EU576*1.25)*1.2)))*AV576*I576),2)*BS576),2))</f>
        <v>36.74</v>
      </c>
      <c r="R576" s="2">
        <f>(ROUND((ROUND(((((EU576*1.25)*1.2))*AV576*I576),2)*BS576),2)+ROUND((ROUND(((AE576-(((EU576*1.25)*1.2)))*AV576*I576),2)*BS576),2))</f>
        <v>3.71</v>
      </c>
      <c r="S576" s="2">
        <f t="shared" si="550"/>
        <v>660.05</v>
      </c>
      <c r="T576" s="2">
        <f t="shared" si="551"/>
        <v>0</v>
      </c>
      <c r="U576" s="2">
        <f t="shared" si="552"/>
        <v>52.301779199999991</v>
      </c>
      <c r="V576" s="2">
        <f t="shared" si="553"/>
        <v>0</v>
      </c>
      <c r="W576" s="2">
        <f t="shared" si="554"/>
        <v>0</v>
      </c>
      <c r="X576" s="2">
        <f>(ROUND((((S576+ROUND((ROUND(((((EU576*1.25)*1.2))*AV576*I576),2)*BS576),2))*AT576)/100),2)+ROUND(((ROUND((ROUND(((AE576-(((EU576*1.25)*1.2)))*AV576*I576),2)*BS576),2)*AT576)/100),2))</f>
        <v>723.5</v>
      </c>
      <c r="Y576" s="2">
        <f>(ROUND((((S576+ROUND((ROUND(((((EU576*1.25)*1.2))*AV576*I576),2)*BS576),2))*AU576)/100),2)+ROUND(((ROUND((ROUND(((AE576-(((EU576*1.25)*1.2)))*AV576*I576),2)*BS576),2)*AU576)/100),2))</f>
        <v>404.89</v>
      </c>
      <c r="Z576" s="2"/>
      <c r="AA576" s="2">
        <v>86549534</v>
      </c>
      <c r="AB576" s="2">
        <f t="shared" si="557"/>
        <v>2134.5315999999998</v>
      </c>
      <c r="AC576" s="2">
        <f>ROUND((((ES576*1)*1)),6)</f>
        <v>93.79</v>
      </c>
      <c r="AD576" s="2">
        <f>ROUND((((((ET576*1.25)*1.2))-(((EU576*1.25)*1.2)))+AE576),6)</f>
        <v>107.61</v>
      </c>
      <c r="AE576" s="2">
        <f>ROUND((((EU576*1.25)*1.2)),6)</f>
        <v>10.86</v>
      </c>
      <c r="AF576" s="2">
        <f>ROUND((((EV576*1.15)*1.2)),6)</f>
        <v>1933.1315999999999</v>
      </c>
      <c r="AG576" s="2">
        <f t="shared" si="561"/>
        <v>0</v>
      </c>
      <c r="AH576" s="2">
        <f>(((EW576*1.15)*1.2))</f>
        <v>153.17999999999998</v>
      </c>
      <c r="AI576" s="2">
        <f>(((EX576*1.25)*1.2))</f>
        <v>0</v>
      </c>
      <c r="AJ576" s="2">
        <f t="shared" si="563"/>
        <v>0</v>
      </c>
      <c r="AK576" s="2">
        <v>1566.35</v>
      </c>
      <c r="AL576" s="2">
        <v>93.79</v>
      </c>
      <c r="AM576" s="2">
        <v>71.739999999999995</v>
      </c>
      <c r="AN576" s="2">
        <v>7.24</v>
      </c>
      <c r="AO576" s="2">
        <v>1400.82</v>
      </c>
      <c r="AP576" s="2">
        <v>0</v>
      </c>
      <c r="AQ576" s="2">
        <v>111</v>
      </c>
      <c r="AR576" s="2">
        <v>0</v>
      </c>
      <c r="AS576" s="2">
        <v>0</v>
      </c>
      <c r="AT576" s="2">
        <v>109</v>
      </c>
      <c r="AU576" s="2">
        <v>61</v>
      </c>
      <c r="AV576" s="2">
        <v>1.0669999999999999</v>
      </c>
      <c r="AW576" s="2">
        <v>1</v>
      </c>
      <c r="AX576" s="2"/>
      <c r="AY576" s="2"/>
      <c r="AZ576" s="2">
        <v>1</v>
      </c>
      <c r="BA576" s="2">
        <v>1</v>
      </c>
      <c r="BB576" s="2">
        <v>1</v>
      </c>
      <c r="BC576" s="2">
        <v>1</v>
      </c>
      <c r="BD576" s="2" t="s">
        <v>3</v>
      </c>
      <c r="BE576" s="2" t="s">
        <v>3</v>
      </c>
      <c r="BF576" s="2" t="s">
        <v>3</v>
      </c>
      <c r="BG576" s="2" t="s">
        <v>3</v>
      </c>
      <c r="BH576" s="2">
        <v>0</v>
      </c>
      <c r="BI576" s="2">
        <v>1</v>
      </c>
      <c r="BJ576" s="2" t="s">
        <v>526</v>
      </c>
      <c r="BK576" s="2"/>
      <c r="BL576" s="2"/>
      <c r="BM576" s="2">
        <v>21</v>
      </c>
      <c r="BN576" s="2">
        <v>0</v>
      </c>
      <c r="BO576" s="2" t="s">
        <v>524</v>
      </c>
      <c r="BP576" s="2">
        <v>1</v>
      </c>
      <c r="BQ576" s="2">
        <v>30</v>
      </c>
      <c r="BR576" s="2">
        <v>0</v>
      </c>
      <c r="BS576" s="2">
        <v>1</v>
      </c>
      <c r="BT576" s="2">
        <v>1</v>
      </c>
      <c r="BU576" s="2">
        <v>1</v>
      </c>
      <c r="BV576" s="2">
        <v>1</v>
      </c>
      <c r="BW576" s="2">
        <v>1</v>
      </c>
      <c r="BX576" s="2">
        <v>1</v>
      </c>
      <c r="BY576" s="2" t="s">
        <v>3</v>
      </c>
      <c r="BZ576" s="2">
        <v>109</v>
      </c>
      <c r="CA576" s="2">
        <v>61</v>
      </c>
      <c r="CB576" s="2" t="s">
        <v>3</v>
      </c>
      <c r="CC576" s="2"/>
      <c r="CD576" s="2"/>
      <c r="CE576" s="2">
        <v>1566</v>
      </c>
      <c r="CF576" s="2">
        <v>0</v>
      </c>
      <c r="CG576" s="2">
        <v>0</v>
      </c>
      <c r="CH576" s="2"/>
      <c r="CI576" s="2"/>
      <c r="CJ576" s="2"/>
      <c r="CK576" s="2"/>
      <c r="CL576" s="2"/>
      <c r="CM576" s="2">
        <v>0</v>
      </c>
      <c r="CN576" s="2" t="s">
        <v>857</v>
      </c>
      <c r="CO576" s="2">
        <v>0</v>
      </c>
      <c r="CP576" s="2">
        <f t="shared" si="564"/>
        <v>726.8</v>
      </c>
      <c r="CQ576" s="2">
        <f t="shared" si="565"/>
        <v>93.79</v>
      </c>
      <c r="CR576" s="2">
        <f>(ROUND((ROUND(((((ET576*1.25)*1.2))*AV576*1),2)*BB576),2)+ROUND((ROUND(((AE576-(((EU576*1.25)*1.2)))*AV576*1),2)*BS576),2))</f>
        <v>114.82</v>
      </c>
      <c r="CS576" s="2">
        <f>(ROUND((ROUND(((((EU576*1.25)*1.2))*AV576*1),2)*BS576),2)+ROUND((ROUND(((AE576-(((EU576*1.25)*1.2)))*AV576*1),2)*BS576),2))</f>
        <v>11.59</v>
      </c>
      <c r="CT576" s="2">
        <f t="shared" si="568"/>
        <v>2062.65</v>
      </c>
      <c r="CU576" s="2">
        <f t="shared" si="569"/>
        <v>0</v>
      </c>
      <c r="CV576" s="2">
        <f t="shared" si="570"/>
        <v>163.44305999999997</v>
      </c>
      <c r="CW576" s="2">
        <f t="shared" si="571"/>
        <v>0</v>
      </c>
      <c r="CX576" s="2">
        <f t="shared" si="572"/>
        <v>0</v>
      </c>
      <c r="CY576" s="2">
        <f>(ROUND((((S576+ROUND((ROUND(((((EU576*1.25)*1.2))*AV576*1),2)*BS576),2))*AT576)/100),2)+ROUND(((ROUND((ROUND(((AE576-(((EU576*1.25)*1.2)))*AV576*1),2)*BS576),2)*AT576)/100),2))</f>
        <v>732.09</v>
      </c>
      <c r="CZ576" s="2">
        <f>(ROUND((((S576+ROUND((ROUND(((((EU576*1.25)*1.2))*AV576*1),2)*BS576),2))*AU576)/100),2)+ROUND(((ROUND((ROUND(((AE576-(((EU576*1.25)*1.2)))*AV576*1),2)*BS576),2)*AU576)/100),2))</f>
        <v>409.7</v>
      </c>
      <c r="DA576" s="2"/>
      <c r="DB576" s="2">
        <v>169</v>
      </c>
      <c r="DC576" s="2" t="s">
        <v>3</v>
      </c>
      <c r="DD576" s="2" t="s">
        <v>36</v>
      </c>
      <c r="DE576" s="2" t="s">
        <v>138</v>
      </c>
      <c r="DF576" s="2" t="s">
        <v>138</v>
      </c>
      <c r="DG576" s="2" t="s">
        <v>139</v>
      </c>
      <c r="DH576" s="2" t="s">
        <v>3</v>
      </c>
      <c r="DI576" s="2" t="s">
        <v>139</v>
      </c>
      <c r="DJ576" s="2" t="s">
        <v>138</v>
      </c>
      <c r="DK576" s="2" t="s">
        <v>3</v>
      </c>
      <c r="DL576" s="2" t="s">
        <v>3</v>
      </c>
      <c r="DM576" s="2" t="s">
        <v>3</v>
      </c>
      <c r="DN576" s="2">
        <v>0</v>
      </c>
      <c r="DO576" s="2">
        <v>0</v>
      </c>
      <c r="DP576" s="2">
        <v>1</v>
      </c>
      <c r="DQ576" s="2">
        <v>1</v>
      </c>
      <c r="DR576" s="2"/>
      <c r="DS576" s="2"/>
      <c r="DT576" s="2"/>
      <c r="DU576" s="2">
        <v>1003</v>
      </c>
      <c r="DV576" s="2" t="s">
        <v>24</v>
      </c>
      <c r="DW576" s="2" t="s">
        <v>24</v>
      </c>
      <c r="DX576" s="2">
        <v>100</v>
      </c>
      <c r="DY576" s="2"/>
      <c r="DZ576" s="2" t="s">
        <v>3</v>
      </c>
      <c r="EA576" s="2" t="s">
        <v>3</v>
      </c>
      <c r="EB576" s="2" t="s">
        <v>3</v>
      </c>
      <c r="EC576" s="2" t="s">
        <v>3</v>
      </c>
      <c r="ED576" s="2"/>
      <c r="EE576" s="2">
        <v>85635393</v>
      </c>
      <c r="EF576" s="2">
        <v>30</v>
      </c>
      <c r="EG576" s="2" t="s">
        <v>46</v>
      </c>
      <c r="EH576" s="2">
        <v>0</v>
      </c>
      <c r="EI576" s="2" t="s">
        <v>3</v>
      </c>
      <c r="EJ576" s="2">
        <v>1</v>
      </c>
      <c r="EK576" s="2">
        <v>21</v>
      </c>
      <c r="EL576" s="2" t="s">
        <v>47</v>
      </c>
      <c r="EM576" s="2" t="s">
        <v>48</v>
      </c>
      <c r="EN576" s="2"/>
      <c r="EO576" s="2" t="s">
        <v>140</v>
      </c>
      <c r="EP576" s="2"/>
      <c r="EQ576" s="2">
        <v>131072</v>
      </c>
      <c r="ER576" s="2">
        <v>1566.35</v>
      </c>
      <c r="ES576" s="2">
        <v>93.79</v>
      </c>
      <c r="ET576" s="2">
        <v>71.739999999999995</v>
      </c>
      <c r="EU576" s="2">
        <v>7.24</v>
      </c>
      <c r="EV576" s="2">
        <v>1400.82</v>
      </c>
      <c r="EW576" s="2">
        <v>111</v>
      </c>
      <c r="EX576" s="2">
        <v>0</v>
      </c>
      <c r="EY576" s="2">
        <v>0</v>
      </c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>
        <v>0</v>
      </c>
      <c r="FR576" s="2">
        <v>0</v>
      </c>
      <c r="FS576" s="2">
        <v>0</v>
      </c>
      <c r="FT576" s="2"/>
      <c r="FU576" s="2"/>
      <c r="FV576" s="2"/>
      <c r="FW576" s="2"/>
      <c r="FX576" s="2">
        <v>109</v>
      </c>
      <c r="FY576" s="2">
        <v>61</v>
      </c>
      <c r="FZ576" s="2"/>
      <c r="GA576" s="2" t="s">
        <v>3</v>
      </c>
      <c r="GB576" s="2"/>
      <c r="GC576" s="2"/>
      <c r="GD576" s="2">
        <v>1</v>
      </c>
      <c r="GE576" s="2"/>
      <c r="GF576" s="2">
        <v>-306292662</v>
      </c>
      <c r="GG576" s="2">
        <v>2</v>
      </c>
      <c r="GH576" s="2">
        <v>1</v>
      </c>
      <c r="GI576" s="2">
        <v>2</v>
      </c>
      <c r="GJ576" s="2">
        <v>0</v>
      </c>
      <c r="GK576" s="2">
        <v>0</v>
      </c>
      <c r="GL576" s="2">
        <f t="shared" si="575"/>
        <v>0</v>
      </c>
      <c r="GM576" s="2">
        <f t="shared" si="576"/>
        <v>1855.19</v>
      </c>
      <c r="GN576" s="2">
        <f t="shared" si="577"/>
        <v>1855.19</v>
      </c>
      <c r="GO576" s="2">
        <f t="shared" si="578"/>
        <v>0</v>
      </c>
      <c r="GP576" s="2">
        <f t="shared" si="579"/>
        <v>0</v>
      </c>
      <c r="GQ576" s="2"/>
      <c r="GR576" s="2">
        <v>0</v>
      </c>
      <c r="GS576" s="2">
        <v>3</v>
      </c>
      <c r="GT576" s="2">
        <v>0</v>
      </c>
      <c r="GU576" s="2" t="s">
        <v>3</v>
      </c>
      <c r="GV576" s="2">
        <f t="shared" si="580"/>
        <v>0</v>
      </c>
      <c r="GW576" s="2">
        <v>1</v>
      </c>
      <c r="GX576" s="2">
        <f t="shared" si="581"/>
        <v>0</v>
      </c>
      <c r="GY576" s="2"/>
      <c r="GZ576" s="2"/>
      <c r="HA576" s="2">
        <v>0</v>
      </c>
      <c r="HB576" s="2">
        <v>0</v>
      </c>
      <c r="HC576" s="2">
        <f t="shared" si="582"/>
        <v>0</v>
      </c>
      <c r="HD576" s="2"/>
      <c r="HE576" s="2" t="s">
        <v>3</v>
      </c>
      <c r="HF576" s="2" t="s">
        <v>3</v>
      </c>
      <c r="HG576" s="2"/>
      <c r="HH576" s="2"/>
      <c r="HI576" s="2"/>
      <c r="HJ576" s="2"/>
      <c r="HK576" s="2"/>
      <c r="HL576" s="2"/>
      <c r="HM576" s="2" t="s">
        <v>3</v>
      </c>
      <c r="HN576" s="2" t="s">
        <v>3</v>
      </c>
      <c r="HO576" s="2" t="s">
        <v>3</v>
      </c>
      <c r="HP576" s="2" t="s">
        <v>3</v>
      </c>
      <c r="HQ576" s="2" t="s">
        <v>3</v>
      </c>
      <c r="HR576" s="2"/>
      <c r="HS576" s="2">
        <v>0</v>
      </c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>
        <v>0</v>
      </c>
      <c r="IL576" s="2"/>
      <c r="IM576" s="2"/>
      <c r="IN576" s="2"/>
      <c r="IO576" s="2"/>
      <c r="IP576" s="2"/>
      <c r="IQ576" s="2"/>
      <c r="IR576" s="2"/>
      <c r="IS576" s="2"/>
      <c r="IT576" s="2"/>
      <c r="IU576" s="2"/>
    </row>
    <row r="577" spans="1:255" x14ac:dyDescent="0.25">
      <c r="A577" s="3">
        <v>17</v>
      </c>
      <c r="B577" s="3">
        <v>1</v>
      </c>
      <c r="C577" s="3">
        <f>ROW(SmtRes!A694)</f>
        <v>694</v>
      </c>
      <c r="D577" s="3">
        <f>ROW(EtalonRes!A664)</f>
        <v>664</v>
      </c>
      <c r="E577" s="3" t="s">
        <v>523</v>
      </c>
      <c r="F577" s="3" t="s">
        <v>524</v>
      </c>
      <c r="G577" s="3" t="s">
        <v>525</v>
      </c>
      <c r="H577" s="3" t="s">
        <v>24</v>
      </c>
      <c r="I577" s="3">
        <f>ROUND((32)/100,9)</f>
        <v>0.32</v>
      </c>
      <c r="J577" s="3">
        <v>0</v>
      </c>
      <c r="K577" s="3">
        <f>ROUND((32)/100,9)</f>
        <v>0.32</v>
      </c>
      <c r="O577" s="3">
        <f t="shared" si="546"/>
        <v>38173.69</v>
      </c>
      <c r="P577" s="3">
        <f t="shared" si="547"/>
        <v>414.44</v>
      </c>
      <c r="Q577" s="3">
        <f>(ROUND((ROUND(((((ET577*1.25)*1.2))*AV577*I577),2)*BB577),2)+ROUND((ROUND(((AE577-(((EU577*1.25)*1.2)))*AV577*I577),2)*BS577),2))</f>
        <v>565.42999999999995</v>
      </c>
      <c r="R577" s="3">
        <f>(ROUND((ROUND(((((EU577*1.25)*1.2))*AV577*I577),2)*BS577),2)+ROUND((ROUND(((AE577-(((EU577*1.25)*1.2)))*AV577*I577),2)*BS577),2))</f>
        <v>209.06</v>
      </c>
      <c r="S577" s="3">
        <f t="shared" si="550"/>
        <v>37193.82</v>
      </c>
      <c r="T577" s="3">
        <f t="shared" si="551"/>
        <v>0</v>
      </c>
      <c r="U577" s="3">
        <f t="shared" si="552"/>
        <v>52.301779199999991</v>
      </c>
      <c r="V577" s="3">
        <f t="shared" si="553"/>
        <v>0</v>
      </c>
      <c r="W577" s="3">
        <f t="shared" si="554"/>
        <v>0</v>
      </c>
      <c r="X577" s="3">
        <f>(ROUND((((S577+ROUND((ROUND(((((EU577*1.25)*1.2))*AV577*I577),2)*BS577),2))*AT577)/100),2)+ROUND(((ROUND((ROUND(((AE577-(((EU577*1.25)*1.2)))*AV577*I577),2)*BS577),2)*AT577)/100),2))</f>
        <v>40769.14</v>
      </c>
      <c r="Y577" s="3">
        <f>(ROUND((((S577+ROUND((ROUND(((((EU577*1.25)*1.2))*AV577*I577),2)*BS577),2))*AU577)/100),2)+ROUND(((ROUND((ROUND(((AE577-(((EU577*1.25)*1.2)))*AV577*I577),2)*BS577),2)*AU577)/100),2))</f>
        <v>22815.759999999998</v>
      </c>
      <c r="AA577" s="3">
        <v>86549536</v>
      </c>
      <c r="AB577" s="3">
        <f t="shared" si="557"/>
        <v>2134.5315999999998</v>
      </c>
      <c r="AC577" s="3">
        <f>ROUND((((ES577*1)*1)),6)</f>
        <v>93.79</v>
      </c>
      <c r="AD577" s="3">
        <f>ROUND((((((ET577*1.25)*1.2))-(((EU577*1.25)*1.2)))+AE577),6)</f>
        <v>107.61</v>
      </c>
      <c r="AE577" s="3">
        <f>ROUND((((EU577*1.25)*1.2)),6)</f>
        <v>10.86</v>
      </c>
      <c r="AF577" s="3">
        <f>ROUND((((EV577*1.15)*1.2)),6)</f>
        <v>1933.1315999999999</v>
      </c>
      <c r="AG577" s="3">
        <f t="shared" si="561"/>
        <v>0</v>
      </c>
      <c r="AH577" s="3">
        <f>(((EW577*1.15)*1.2))</f>
        <v>153.17999999999998</v>
      </c>
      <c r="AI577" s="3">
        <f>(((EX577*1.25)*1.2))</f>
        <v>0</v>
      </c>
      <c r="AJ577" s="3">
        <f t="shared" si="563"/>
        <v>0</v>
      </c>
      <c r="AK577" s="3">
        <v>1566.35</v>
      </c>
      <c r="AL577" s="3">
        <v>93.79</v>
      </c>
      <c r="AM577" s="3">
        <v>71.739999999999995</v>
      </c>
      <c r="AN577" s="3">
        <v>7.24</v>
      </c>
      <c r="AO577" s="3">
        <v>1400.82</v>
      </c>
      <c r="AP577" s="3">
        <v>0</v>
      </c>
      <c r="AQ577" s="3">
        <v>111</v>
      </c>
      <c r="AR577" s="3">
        <v>0</v>
      </c>
      <c r="AS577" s="3">
        <v>0</v>
      </c>
      <c r="AT577" s="3">
        <v>109</v>
      </c>
      <c r="AU577" s="3">
        <v>61</v>
      </c>
      <c r="AV577" s="3">
        <v>1.0669999999999999</v>
      </c>
      <c r="AW577" s="3">
        <v>1</v>
      </c>
      <c r="AZ577" s="3">
        <v>1</v>
      </c>
      <c r="BA577" s="3">
        <v>56.35</v>
      </c>
      <c r="BB577" s="3">
        <v>15.39</v>
      </c>
      <c r="BC577" s="3">
        <v>13.81</v>
      </c>
      <c r="BD577" s="3" t="s">
        <v>3</v>
      </c>
      <c r="BE577" s="3" t="s">
        <v>3</v>
      </c>
      <c r="BF577" s="3" t="s">
        <v>3</v>
      </c>
      <c r="BG577" s="3" t="s">
        <v>3</v>
      </c>
      <c r="BH577" s="3">
        <v>0</v>
      </c>
      <c r="BI577" s="3">
        <v>1</v>
      </c>
      <c r="BJ577" s="3" t="s">
        <v>526</v>
      </c>
      <c r="BM577" s="3">
        <v>21</v>
      </c>
      <c r="BN577" s="3">
        <v>0</v>
      </c>
      <c r="BO577" s="3" t="s">
        <v>524</v>
      </c>
      <c r="BP577" s="3">
        <v>1</v>
      </c>
      <c r="BQ577" s="3">
        <v>30</v>
      </c>
      <c r="BR577" s="3">
        <v>0</v>
      </c>
      <c r="BS577" s="3">
        <v>56.35</v>
      </c>
      <c r="BT577" s="3">
        <v>1</v>
      </c>
      <c r="BU577" s="3">
        <v>1</v>
      </c>
      <c r="BV577" s="3">
        <v>1</v>
      </c>
      <c r="BW577" s="3">
        <v>1</v>
      </c>
      <c r="BX577" s="3">
        <v>1</v>
      </c>
      <c r="BY577" s="3" t="s">
        <v>3</v>
      </c>
      <c r="BZ577" s="3">
        <v>109</v>
      </c>
      <c r="CA577" s="3">
        <v>61</v>
      </c>
      <c r="CB577" s="3" t="s">
        <v>3</v>
      </c>
      <c r="CE577" s="3">
        <v>1566</v>
      </c>
      <c r="CF577" s="3">
        <v>0</v>
      </c>
      <c r="CG577" s="3">
        <v>0</v>
      </c>
      <c r="CM577" s="3">
        <v>0</v>
      </c>
      <c r="CN577" s="3" t="s">
        <v>857</v>
      </c>
      <c r="CO577" s="3">
        <v>0</v>
      </c>
      <c r="CP577" s="3">
        <f t="shared" si="564"/>
        <v>38173.69</v>
      </c>
      <c r="CQ577" s="3">
        <f t="shared" si="565"/>
        <v>1295.24</v>
      </c>
      <c r="CR577" s="3">
        <f>(ROUND((ROUND(((((ET577*1.25)*1.2))*AV577*1),2)*BB577),2)+ROUND((ROUND(((AE577-(((EU577*1.25)*1.2)))*AV577*1),2)*BS577),2))</f>
        <v>1767.08</v>
      </c>
      <c r="CS577" s="3">
        <f>(ROUND((ROUND(((((EU577*1.25)*1.2))*AV577*1),2)*BS577),2)+ROUND((ROUND(((AE577-(((EU577*1.25)*1.2)))*AV577*1),2)*BS577),2))</f>
        <v>653.1</v>
      </c>
      <c r="CT577" s="3">
        <f t="shared" si="568"/>
        <v>116230.33</v>
      </c>
      <c r="CU577" s="3">
        <f t="shared" si="569"/>
        <v>0</v>
      </c>
      <c r="CV577" s="3">
        <f t="shared" si="570"/>
        <v>163.44305999999997</v>
      </c>
      <c r="CW577" s="3">
        <f t="shared" si="571"/>
        <v>0</v>
      </c>
      <c r="CX577" s="3">
        <f t="shared" si="572"/>
        <v>0</v>
      </c>
      <c r="CY577" s="3">
        <f>(ROUND((((S577+ROUND((ROUND(((((EU577*1.25)*1.2))*AV577*1),2)*BS577),2))*AT577)/100),2)+ROUND(((ROUND((ROUND(((AE577-(((EU577*1.25)*1.2)))*AV577*1),2)*BS577),2)*AT577)/100),2))</f>
        <v>41253.14</v>
      </c>
      <c r="CZ577" s="3">
        <f>(ROUND((((S577+ROUND((ROUND(((((EU577*1.25)*1.2))*AV577*1),2)*BS577),2))*AU577)/100),2)+ROUND(((ROUND((ROUND(((AE577-(((EU577*1.25)*1.2)))*AV577*1),2)*BS577),2)*AU577)/100),2))</f>
        <v>23086.62</v>
      </c>
      <c r="DB577" s="3">
        <v>171</v>
      </c>
      <c r="DC577" s="3" t="s">
        <v>3</v>
      </c>
      <c r="DD577" s="3" t="s">
        <v>36</v>
      </c>
      <c r="DE577" s="3" t="s">
        <v>138</v>
      </c>
      <c r="DF577" s="3" t="s">
        <v>138</v>
      </c>
      <c r="DG577" s="3" t="s">
        <v>139</v>
      </c>
      <c r="DH577" s="3" t="s">
        <v>3</v>
      </c>
      <c r="DI577" s="3" t="s">
        <v>139</v>
      </c>
      <c r="DJ577" s="3" t="s">
        <v>138</v>
      </c>
      <c r="DK577" s="3" t="s">
        <v>3</v>
      </c>
      <c r="DL577" s="3" t="s">
        <v>3</v>
      </c>
      <c r="DM577" s="3" t="s">
        <v>3</v>
      </c>
      <c r="DN577" s="3">
        <v>0</v>
      </c>
      <c r="DO577" s="3">
        <v>0</v>
      </c>
      <c r="DP577" s="3">
        <v>1</v>
      </c>
      <c r="DQ577" s="3">
        <v>1</v>
      </c>
      <c r="DU577" s="3">
        <v>1003</v>
      </c>
      <c r="DV577" s="3" t="s">
        <v>24</v>
      </c>
      <c r="DW577" s="3" t="s">
        <v>24</v>
      </c>
      <c r="DX577" s="3">
        <v>100</v>
      </c>
      <c r="DZ577" s="3" t="s">
        <v>3</v>
      </c>
      <c r="EA577" s="3" t="s">
        <v>3</v>
      </c>
      <c r="EB577" s="3" t="s">
        <v>3</v>
      </c>
      <c r="EC577" s="3" t="s">
        <v>3</v>
      </c>
      <c r="EE577" s="3">
        <v>85635393</v>
      </c>
      <c r="EF577" s="3">
        <v>30</v>
      </c>
      <c r="EG577" s="3" t="s">
        <v>46</v>
      </c>
      <c r="EH577" s="3">
        <v>0</v>
      </c>
      <c r="EI577" s="3" t="s">
        <v>3</v>
      </c>
      <c r="EJ577" s="3">
        <v>1</v>
      </c>
      <c r="EK577" s="3">
        <v>21</v>
      </c>
      <c r="EL577" s="3" t="s">
        <v>47</v>
      </c>
      <c r="EM577" s="3" t="s">
        <v>48</v>
      </c>
      <c r="EO577" s="3" t="s">
        <v>140</v>
      </c>
      <c r="EQ577" s="3">
        <v>131072</v>
      </c>
      <c r="ER577" s="3">
        <v>1566.35</v>
      </c>
      <c r="ES577" s="3">
        <v>93.79</v>
      </c>
      <c r="ET577" s="3">
        <v>71.739999999999995</v>
      </c>
      <c r="EU577" s="3">
        <v>7.24</v>
      </c>
      <c r="EV577" s="3">
        <v>1400.82</v>
      </c>
      <c r="EW577" s="3">
        <v>111</v>
      </c>
      <c r="EX577" s="3">
        <v>0</v>
      </c>
      <c r="EY577" s="3">
        <v>0</v>
      </c>
      <c r="FQ577" s="3">
        <v>0</v>
      </c>
      <c r="FR577" s="3">
        <v>0</v>
      </c>
      <c r="FS577" s="3">
        <v>0</v>
      </c>
      <c r="FX577" s="3">
        <v>109</v>
      </c>
      <c r="FY577" s="3">
        <v>61</v>
      </c>
      <c r="GA577" s="3" t="s">
        <v>3</v>
      </c>
      <c r="GD577" s="3">
        <v>1</v>
      </c>
      <c r="GF577" s="3">
        <v>-306292662</v>
      </c>
      <c r="GG577" s="3">
        <v>2</v>
      </c>
      <c r="GH577" s="3">
        <v>1</v>
      </c>
      <c r="GI577" s="3">
        <v>2</v>
      </c>
      <c r="GJ577" s="3">
        <v>0</v>
      </c>
      <c r="GK577" s="3">
        <v>0</v>
      </c>
      <c r="GL577" s="3">
        <f t="shared" si="575"/>
        <v>0</v>
      </c>
      <c r="GM577" s="3">
        <f t="shared" si="576"/>
        <v>101758.59</v>
      </c>
      <c r="GN577" s="3">
        <f t="shared" si="577"/>
        <v>101758.59</v>
      </c>
      <c r="GO577" s="3">
        <f t="shared" si="578"/>
        <v>0</v>
      </c>
      <c r="GP577" s="3">
        <f t="shared" si="579"/>
        <v>0</v>
      </c>
      <c r="GR577" s="3">
        <v>0</v>
      </c>
      <c r="GS577" s="3">
        <v>3</v>
      </c>
      <c r="GT577" s="3">
        <v>0</v>
      </c>
      <c r="GU577" s="3" t="s">
        <v>3</v>
      </c>
      <c r="GV577" s="3">
        <f t="shared" si="580"/>
        <v>0</v>
      </c>
      <c r="GW577" s="3">
        <v>1</v>
      </c>
      <c r="GX577" s="3">
        <f t="shared" si="581"/>
        <v>0</v>
      </c>
      <c r="HA577" s="3">
        <v>0</v>
      </c>
      <c r="HB577" s="3">
        <v>0</v>
      </c>
      <c r="HC577" s="3">
        <f t="shared" si="582"/>
        <v>0</v>
      </c>
      <c r="HE577" s="3" t="s">
        <v>3</v>
      </c>
      <c r="HF577" s="3" t="s">
        <v>3</v>
      </c>
      <c r="HM577" s="3" t="s">
        <v>3</v>
      </c>
      <c r="HN577" s="3" t="s">
        <v>3</v>
      </c>
      <c r="HO577" s="3" t="s">
        <v>3</v>
      </c>
      <c r="HP577" s="3" t="s">
        <v>3</v>
      </c>
      <c r="HQ577" s="3" t="s">
        <v>3</v>
      </c>
      <c r="HS577" s="3">
        <v>0</v>
      </c>
      <c r="IK577" s="3">
        <v>0</v>
      </c>
    </row>
    <row r="578" spans="1:255" x14ac:dyDescent="0.25">
      <c r="A578" s="2">
        <v>18</v>
      </c>
      <c r="B578" s="2">
        <v>1</v>
      </c>
      <c r="C578" s="2">
        <v>683</v>
      </c>
      <c r="D578" s="2"/>
      <c r="E578" s="2" t="s">
        <v>527</v>
      </c>
      <c r="F578" s="2" t="s">
        <v>528</v>
      </c>
      <c r="G578" s="2" t="s">
        <v>529</v>
      </c>
      <c r="H578" s="2" t="s">
        <v>144</v>
      </c>
      <c r="I578" s="2">
        <f>I576*J578</f>
        <v>32</v>
      </c>
      <c r="J578" s="2">
        <v>100</v>
      </c>
      <c r="K578" s="2">
        <v>100</v>
      </c>
      <c r="L578" s="2"/>
      <c r="M578" s="2"/>
      <c r="N578" s="2"/>
      <c r="O578" s="2">
        <f t="shared" si="546"/>
        <v>3664.96</v>
      </c>
      <c r="P578" s="2">
        <f t="shared" si="547"/>
        <v>3664.96</v>
      </c>
      <c r="Q578" s="2">
        <f>(ROUND((ROUND(((ET578)*AV578*I578),2)*BB578),2)+ROUND((ROUND(((AE578-(EU578))*AV578*I578),2)*BS578),2))</f>
        <v>0</v>
      </c>
      <c r="R578" s="2">
        <f>(ROUND((ROUND(((EU578)*AV578*I578),2)*BS578),2)+ROUND((ROUND(((AE578-(EU578))*AV578*I578),2)*BS578),2))</f>
        <v>0</v>
      </c>
      <c r="S578" s="2">
        <f t="shared" si="550"/>
        <v>0</v>
      </c>
      <c r="T578" s="2">
        <f t="shared" si="551"/>
        <v>0</v>
      </c>
      <c r="U578" s="2">
        <f t="shared" si="552"/>
        <v>0</v>
      </c>
      <c r="V578" s="2">
        <f t="shared" si="553"/>
        <v>0</v>
      </c>
      <c r="W578" s="2">
        <f t="shared" si="554"/>
        <v>0</v>
      </c>
      <c r="X578" s="2">
        <f>(ROUND((((S578+ROUND((ROUND(((EU578)*AV578*I578),2)*BS578),2))*AT578)/100),2)+ROUND(((ROUND((ROUND(((AE578-(EU578))*AV578*I578),2)*BS578),2)*AT578)/100),2))</f>
        <v>0</v>
      </c>
      <c r="Y578" s="2">
        <f>(ROUND((((S578+ROUND((ROUND(((EU578)*AV578*I578),2)*BS578),2))*AU578)/100),2)+ROUND(((ROUND((ROUND(((AE578-(EU578))*AV578*I578),2)*BS578),2)*AU578)/100),2))</f>
        <v>0</v>
      </c>
      <c r="Z578" s="2"/>
      <c r="AA578" s="2">
        <v>86549534</v>
      </c>
      <c r="AB578" s="2">
        <f t="shared" si="557"/>
        <v>114.53</v>
      </c>
      <c r="AC578" s="2">
        <f>ROUND((ES578),6)</f>
        <v>114.53</v>
      </c>
      <c r="AD578" s="2">
        <f>ROUND((((ET578)-(EU578))+AE578),6)</f>
        <v>0</v>
      </c>
      <c r="AE578" s="2">
        <f t="shared" ref="AE578:AF581" si="585">ROUND((EU578),6)</f>
        <v>0</v>
      </c>
      <c r="AF578" s="2">
        <f t="shared" si="585"/>
        <v>0</v>
      </c>
      <c r="AG578" s="2">
        <f t="shared" si="561"/>
        <v>0</v>
      </c>
      <c r="AH578" s="2">
        <f t="shared" ref="AH578:AI581" si="586">(EW578)</f>
        <v>0</v>
      </c>
      <c r="AI578" s="2">
        <f t="shared" si="586"/>
        <v>0</v>
      </c>
      <c r="AJ578" s="2">
        <f t="shared" si="563"/>
        <v>0</v>
      </c>
      <c r="AK578" s="2">
        <v>114.53</v>
      </c>
      <c r="AL578" s="2">
        <v>114.53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109</v>
      </c>
      <c r="AU578" s="2">
        <v>61</v>
      </c>
      <c r="AV578" s="2">
        <v>1</v>
      </c>
      <c r="AW578" s="2">
        <v>1</v>
      </c>
      <c r="AX578" s="2"/>
      <c r="AY578" s="2"/>
      <c r="AZ578" s="2">
        <v>1</v>
      </c>
      <c r="BA578" s="2">
        <v>1</v>
      </c>
      <c r="BB578" s="2">
        <v>1</v>
      </c>
      <c r="BC578" s="2">
        <v>1</v>
      </c>
      <c r="BD578" s="2" t="s">
        <v>3</v>
      </c>
      <c r="BE578" s="2" t="s">
        <v>3</v>
      </c>
      <c r="BF578" s="2" t="s">
        <v>3</v>
      </c>
      <c r="BG578" s="2" t="s">
        <v>3</v>
      </c>
      <c r="BH578" s="2">
        <v>3</v>
      </c>
      <c r="BI578" s="2">
        <v>1</v>
      </c>
      <c r="BJ578" s="2" t="s">
        <v>530</v>
      </c>
      <c r="BK578" s="2"/>
      <c r="BL578" s="2"/>
      <c r="BM578" s="2">
        <v>21</v>
      </c>
      <c r="BN578" s="2">
        <v>0</v>
      </c>
      <c r="BO578" s="2" t="s">
        <v>3</v>
      </c>
      <c r="BP578" s="2">
        <v>0</v>
      </c>
      <c r="BQ578" s="2">
        <v>30</v>
      </c>
      <c r="BR578" s="2">
        <v>0</v>
      </c>
      <c r="BS578" s="2">
        <v>1</v>
      </c>
      <c r="BT578" s="2">
        <v>1</v>
      </c>
      <c r="BU578" s="2">
        <v>1</v>
      </c>
      <c r="BV578" s="2">
        <v>1</v>
      </c>
      <c r="BW578" s="2">
        <v>1</v>
      </c>
      <c r="BX578" s="2">
        <v>1</v>
      </c>
      <c r="BY578" s="2" t="s">
        <v>3</v>
      </c>
      <c r="BZ578" s="2">
        <v>109</v>
      </c>
      <c r="CA578" s="2">
        <v>61</v>
      </c>
      <c r="CB578" s="2" t="s">
        <v>3</v>
      </c>
      <c r="CC578" s="2"/>
      <c r="CD578" s="2"/>
      <c r="CE578" s="2">
        <v>1566</v>
      </c>
      <c r="CF578" s="2">
        <v>0</v>
      </c>
      <c r="CG578" s="2">
        <v>0</v>
      </c>
      <c r="CH578" s="2"/>
      <c r="CI578" s="2"/>
      <c r="CJ578" s="2"/>
      <c r="CK578" s="2"/>
      <c r="CL578" s="2"/>
      <c r="CM578" s="2">
        <v>0</v>
      </c>
      <c r="CN578" s="2" t="s">
        <v>858</v>
      </c>
      <c r="CO578" s="2">
        <v>0</v>
      </c>
      <c r="CP578" s="2">
        <f t="shared" si="564"/>
        <v>3664.96</v>
      </c>
      <c r="CQ578" s="2">
        <f t="shared" si="565"/>
        <v>114.53</v>
      </c>
      <c r="CR578" s="2">
        <f>(ROUND((ROUND(((ET578)*AV578*1),2)*BB578),2)+ROUND((ROUND(((AE578-(EU578))*AV578*1),2)*BS578),2))</f>
        <v>0</v>
      </c>
      <c r="CS578" s="2">
        <f>(ROUND((ROUND(((EU578)*AV578*1),2)*BS578),2)+ROUND((ROUND(((AE578-(EU578))*AV578*1),2)*BS578),2))</f>
        <v>0</v>
      </c>
      <c r="CT578" s="2">
        <f t="shared" si="568"/>
        <v>0</v>
      </c>
      <c r="CU578" s="2">
        <f t="shared" si="569"/>
        <v>0</v>
      </c>
      <c r="CV578" s="2">
        <f t="shared" si="570"/>
        <v>0</v>
      </c>
      <c r="CW578" s="2">
        <f t="shared" si="571"/>
        <v>0</v>
      </c>
      <c r="CX578" s="2">
        <f t="shared" si="572"/>
        <v>0</v>
      </c>
      <c r="CY578" s="2">
        <f>(ROUND((((S578+ROUND((ROUND(((EU578)*AV578*1),2)*BS578),2))*AT578)/100),2)+ROUND(((ROUND((ROUND(((AE578-(EU578))*AV578*1),2)*BS578),2)*AT578)/100),2))</f>
        <v>0</v>
      </c>
      <c r="CZ578" s="2">
        <f>(ROUND((((S578+ROUND((ROUND(((EU578)*AV578*1),2)*BS578),2))*AU578)/100),2)+ROUND(((ROUND((ROUND(((AE578-(EU578))*AV578*1),2)*BS578),2)*AU578)/100),2))</f>
        <v>0</v>
      </c>
      <c r="DA578" s="2"/>
      <c r="DB578" s="2"/>
      <c r="DC578" s="2" t="s">
        <v>3</v>
      </c>
      <c r="DD578" s="2" t="s">
        <v>3</v>
      </c>
      <c r="DE578" s="2" t="s">
        <v>3</v>
      </c>
      <c r="DF578" s="2" t="s">
        <v>3</v>
      </c>
      <c r="DG578" s="2" t="s">
        <v>3</v>
      </c>
      <c r="DH578" s="2" t="s">
        <v>3</v>
      </c>
      <c r="DI578" s="2" t="s">
        <v>3</v>
      </c>
      <c r="DJ578" s="2" t="s">
        <v>3</v>
      </c>
      <c r="DK578" s="2" t="s">
        <v>3</v>
      </c>
      <c r="DL578" s="2" t="s">
        <v>3</v>
      </c>
      <c r="DM578" s="2" t="s">
        <v>3</v>
      </c>
      <c r="DN578" s="2">
        <v>0</v>
      </c>
      <c r="DO578" s="2">
        <v>0</v>
      </c>
      <c r="DP578" s="2">
        <v>1</v>
      </c>
      <c r="DQ578" s="2">
        <v>1</v>
      </c>
      <c r="DR578" s="2"/>
      <c r="DS578" s="2"/>
      <c r="DT578" s="2"/>
      <c r="DU578" s="2">
        <v>1003</v>
      </c>
      <c r="DV578" s="2" t="s">
        <v>144</v>
      </c>
      <c r="DW578" s="2" t="s">
        <v>144</v>
      </c>
      <c r="DX578" s="2">
        <v>1</v>
      </c>
      <c r="DY578" s="2"/>
      <c r="DZ578" s="2" t="s">
        <v>3</v>
      </c>
      <c r="EA578" s="2" t="s">
        <v>3</v>
      </c>
      <c r="EB578" s="2" t="s">
        <v>3</v>
      </c>
      <c r="EC578" s="2" t="s">
        <v>3</v>
      </c>
      <c r="ED578" s="2"/>
      <c r="EE578" s="2">
        <v>85635393</v>
      </c>
      <c r="EF578" s="2">
        <v>30</v>
      </c>
      <c r="EG578" s="2" t="s">
        <v>46</v>
      </c>
      <c r="EH578" s="2">
        <v>0</v>
      </c>
      <c r="EI578" s="2" t="s">
        <v>3</v>
      </c>
      <c r="EJ578" s="2">
        <v>1</v>
      </c>
      <c r="EK578" s="2">
        <v>21</v>
      </c>
      <c r="EL578" s="2" t="s">
        <v>47</v>
      </c>
      <c r="EM578" s="2" t="s">
        <v>48</v>
      </c>
      <c r="EN578" s="2"/>
      <c r="EO578" s="2" t="s">
        <v>146</v>
      </c>
      <c r="EP578" s="2"/>
      <c r="EQ578" s="2">
        <v>0</v>
      </c>
      <c r="ER578" s="2">
        <v>114.53</v>
      </c>
      <c r="ES578" s="2">
        <v>114.53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>
        <v>0</v>
      </c>
      <c r="FR578" s="2">
        <v>0</v>
      </c>
      <c r="FS578" s="2">
        <v>0</v>
      </c>
      <c r="FT578" s="2"/>
      <c r="FU578" s="2"/>
      <c r="FV578" s="2"/>
      <c r="FW578" s="2"/>
      <c r="FX578" s="2">
        <v>109</v>
      </c>
      <c r="FY578" s="2">
        <v>61</v>
      </c>
      <c r="FZ578" s="2"/>
      <c r="GA578" s="2" t="s">
        <v>3</v>
      </c>
      <c r="GB578" s="2"/>
      <c r="GC578" s="2"/>
      <c r="GD578" s="2">
        <v>1</v>
      </c>
      <c r="GE578" s="2"/>
      <c r="GF578" s="2">
        <v>1956010266</v>
      </c>
      <c r="GG578" s="2">
        <v>2</v>
      </c>
      <c r="GH578" s="2">
        <v>1</v>
      </c>
      <c r="GI578" s="2">
        <v>-2</v>
      </c>
      <c r="GJ578" s="2">
        <v>0</v>
      </c>
      <c r="GK578" s="2">
        <v>0</v>
      </c>
      <c r="GL578" s="2">
        <f t="shared" si="575"/>
        <v>0</v>
      </c>
      <c r="GM578" s="2">
        <f t="shared" si="576"/>
        <v>3664.96</v>
      </c>
      <c r="GN578" s="2">
        <f t="shared" si="577"/>
        <v>3664.96</v>
      </c>
      <c r="GO578" s="2">
        <f t="shared" si="578"/>
        <v>0</v>
      </c>
      <c r="GP578" s="2">
        <f t="shared" si="579"/>
        <v>0</v>
      </c>
      <c r="GQ578" s="2"/>
      <c r="GR578" s="2">
        <v>0</v>
      </c>
      <c r="GS578" s="2">
        <v>3</v>
      </c>
      <c r="GT578" s="2">
        <v>0</v>
      </c>
      <c r="GU578" s="2" t="s">
        <v>3</v>
      </c>
      <c r="GV578" s="2">
        <f t="shared" si="580"/>
        <v>0</v>
      </c>
      <c r="GW578" s="2">
        <v>1</v>
      </c>
      <c r="GX578" s="2">
        <f t="shared" si="581"/>
        <v>0</v>
      </c>
      <c r="GY578" s="2"/>
      <c r="GZ578" s="2"/>
      <c r="HA578" s="2">
        <v>0</v>
      </c>
      <c r="HB578" s="2">
        <v>0</v>
      </c>
      <c r="HC578" s="2">
        <f t="shared" si="582"/>
        <v>0</v>
      </c>
      <c r="HD578" s="2"/>
      <c r="HE578" s="2" t="s">
        <v>3</v>
      </c>
      <c r="HF578" s="2" t="s">
        <v>3</v>
      </c>
      <c r="HG578" s="2"/>
      <c r="HH578" s="2"/>
      <c r="HI578" s="2"/>
      <c r="HJ578" s="2"/>
      <c r="HK578" s="2"/>
      <c r="HL578" s="2"/>
      <c r="HM578" s="2" t="s">
        <v>36</v>
      </c>
      <c r="HN578" s="2" t="s">
        <v>3</v>
      </c>
      <c r="HO578" s="2" t="s">
        <v>3</v>
      </c>
      <c r="HP578" s="2" t="s">
        <v>3</v>
      </c>
      <c r="HQ578" s="2" t="s">
        <v>3</v>
      </c>
      <c r="HR578" s="2"/>
      <c r="HS578" s="2">
        <v>0</v>
      </c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>
        <v>0</v>
      </c>
      <c r="IL578" s="2"/>
      <c r="IM578" s="2"/>
      <c r="IN578" s="2"/>
      <c r="IO578" s="2"/>
      <c r="IP578" s="2"/>
      <c r="IQ578" s="2"/>
      <c r="IR578" s="2"/>
      <c r="IS578" s="2"/>
      <c r="IT578" s="2"/>
      <c r="IU578" s="2"/>
    </row>
    <row r="579" spans="1:255" x14ac:dyDescent="0.25">
      <c r="A579" s="3">
        <v>18</v>
      </c>
      <c r="B579" s="3">
        <v>1</v>
      </c>
      <c r="C579" s="3">
        <v>694</v>
      </c>
      <c r="E579" s="3" t="s">
        <v>527</v>
      </c>
      <c r="F579" s="3" t="s">
        <v>528</v>
      </c>
      <c r="G579" s="3" t="s">
        <v>529</v>
      </c>
      <c r="H579" s="3" t="s">
        <v>144</v>
      </c>
      <c r="I579" s="3">
        <f>I577*J579</f>
        <v>32</v>
      </c>
      <c r="J579" s="3">
        <v>100</v>
      </c>
      <c r="K579" s="3">
        <v>100</v>
      </c>
      <c r="O579" s="3">
        <f t="shared" si="546"/>
        <v>21293.42</v>
      </c>
      <c r="P579" s="3">
        <f t="shared" si="547"/>
        <v>21293.42</v>
      </c>
      <c r="Q579" s="3">
        <f>(ROUND((ROUND(((ET579)*AV579*I579),2)*BB579),2)+ROUND((ROUND(((AE579-(EU579))*AV579*I579),2)*BS579),2))</f>
        <v>0</v>
      </c>
      <c r="R579" s="3">
        <f>(ROUND((ROUND(((EU579)*AV579*I579),2)*BS579),2)+ROUND((ROUND(((AE579-(EU579))*AV579*I579),2)*BS579),2))</f>
        <v>0</v>
      </c>
      <c r="S579" s="3">
        <f t="shared" si="550"/>
        <v>0</v>
      </c>
      <c r="T579" s="3">
        <f t="shared" si="551"/>
        <v>0</v>
      </c>
      <c r="U579" s="3">
        <f t="shared" si="552"/>
        <v>0</v>
      </c>
      <c r="V579" s="3">
        <f t="shared" si="553"/>
        <v>0</v>
      </c>
      <c r="W579" s="3">
        <f t="shared" si="554"/>
        <v>0</v>
      </c>
      <c r="X579" s="3">
        <f>(ROUND((((S579+ROUND((ROUND(((EU579)*AV579*I579),2)*BS579),2))*AT579)/100),2)+ROUND(((ROUND((ROUND(((AE579-(EU579))*AV579*I579),2)*BS579),2)*AT579)/100),2))</f>
        <v>0</v>
      </c>
      <c r="Y579" s="3">
        <f>(ROUND((((S579+ROUND((ROUND(((EU579)*AV579*I579),2)*BS579),2))*AU579)/100),2)+ROUND(((ROUND((ROUND(((AE579-(EU579))*AV579*I579),2)*BS579),2)*AU579)/100),2))</f>
        <v>0</v>
      </c>
      <c r="AA579" s="3">
        <v>86549536</v>
      </c>
      <c r="AB579" s="3">
        <f t="shared" si="557"/>
        <v>114.53</v>
      </c>
      <c r="AC579" s="3">
        <f>ROUND((ES579),6)</f>
        <v>114.53</v>
      </c>
      <c r="AD579" s="3">
        <f>ROUND((((ET579)-(EU579))+AE579),6)</f>
        <v>0</v>
      </c>
      <c r="AE579" s="3">
        <f t="shared" si="585"/>
        <v>0</v>
      </c>
      <c r="AF579" s="3">
        <f t="shared" si="585"/>
        <v>0</v>
      </c>
      <c r="AG579" s="3">
        <f t="shared" si="561"/>
        <v>0</v>
      </c>
      <c r="AH579" s="3">
        <f t="shared" si="586"/>
        <v>0</v>
      </c>
      <c r="AI579" s="3">
        <f t="shared" si="586"/>
        <v>0</v>
      </c>
      <c r="AJ579" s="3">
        <f t="shared" si="563"/>
        <v>0</v>
      </c>
      <c r="AK579" s="3">
        <v>114.53</v>
      </c>
      <c r="AL579" s="3">
        <v>114.53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109</v>
      </c>
      <c r="AU579" s="3">
        <v>61</v>
      </c>
      <c r="AV579" s="3">
        <v>1</v>
      </c>
      <c r="AW579" s="3">
        <v>1</v>
      </c>
      <c r="AZ579" s="3">
        <v>1</v>
      </c>
      <c r="BA579" s="3">
        <v>1</v>
      </c>
      <c r="BB579" s="3">
        <v>1</v>
      </c>
      <c r="BC579" s="3">
        <v>5.81</v>
      </c>
      <c r="BD579" s="3" t="s">
        <v>3</v>
      </c>
      <c r="BE579" s="3" t="s">
        <v>3</v>
      </c>
      <c r="BF579" s="3" t="s">
        <v>3</v>
      </c>
      <c r="BG579" s="3" t="s">
        <v>3</v>
      </c>
      <c r="BH579" s="3">
        <v>3</v>
      </c>
      <c r="BI579" s="3">
        <v>1</v>
      </c>
      <c r="BJ579" s="3" t="s">
        <v>530</v>
      </c>
      <c r="BM579" s="3">
        <v>21</v>
      </c>
      <c r="BN579" s="3">
        <v>0</v>
      </c>
      <c r="BO579" s="3" t="s">
        <v>528</v>
      </c>
      <c r="BP579" s="3">
        <v>1</v>
      </c>
      <c r="BQ579" s="3">
        <v>30</v>
      </c>
      <c r="BR579" s="3">
        <v>0</v>
      </c>
      <c r="BS579" s="3">
        <v>1</v>
      </c>
      <c r="BT579" s="3">
        <v>1</v>
      </c>
      <c r="BU579" s="3">
        <v>1</v>
      </c>
      <c r="BV579" s="3">
        <v>1</v>
      </c>
      <c r="BW579" s="3">
        <v>1</v>
      </c>
      <c r="BX579" s="3">
        <v>1</v>
      </c>
      <c r="BY579" s="3" t="s">
        <v>3</v>
      </c>
      <c r="BZ579" s="3">
        <v>109</v>
      </c>
      <c r="CA579" s="3">
        <v>61</v>
      </c>
      <c r="CB579" s="3" t="s">
        <v>3</v>
      </c>
      <c r="CE579" s="3">
        <v>1566</v>
      </c>
      <c r="CF579" s="3">
        <v>0</v>
      </c>
      <c r="CG579" s="3">
        <v>0</v>
      </c>
      <c r="CM579" s="3">
        <v>0</v>
      </c>
      <c r="CN579" s="3" t="s">
        <v>858</v>
      </c>
      <c r="CO579" s="3">
        <v>0</v>
      </c>
      <c r="CP579" s="3">
        <f t="shared" si="564"/>
        <v>21293.42</v>
      </c>
      <c r="CQ579" s="3">
        <f t="shared" si="565"/>
        <v>665.42</v>
      </c>
      <c r="CR579" s="3">
        <f>(ROUND((ROUND(((ET579)*AV579*1),2)*BB579),2)+ROUND((ROUND(((AE579-(EU579))*AV579*1),2)*BS579),2))</f>
        <v>0</v>
      </c>
      <c r="CS579" s="3">
        <f>(ROUND((ROUND(((EU579)*AV579*1),2)*BS579),2)+ROUND((ROUND(((AE579-(EU579))*AV579*1),2)*BS579),2))</f>
        <v>0</v>
      </c>
      <c r="CT579" s="3">
        <f t="shared" si="568"/>
        <v>0</v>
      </c>
      <c r="CU579" s="3">
        <f t="shared" si="569"/>
        <v>0</v>
      </c>
      <c r="CV579" s="3">
        <f t="shared" si="570"/>
        <v>0</v>
      </c>
      <c r="CW579" s="3">
        <f t="shared" si="571"/>
        <v>0</v>
      </c>
      <c r="CX579" s="3">
        <f t="shared" si="572"/>
        <v>0</v>
      </c>
      <c r="CY579" s="3">
        <f>(ROUND((((S579+ROUND((ROUND(((EU579)*AV579*1),2)*BS579),2))*AT579)/100),2)+ROUND(((ROUND((ROUND(((AE579-(EU579))*AV579*1),2)*BS579),2)*AT579)/100),2))</f>
        <v>0</v>
      </c>
      <c r="CZ579" s="3">
        <f>(ROUND((((S579+ROUND((ROUND(((EU579)*AV579*1),2)*BS579),2))*AU579)/100),2)+ROUND(((ROUND((ROUND(((AE579-(EU579))*AV579*1),2)*BS579),2)*AU579)/100),2))</f>
        <v>0</v>
      </c>
      <c r="DC579" s="3" t="s">
        <v>3</v>
      </c>
      <c r="DD579" s="3" t="s">
        <v>3</v>
      </c>
      <c r="DE579" s="3" t="s">
        <v>3</v>
      </c>
      <c r="DF579" s="3" t="s">
        <v>3</v>
      </c>
      <c r="DG579" s="3" t="s">
        <v>3</v>
      </c>
      <c r="DH579" s="3" t="s">
        <v>3</v>
      </c>
      <c r="DI579" s="3" t="s">
        <v>3</v>
      </c>
      <c r="DJ579" s="3" t="s">
        <v>3</v>
      </c>
      <c r="DK579" s="3" t="s">
        <v>3</v>
      </c>
      <c r="DL579" s="3" t="s">
        <v>3</v>
      </c>
      <c r="DM579" s="3" t="s">
        <v>3</v>
      </c>
      <c r="DN579" s="3">
        <v>0</v>
      </c>
      <c r="DO579" s="3">
        <v>0</v>
      </c>
      <c r="DP579" s="3">
        <v>1</v>
      </c>
      <c r="DQ579" s="3">
        <v>1</v>
      </c>
      <c r="DU579" s="3">
        <v>1003</v>
      </c>
      <c r="DV579" s="3" t="s">
        <v>144</v>
      </c>
      <c r="DW579" s="3" t="s">
        <v>144</v>
      </c>
      <c r="DX579" s="3">
        <v>1</v>
      </c>
      <c r="DZ579" s="3" t="s">
        <v>3</v>
      </c>
      <c r="EA579" s="3" t="s">
        <v>3</v>
      </c>
      <c r="EB579" s="3" t="s">
        <v>3</v>
      </c>
      <c r="EC579" s="3" t="s">
        <v>3</v>
      </c>
      <c r="EE579" s="3">
        <v>85635393</v>
      </c>
      <c r="EF579" s="3">
        <v>30</v>
      </c>
      <c r="EG579" s="3" t="s">
        <v>46</v>
      </c>
      <c r="EH579" s="3">
        <v>0</v>
      </c>
      <c r="EI579" s="3" t="s">
        <v>3</v>
      </c>
      <c r="EJ579" s="3">
        <v>1</v>
      </c>
      <c r="EK579" s="3">
        <v>21</v>
      </c>
      <c r="EL579" s="3" t="s">
        <v>47</v>
      </c>
      <c r="EM579" s="3" t="s">
        <v>48</v>
      </c>
      <c r="EO579" s="3" t="s">
        <v>146</v>
      </c>
      <c r="EQ579" s="3">
        <v>0</v>
      </c>
      <c r="ER579" s="3">
        <v>114.53</v>
      </c>
      <c r="ES579" s="3">
        <v>114.53</v>
      </c>
      <c r="ET579" s="3">
        <v>0</v>
      </c>
      <c r="EU579" s="3">
        <v>0</v>
      </c>
      <c r="EV579" s="3">
        <v>0</v>
      </c>
      <c r="EW579" s="3">
        <v>0</v>
      </c>
      <c r="EX579" s="3">
        <v>0</v>
      </c>
      <c r="FQ579" s="3">
        <v>0</v>
      </c>
      <c r="FR579" s="3">
        <v>0</v>
      </c>
      <c r="FS579" s="3">
        <v>0</v>
      </c>
      <c r="FX579" s="3">
        <v>109</v>
      </c>
      <c r="FY579" s="3">
        <v>61</v>
      </c>
      <c r="GA579" s="3" t="s">
        <v>3</v>
      </c>
      <c r="GD579" s="3">
        <v>1</v>
      </c>
      <c r="GF579" s="3">
        <v>1956010266</v>
      </c>
      <c r="GG579" s="3">
        <v>2</v>
      </c>
      <c r="GH579" s="3">
        <v>1</v>
      </c>
      <c r="GI579" s="3">
        <v>2</v>
      </c>
      <c r="GJ579" s="3">
        <v>0</v>
      </c>
      <c r="GK579" s="3">
        <v>0</v>
      </c>
      <c r="GL579" s="3">
        <f t="shared" si="575"/>
        <v>0</v>
      </c>
      <c r="GM579" s="3">
        <f t="shared" si="576"/>
        <v>21293.42</v>
      </c>
      <c r="GN579" s="3">
        <f t="shared" si="577"/>
        <v>21293.42</v>
      </c>
      <c r="GO579" s="3">
        <f t="shared" si="578"/>
        <v>0</v>
      </c>
      <c r="GP579" s="3">
        <f t="shared" si="579"/>
        <v>0</v>
      </c>
      <c r="GR579" s="3">
        <v>0</v>
      </c>
      <c r="GS579" s="3">
        <v>3</v>
      </c>
      <c r="GT579" s="3">
        <v>0</v>
      </c>
      <c r="GU579" s="3" t="s">
        <v>3</v>
      </c>
      <c r="GV579" s="3">
        <f t="shared" si="580"/>
        <v>0</v>
      </c>
      <c r="GW579" s="3">
        <v>1</v>
      </c>
      <c r="GX579" s="3">
        <f t="shared" si="581"/>
        <v>0</v>
      </c>
      <c r="HA579" s="3">
        <v>0</v>
      </c>
      <c r="HB579" s="3">
        <v>0</v>
      </c>
      <c r="HC579" s="3">
        <f t="shared" si="582"/>
        <v>0</v>
      </c>
      <c r="HE579" s="3" t="s">
        <v>3</v>
      </c>
      <c r="HF579" s="3" t="s">
        <v>3</v>
      </c>
      <c r="HM579" s="3" t="s">
        <v>36</v>
      </c>
      <c r="HN579" s="3" t="s">
        <v>3</v>
      </c>
      <c r="HO579" s="3" t="s">
        <v>3</v>
      </c>
      <c r="HP579" s="3" t="s">
        <v>3</v>
      </c>
      <c r="HQ579" s="3" t="s">
        <v>3</v>
      </c>
      <c r="HS579" s="3">
        <v>0</v>
      </c>
      <c r="IK579" s="3">
        <v>0</v>
      </c>
    </row>
    <row r="580" spans="1:255" x14ac:dyDescent="0.25">
      <c r="A580" s="2">
        <v>18</v>
      </c>
      <c r="B580" s="2">
        <v>1</v>
      </c>
      <c r="C580" s="2">
        <v>682</v>
      </c>
      <c r="D580" s="2"/>
      <c r="E580" s="2" t="s">
        <v>531</v>
      </c>
      <c r="F580" s="2" t="s">
        <v>532</v>
      </c>
      <c r="G580" s="2" t="s">
        <v>533</v>
      </c>
      <c r="H580" s="2" t="s">
        <v>163</v>
      </c>
      <c r="I580" s="2">
        <f>I576*J580</f>
        <v>4</v>
      </c>
      <c r="J580" s="2">
        <v>12.5</v>
      </c>
      <c r="K580" s="2">
        <v>12.5</v>
      </c>
      <c r="L580" s="2"/>
      <c r="M580" s="2"/>
      <c r="N580" s="2"/>
      <c r="O580" s="2">
        <f t="shared" si="546"/>
        <v>125.08</v>
      </c>
      <c r="P580" s="2">
        <f t="shared" si="547"/>
        <v>125.08</v>
      </c>
      <c r="Q580" s="2">
        <f>(ROUND((ROUND(((ET580)*AV580*I580),2)*BB580),2)+ROUND((ROUND(((AE580-(EU580))*AV580*I580),2)*BS580),2))</f>
        <v>0</v>
      </c>
      <c r="R580" s="2">
        <f>(ROUND((ROUND(((EU580)*AV580*I580),2)*BS580),2)+ROUND((ROUND(((AE580-(EU580))*AV580*I580),2)*BS580),2))</f>
        <v>0</v>
      </c>
      <c r="S580" s="2">
        <f t="shared" si="550"/>
        <v>0</v>
      </c>
      <c r="T580" s="2">
        <f t="shared" si="551"/>
        <v>0</v>
      </c>
      <c r="U580" s="2">
        <f t="shared" si="552"/>
        <v>0</v>
      </c>
      <c r="V580" s="2">
        <f t="shared" si="553"/>
        <v>0</v>
      </c>
      <c r="W580" s="2">
        <f t="shared" si="554"/>
        <v>0</v>
      </c>
      <c r="X580" s="2">
        <f>(ROUND((((S580+ROUND((ROUND(((EU580)*AV580*I580),2)*BS580),2))*AT580)/100),2)+ROUND(((ROUND((ROUND(((AE580-(EU580))*AV580*I580),2)*BS580),2)*AT580)/100),2))</f>
        <v>0</v>
      </c>
      <c r="Y580" s="2">
        <f>(ROUND((((S580+ROUND((ROUND(((EU580)*AV580*I580),2)*BS580),2))*AU580)/100),2)+ROUND(((ROUND((ROUND(((AE580-(EU580))*AV580*I580),2)*BS580),2)*AU580)/100),2))</f>
        <v>0</v>
      </c>
      <c r="Z580" s="2"/>
      <c r="AA580" s="2">
        <v>86549534</v>
      </c>
      <c r="AB580" s="2">
        <f t="shared" si="557"/>
        <v>31.27</v>
      </c>
      <c r="AC580" s="2">
        <f>ROUND((ES580),6)</f>
        <v>31.27</v>
      </c>
      <c r="AD580" s="2">
        <f>ROUND((((ET580)-(EU580))+AE580),6)</f>
        <v>0</v>
      </c>
      <c r="AE580" s="2">
        <f t="shared" si="585"/>
        <v>0</v>
      </c>
      <c r="AF580" s="2">
        <f t="shared" si="585"/>
        <v>0</v>
      </c>
      <c r="AG580" s="2">
        <f t="shared" si="561"/>
        <v>0</v>
      </c>
      <c r="AH580" s="2">
        <f t="shared" si="586"/>
        <v>0</v>
      </c>
      <c r="AI580" s="2">
        <f t="shared" si="586"/>
        <v>0</v>
      </c>
      <c r="AJ580" s="2">
        <f t="shared" si="563"/>
        <v>0</v>
      </c>
      <c r="AK580" s="2">
        <v>31.27</v>
      </c>
      <c r="AL580" s="2">
        <v>31.27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109</v>
      </c>
      <c r="AU580" s="2">
        <v>61</v>
      </c>
      <c r="AV580" s="2">
        <v>1</v>
      </c>
      <c r="AW580" s="2">
        <v>1</v>
      </c>
      <c r="AX580" s="2"/>
      <c r="AY580" s="2"/>
      <c r="AZ580" s="2">
        <v>1</v>
      </c>
      <c r="BA580" s="2">
        <v>1</v>
      </c>
      <c r="BB580" s="2">
        <v>1</v>
      </c>
      <c r="BC580" s="2">
        <v>1</v>
      </c>
      <c r="BD580" s="2" t="s">
        <v>3</v>
      </c>
      <c r="BE580" s="2" t="s">
        <v>3</v>
      </c>
      <c r="BF580" s="2" t="s">
        <v>3</v>
      </c>
      <c r="BG580" s="2" t="s">
        <v>3</v>
      </c>
      <c r="BH580" s="2">
        <v>3</v>
      </c>
      <c r="BI580" s="2">
        <v>1</v>
      </c>
      <c r="BJ580" s="2" t="s">
        <v>534</v>
      </c>
      <c r="BK580" s="2"/>
      <c r="BL580" s="2"/>
      <c r="BM580" s="2">
        <v>21</v>
      </c>
      <c r="BN580" s="2">
        <v>0</v>
      </c>
      <c r="BO580" s="2" t="s">
        <v>3</v>
      </c>
      <c r="BP580" s="2">
        <v>0</v>
      </c>
      <c r="BQ580" s="2">
        <v>30</v>
      </c>
      <c r="BR580" s="2">
        <v>0</v>
      </c>
      <c r="BS580" s="2">
        <v>1</v>
      </c>
      <c r="BT580" s="2">
        <v>1</v>
      </c>
      <c r="BU580" s="2">
        <v>1</v>
      </c>
      <c r="BV580" s="2">
        <v>1</v>
      </c>
      <c r="BW580" s="2">
        <v>1</v>
      </c>
      <c r="BX580" s="2">
        <v>1</v>
      </c>
      <c r="BY580" s="2" t="s">
        <v>3</v>
      </c>
      <c r="BZ580" s="2">
        <v>109</v>
      </c>
      <c r="CA580" s="2">
        <v>61</v>
      </c>
      <c r="CB580" s="2" t="s">
        <v>3</v>
      </c>
      <c r="CC580" s="2"/>
      <c r="CD580" s="2"/>
      <c r="CE580" s="2">
        <v>1566</v>
      </c>
      <c r="CF580" s="2">
        <v>0</v>
      </c>
      <c r="CG580" s="2">
        <v>0</v>
      </c>
      <c r="CH580" s="2"/>
      <c r="CI580" s="2"/>
      <c r="CJ580" s="2"/>
      <c r="CK580" s="2"/>
      <c r="CL580" s="2"/>
      <c r="CM580" s="2">
        <v>0</v>
      </c>
      <c r="CN580" s="2" t="s">
        <v>858</v>
      </c>
      <c r="CO580" s="2">
        <v>0</v>
      </c>
      <c r="CP580" s="2">
        <f t="shared" si="564"/>
        <v>125.08</v>
      </c>
      <c r="CQ580" s="2">
        <f t="shared" si="565"/>
        <v>31.27</v>
      </c>
      <c r="CR580" s="2">
        <f>(ROUND((ROUND(((ET580)*AV580*1),2)*BB580),2)+ROUND((ROUND(((AE580-(EU580))*AV580*1),2)*BS580),2))</f>
        <v>0</v>
      </c>
      <c r="CS580" s="2">
        <f>(ROUND((ROUND(((EU580)*AV580*1),2)*BS580),2)+ROUND((ROUND(((AE580-(EU580))*AV580*1),2)*BS580),2))</f>
        <v>0</v>
      </c>
      <c r="CT580" s="2">
        <f t="shared" si="568"/>
        <v>0</v>
      </c>
      <c r="CU580" s="2">
        <f t="shared" si="569"/>
        <v>0</v>
      </c>
      <c r="CV580" s="2">
        <f t="shared" si="570"/>
        <v>0</v>
      </c>
      <c r="CW580" s="2">
        <f t="shared" si="571"/>
        <v>0</v>
      </c>
      <c r="CX580" s="2">
        <f t="shared" si="572"/>
        <v>0</v>
      </c>
      <c r="CY580" s="2">
        <f>(ROUND((((S580+ROUND((ROUND(((EU580)*AV580*1),2)*BS580),2))*AT580)/100),2)+ROUND(((ROUND((ROUND(((AE580-(EU580))*AV580*1),2)*BS580),2)*AT580)/100),2))</f>
        <v>0</v>
      </c>
      <c r="CZ580" s="2">
        <f>(ROUND((((S580+ROUND((ROUND(((EU580)*AV580*1),2)*BS580),2))*AU580)/100),2)+ROUND(((ROUND((ROUND(((AE580-(EU580))*AV580*1),2)*BS580),2)*AU580)/100),2))</f>
        <v>0</v>
      </c>
      <c r="DA580" s="2"/>
      <c r="DB580" s="2"/>
      <c r="DC580" s="2" t="s">
        <v>3</v>
      </c>
      <c r="DD580" s="2" t="s">
        <v>3</v>
      </c>
      <c r="DE580" s="2" t="s">
        <v>3</v>
      </c>
      <c r="DF580" s="2" t="s">
        <v>3</v>
      </c>
      <c r="DG580" s="2" t="s">
        <v>3</v>
      </c>
      <c r="DH580" s="2" t="s">
        <v>3</v>
      </c>
      <c r="DI580" s="2" t="s">
        <v>3</v>
      </c>
      <c r="DJ580" s="2" t="s">
        <v>3</v>
      </c>
      <c r="DK580" s="2" t="s">
        <v>3</v>
      </c>
      <c r="DL580" s="2" t="s">
        <v>3</v>
      </c>
      <c r="DM580" s="2" t="s">
        <v>3</v>
      </c>
      <c r="DN580" s="2">
        <v>0</v>
      </c>
      <c r="DO580" s="2">
        <v>0</v>
      </c>
      <c r="DP580" s="2">
        <v>1</v>
      </c>
      <c r="DQ580" s="2">
        <v>1</v>
      </c>
      <c r="DR580" s="2"/>
      <c r="DS580" s="2"/>
      <c r="DT580" s="2"/>
      <c r="DU580" s="2">
        <v>1010</v>
      </c>
      <c r="DV580" s="2" t="s">
        <v>163</v>
      </c>
      <c r="DW580" s="2" t="s">
        <v>163</v>
      </c>
      <c r="DX580" s="2">
        <v>1</v>
      </c>
      <c r="DY580" s="2"/>
      <c r="DZ580" s="2" t="s">
        <v>3</v>
      </c>
      <c r="EA580" s="2" t="s">
        <v>3</v>
      </c>
      <c r="EB580" s="2" t="s">
        <v>3</v>
      </c>
      <c r="EC580" s="2" t="s">
        <v>3</v>
      </c>
      <c r="ED580" s="2"/>
      <c r="EE580" s="2">
        <v>85635393</v>
      </c>
      <c r="EF580" s="2">
        <v>30</v>
      </c>
      <c r="EG580" s="2" t="s">
        <v>46</v>
      </c>
      <c r="EH580" s="2">
        <v>0</v>
      </c>
      <c r="EI580" s="2" t="s">
        <v>3</v>
      </c>
      <c r="EJ580" s="2">
        <v>1</v>
      </c>
      <c r="EK580" s="2">
        <v>21</v>
      </c>
      <c r="EL580" s="2" t="s">
        <v>47</v>
      </c>
      <c r="EM580" s="2" t="s">
        <v>48</v>
      </c>
      <c r="EN580" s="2"/>
      <c r="EO580" s="2" t="s">
        <v>146</v>
      </c>
      <c r="EP580" s="2"/>
      <c r="EQ580" s="2">
        <v>0</v>
      </c>
      <c r="ER580" s="2">
        <v>31.27</v>
      </c>
      <c r="ES580" s="2">
        <v>31.27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>
        <v>0</v>
      </c>
      <c r="FR580" s="2">
        <v>0</v>
      </c>
      <c r="FS580" s="2">
        <v>0</v>
      </c>
      <c r="FT580" s="2"/>
      <c r="FU580" s="2"/>
      <c r="FV580" s="2"/>
      <c r="FW580" s="2"/>
      <c r="FX580" s="2">
        <v>109</v>
      </c>
      <c r="FY580" s="2">
        <v>61</v>
      </c>
      <c r="FZ580" s="2"/>
      <c r="GA580" s="2" t="s">
        <v>3</v>
      </c>
      <c r="GB580" s="2"/>
      <c r="GC580" s="2"/>
      <c r="GD580" s="2">
        <v>1</v>
      </c>
      <c r="GE580" s="2"/>
      <c r="GF580" s="2">
        <v>-1356936987</v>
      </c>
      <c r="GG580" s="2">
        <v>2</v>
      </c>
      <c r="GH580" s="2">
        <v>1</v>
      </c>
      <c r="GI580" s="2">
        <v>-2</v>
      </c>
      <c r="GJ580" s="2">
        <v>0</v>
      </c>
      <c r="GK580" s="2">
        <v>0</v>
      </c>
      <c r="GL580" s="2">
        <f t="shared" si="575"/>
        <v>0</v>
      </c>
      <c r="GM580" s="2">
        <f t="shared" si="576"/>
        <v>125.08</v>
      </c>
      <c r="GN580" s="2">
        <f t="shared" si="577"/>
        <v>125.08</v>
      </c>
      <c r="GO580" s="2">
        <f t="shared" si="578"/>
        <v>0</v>
      </c>
      <c r="GP580" s="2">
        <f t="shared" si="579"/>
        <v>0</v>
      </c>
      <c r="GQ580" s="2"/>
      <c r="GR580" s="2">
        <v>0</v>
      </c>
      <c r="GS580" s="2">
        <v>3</v>
      </c>
      <c r="GT580" s="2">
        <v>0</v>
      </c>
      <c r="GU580" s="2" t="s">
        <v>3</v>
      </c>
      <c r="GV580" s="2">
        <f t="shared" si="580"/>
        <v>0</v>
      </c>
      <c r="GW580" s="2">
        <v>1</v>
      </c>
      <c r="GX580" s="2">
        <f t="shared" si="581"/>
        <v>0</v>
      </c>
      <c r="GY580" s="2"/>
      <c r="GZ580" s="2"/>
      <c r="HA580" s="2">
        <v>0</v>
      </c>
      <c r="HB580" s="2">
        <v>0</v>
      </c>
      <c r="HC580" s="2">
        <f t="shared" si="582"/>
        <v>0</v>
      </c>
      <c r="HD580" s="2"/>
      <c r="HE580" s="2" t="s">
        <v>3</v>
      </c>
      <c r="HF580" s="2" t="s">
        <v>3</v>
      </c>
      <c r="HG580" s="2"/>
      <c r="HH580" s="2"/>
      <c r="HI580" s="2"/>
      <c r="HJ580" s="2"/>
      <c r="HK580" s="2"/>
      <c r="HL580" s="2"/>
      <c r="HM580" s="2" t="s">
        <v>36</v>
      </c>
      <c r="HN580" s="2" t="s">
        <v>3</v>
      </c>
      <c r="HO580" s="2" t="s">
        <v>3</v>
      </c>
      <c r="HP580" s="2" t="s">
        <v>3</v>
      </c>
      <c r="HQ580" s="2" t="s">
        <v>3</v>
      </c>
      <c r="HR580" s="2"/>
      <c r="HS580" s="2">
        <v>0</v>
      </c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>
        <v>0</v>
      </c>
      <c r="IL580" s="2"/>
      <c r="IM580" s="2"/>
      <c r="IN580" s="2"/>
      <c r="IO580" s="2"/>
      <c r="IP580" s="2"/>
      <c r="IQ580" s="2"/>
      <c r="IR580" s="2"/>
      <c r="IS580" s="2"/>
      <c r="IT580" s="2"/>
      <c r="IU580" s="2"/>
    </row>
    <row r="581" spans="1:255" x14ac:dyDescent="0.25">
      <c r="A581" s="3">
        <v>18</v>
      </c>
      <c r="B581" s="3">
        <v>1</v>
      </c>
      <c r="C581" s="3">
        <v>693</v>
      </c>
      <c r="E581" s="3" t="s">
        <v>531</v>
      </c>
      <c r="F581" s="3" t="s">
        <v>532</v>
      </c>
      <c r="G581" s="3" t="s">
        <v>533</v>
      </c>
      <c r="H581" s="3" t="s">
        <v>163</v>
      </c>
      <c r="I581" s="3">
        <f>I577*J581</f>
        <v>4</v>
      </c>
      <c r="J581" s="3">
        <v>12.5</v>
      </c>
      <c r="K581" s="3">
        <v>12.5</v>
      </c>
      <c r="O581" s="3">
        <f t="shared" si="546"/>
        <v>212.64</v>
      </c>
      <c r="P581" s="3">
        <f t="shared" si="547"/>
        <v>212.64</v>
      </c>
      <c r="Q581" s="3">
        <f>(ROUND((ROUND(((ET581)*AV581*I581),2)*BB581),2)+ROUND((ROUND(((AE581-(EU581))*AV581*I581),2)*BS581),2))</f>
        <v>0</v>
      </c>
      <c r="R581" s="3">
        <f>(ROUND((ROUND(((EU581)*AV581*I581),2)*BS581),2)+ROUND((ROUND(((AE581-(EU581))*AV581*I581),2)*BS581),2))</f>
        <v>0</v>
      </c>
      <c r="S581" s="3">
        <f t="shared" si="550"/>
        <v>0</v>
      </c>
      <c r="T581" s="3">
        <f t="shared" si="551"/>
        <v>0</v>
      </c>
      <c r="U581" s="3">
        <f t="shared" si="552"/>
        <v>0</v>
      </c>
      <c r="V581" s="3">
        <f t="shared" si="553"/>
        <v>0</v>
      </c>
      <c r="W581" s="3">
        <f t="shared" si="554"/>
        <v>0</v>
      </c>
      <c r="X581" s="3">
        <f>(ROUND((((S581+ROUND((ROUND(((EU581)*AV581*I581),2)*BS581),2))*AT581)/100),2)+ROUND(((ROUND((ROUND(((AE581-(EU581))*AV581*I581),2)*BS581),2)*AT581)/100),2))</f>
        <v>0</v>
      </c>
      <c r="Y581" s="3">
        <f>(ROUND((((S581+ROUND((ROUND(((EU581)*AV581*I581),2)*BS581),2))*AU581)/100),2)+ROUND(((ROUND((ROUND(((AE581-(EU581))*AV581*I581),2)*BS581),2)*AU581)/100),2))</f>
        <v>0</v>
      </c>
      <c r="AA581" s="3">
        <v>86549536</v>
      </c>
      <c r="AB581" s="3">
        <f t="shared" si="557"/>
        <v>31.27</v>
      </c>
      <c r="AC581" s="3">
        <f>ROUND((ES581),6)</f>
        <v>31.27</v>
      </c>
      <c r="AD581" s="3">
        <f>ROUND((((ET581)-(EU581))+AE581),6)</f>
        <v>0</v>
      </c>
      <c r="AE581" s="3">
        <f t="shared" si="585"/>
        <v>0</v>
      </c>
      <c r="AF581" s="3">
        <f t="shared" si="585"/>
        <v>0</v>
      </c>
      <c r="AG581" s="3">
        <f t="shared" si="561"/>
        <v>0</v>
      </c>
      <c r="AH581" s="3">
        <f t="shared" si="586"/>
        <v>0</v>
      </c>
      <c r="AI581" s="3">
        <f t="shared" si="586"/>
        <v>0</v>
      </c>
      <c r="AJ581" s="3">
        <f t="shared" si="563"/>
        <v>0</v>
      </c>
      <c r="AK581" s="3">
        <v>31.27</v>
      </c>
      <c r="AL581" s="3">
        <v>31.27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109</v>
      </c>
      <c r="AU581" s="3">
        <v>61</v>
      </c>
      <c r="AV581" s="3">
        <v>1</v>
      </c>
      <c r="AW581" s="3">
        <v>1</v>
      </c>
      <c r="AZ581" s="3">
        <v>1</v>
      </c>
      <c r="BA581" s="3">
        <v>1</v>
      </c>
      <c r="BB581" s="3">
        <v>1</v>
      </c>
      <c r="BC581" s="3">
        <v>1.7</v>
      </c>
      <c r="BD581" s="3" t="s">
        <v>3</v>
      </c>
      <c r="BE581" s="3" t="s">
        <v>3</v>
      </c>
      <c r="BF581" s="3" t="s">
        <v>3</v>
      </c>
      <c r="BG581" s="3" t="s">
        <v>3</v>
      </c>
      <c r="BH581" s="3">
        <v>3</v>
      </c>
      <c r="BI581" s="3">
        <v>1</v>
      </c>
      <c r="BJ581" s="3" t="s">
        <v>534</v>
      </c>
      <c r="BM581" s="3">
        <v>21</v>
      </c>
      <c r="BN581" s="3">
        <v>0</v>
      </c>
      <c r="BO581" s="3" t="s">
        <v>532</v>
      </c>
      <c r="BP581" s="3">
        <v>1</v>
      </c>
      <c r="BQ581" s="3">
        <v>30</v>
      </c>
      <c r="BR581" s="3">
        <v>0</v>
      </c>
      <c r="BS581" s="3">
        <v>1</v>
      </c>
      <c r="BT581" s="3">
        <v>1</v>
      </c>
      <c r="BU581" s="3">
        <v>1</v>
      </c>
      <c r="BV581" s="3">
        <v>1</v>
      </c>
      <c r="BW581" s="3">
        <v>1</v>
      </c>
      <c r="BX581" s="3">
        <v>1</v>
      </c>
      <c r="BY581" s="3" t="s">
        <v>3</v>
      </c>
      <c r="BZ581" s="3">
        <v>109</v>
      </c>
      <c r="CA581" s="3">
        <v>61</v>
      </c>
      <c r="CB581" s="3" t="s">
        <v>3</v>
      </c>
      <c r="CE581" s="3">
        <v>1566</v>
      </c>
      <c r="CF581" s="3">
        <v>0</v>
      </c>
      <c r="CG581" s="3">
        <v>0</v>
      </c>
      <c r="CM581" s="3">
        <v>0</v>
      </c>
      <c r="CN581" s="3" t="s">
        <v>858</v>
      </c>
      <c r="CO581" s="3">
        <v>0</v>
      </c>
      <c r="CP581" s="3">
        <f t="shared" si="564"/>
        <v>212.64</v>
      </c>
      <c r="CQ581" s="3">
        <f t="shared" si="565"/>
        <v>53.16</v>
      </c>
      <c r="CR581" s="3">
        <f>(ROUND((ROUND(((ET581)*AV581*1),2)*BB581),2)+ROUND((ROUND(((AE581-(EU581))*AV581*1),2)*BS581),2))</f>
        <v>0</v>
      </c>
      <c r="CS581" s="3">
        <f>(ROUND((ROUND(((EU581)*AV581*1),2)*BS581),2)+ROUND((ROUND(((AE581-(EU581))*AV581*1),2)*BS581),2))</f>
        <v>0</v>
      </c>
      <c r="CT581" s="3">
        <f t="shared" si="568"/>
        <v>0</v>
      </c>
      <c r="CU581" s="3">
        <f t="shared" si="569"/>
        <v>0</v>
      </c>
      <c r="CV581" s="3">
        <f t="shared" si="570"/>
        <v>0</v>
      </c>
      <c r="CW581" s="3">
        <f t="shared" si="571"/>
        <v>0</v>
      </c>
      <c r="CX581" s="3">
        <f t="shared" si="572"/>
        <v>0</v>
      </c>
      <c r="CY581" s="3">
        <f>(ROUND((((S581+ROUND((ROUND(((EU581)*AV581*1),2)*BS581),2))*AT581)/100),2)+ROUND(((ROUND((ROUND(((AE581-(EU581))*AV581*1),2)*BS581),2)*AT581)/100),2))</f>
        <v>0</v>
      </c>
      <c r="CZ581" s="3">
        <f>(ROUND((((S581+ROUND((ROUND(((EU581)*AV581*1),2)*BS581),2))*AU581)/100),2)+ROUND(((ROUND((ROUND(((AE581-(EU581))*AV581*1),2)*BS581),2)*AU581)/100),2))</f>
        <v>0</v>
      </c>
      <c r="DC581" s="3" t="s">
        <v>3</v>
      </c>
      <c r="DD581" s="3" t="s">
        <v>3</v>
      </c>
      <c r="DE581" s="3" t="s">
        <v>3</v>
      </c>
      <c r="DF581" s="3" t="s">
        <v>3</v>
      </c>
      <c r="DG581" s="3" t="s">
        <v>3</v>
      </c>
      <c r="DH581" s="3" t="s">
        <v>3</v>
      </c>
      <c r="DI581" s="3" t="s">
        <v>3</v>
      </c>
      <c r="DJ581" s="3" t="s">
        <v>3</v>
      </c>
      <c r="DK581" s="3" t="s">
        <v>3</v>
      </c>
      <c r="DL581" s="3" t="s">
        <v>3</v>
      </c>
      <c r="DM581" s="3" t="s">
        <v>3</v>
      </c>
      <c r="DN581" s="3">
        <v>0</v>
      </c>
      <c r="DO581" s="3">
        <v>0</v>
      </c>
      <c r="DP581" s="3">
        <v>1</v>
      </c>
      <c r="DQ581" s="3">
        <v>1</v>
      </c>
      <c r="DU581" s="3">
        <v>1010</v>
      </c>
      <c r="DV581" s="3" t="s">
        <v>163</v>
      </c>
      <c r="DW581" s="3" t="s">
        <v>163</v>
      </c>
      <c r="DX581" s="3">
        <v>1</v>
      </c>
      <c r="DZ581" s="3" t="s">
        <v>3</v>
      </c>
      <c r="EA581" s="3" t="s">
        <v>3</v>
      </c>
      <c r="EB581" s="3" t="s">
        <v>3</v>
      </c>
      <c r="EC581" s="3" t="s">
        <v>3</v>
      </c>
      <c r="EE581" s="3">
        <v>85635393</v>
      </c>
      <c r="EF581" s="3">
        <v>30</v>
      </c>
      <c r="EG581" s="3" t="s">
        <v>46</v>
      </c>
      <c r="EH581" s="3">
        <v>0</v>
      </c>
      <c r="EI581" s="3" t="s">
        <v>3</v>
      </c>
      <c r="EJ581" s="3">
        <v>1</v>
      </c>
      <c r="EK581" s="3">
        <v>21</v>
      </c>
      <c r="EL581" s="3" t="s">
        <v>47</v>
      </c>
      <c r="EM581" s="3" t="s">
        <v>48</v>
      </c>
      <c r="EO581" s="3" t="s">
        <v>146</v>
      </c>
      <c r="EQ581" s="3">
        <v>0</v>
      </c>
      <c r="ER581" s="3">
        <v>31.27</v>
      </c>
      <c r="ES581" s="3">
        <v>31.27</v>
      </c>
      <c r="ET581" s="3">
        <v>0</v>
      </c>
      <c r="EU581" s="3">
        <v>0</v>
      </c>
      <c r="EV581" s="3">
        <v>0</v>
      </c>
      <c r="EW581" s="3">
        <v>0</v>
      </c>
      <c r="EX581" s="3">
        <v>0</v>
      </c>
      <c r="FQ581" s="3">
        <v>0</v>
      </c>
      <c r="FR581" s="3">
        <v>0</v>
      </c>
      <c r="FS581" s="3">
        <v>0</v>
      </c>
      <c r="FX581" s="3">
        <v>109</v>
      </c>
      <c r="FY581" s="3">
        <v>61</v>
      </c>
      <c r="GA581" s="3" t="s">
        <v>3</v>
      </c>
      <c r="GD581" s="3">
        <v>1</v>
      </c>
      <c r="GF581" s="3">
        <v>-1356936987</v>
      </c>
      <c r="GG581" s="3">
        <v>2</v>
      </c>
      <c r="GH581" s="3">
        <v>1</v>
      </c>
      <c r="GI581" s="3">
        <v>2</v>
      </c>
      <c r="GJ581" s="3">
        <v>0</v>
      </c>
      <c r="GK581" s="3">
        <v>0</v>
      </c>
      <c r="GL581" s="3">
        <f t="shared" si="575"/>
        <v>0</v>
      </c>
      <c r="GM581" s="3">
        <f t="shared" si="576"/>
        <v>212.64</v>
      </c>
      <c r="GN581" s="3">
        <f t="shared" si="577"/>
        <v>212.64</v>
      </c>
      <c r="GO581" s="3">
        <f t="shared" si="578"/>
        <v>0</v>
      </c>
      <c r="GP581" s="3">
        <f t="shared" si="579"/>
        <v>0</v>
      </c>
      <c r="GR581" s="3">
        <v>0</v>
      </c>
      <c r="GS581" s="3">
        <v>3</v>
      </c>
      <c r="GT581" s="3">
        <v>0</v>
      </c>
      <c r="GU581" s="3" t="s">
        <v>3</v>
      </c>
      <c r="GV581" s="3">
        <f t="shared" si="580"/>
        <v>0</v>
      </c>
      <c r="GW581" s="3">
        <v>1</v>
      </c>
      <c r="GX581" s="3">
        <f t="shared" si="581"/>
        <v>0</v>
      </c>
      <c r="HA581" s="3">
        <v>0</v>
      </c>
      <c r="HB581" s="3">
        <v>0</v>
      </c>
      <c r="HC581" s="3">
        <f t="shared" si="582"/>
        <v>0</v>
      </c>
      <c r="HE581" s="3" t="s">
        <v>3</v>
      </c>
      <c r="HF581" s="3" t="s">
        <v>3</v>
      </c>
      <c r="HM581" s="3" t="s">
        <v>36</v>
      </c>
      <c r="HN581" s="3" t="s">
        <v>3</v>
      </c>
      <c r="HO581" s="3" t="s">
        <v>3</v>
      </c>
      <c r="HP581" s="3" t="s">
        <v>3</v>
      </c>
      <c r="HQ581" s="3" t="s">
        <v>3</v>
      </c>
      <c r="HS581" s="3">
        <v>0</v>
      </c>
      <c r="IK581" s="3">
        <v>0</v>
      </c>
    </row>
    <row r="582" spans="1:255" x14ac:dyDescent="0.25">
      <c r="A582" s="2">
        <v>17</v>
      </c>
      <c r="B582" s="2">
        <v>1</v>
      </c>
      <c r="C582" s="2">
        <f>ROW(SmtRes!A708)</f>
        <v>708</v>
      </c>
      <c r="D582" s="2">
        <f>ROW(EtalonRes!A679)</f>
        <v>679</v>
      </c>
      <c r="E582" s="2" t="s">
        <v>535</v>
      </c>
      <c r="F582" s="2" t="s">
        <v>536</v>
      </c>
      <c r="G582" s="2" t="s">
        <v>537</v>
      </c>
      <c r="H582" s="2" t="s">
        <v>231</v>
      </c>
      <c r="I582" s="2">
        <f>ROUND(8/100,9)</f>
        <v>0.08</v>
      </c>
      <c r="J582" s="2">
        <v>0</v>
      </c>
      <c r="K582" s="2">
        <f>ROUND(8/100,9)</f>
        <v>0.08</v>
      </c>
      <c r="L582" s="2"/>
      <c r="M582" s="2"/>
      <c r="N582" s="2"/>
      <c r="O582" s="2">
        <f t="shared" si="546"/>
        <v>59.85</v>
      </c>
      <c r="P582" s="2">
        <f t="shared" si="547"/>
        <v>3.63</v>
      </c>
      <c r="Q582" s="2">
        <f>(ROUND((ROUND(((((ET582*1.25)*1.2))*AV582*I582),2)*BB582),2)+ROUND((ROUND(((AE582-(((EU582*1.25)*1.2)))*AV582*I582),2)*BS582),2))</f>
        <v>6.12</v>
      </c>
      <c r="R582" s="2">
        <f>(ROUND((ROUND(((((EU582*1.25)*1.2))*AV582*I582),2)*BS582),2)+ROUND((ROUND(((AE582-(((EU582*1.25)*1.2)))*AV582*I582),2)*BS582),2))</f>
        <v>0.78</v>
      </c>
      <c r="S582" s="2">
        <f t="shared" si="550"/>
        <v>50.1</v>
      </c>
      <c r="T582" s="2">
        <f t="shared" si="551"/>
        <v>0</v>
      </c>
      <c r="U582" s="2">
        <f t="shared" si="552"/>
        <v>3.9697521600000001</v>
      </c>
      <c r="V582" s="2">
        <f t="shared" si="553"/>
        <v>0</v>
      </c>
      <c r="W582" s="2">
        <f t="shared" si="554"/>
        <v>0</v>
      </c>
      <c r="X582" s="2">
        <f>(ROUND((((S582+ROUND((ROUND(((((EU582*1.25)*1.2))*AV582*I582),2)*BS582),2))*AT582)/100),2)+ROUND(((ROUND((ROUND(((AE582-(((EU582*1.25)*1.2)))*AV582*I582),2)*BS582),2)*AT582)/100),2))</f>
        <v>55.46</v>
      </c>
      <c r="Y582" s="2">
        <f>(ROUND((((S582+ROUND((ROUND(((((EU582*1.25)*1.2))*AV582*I582),2)*BS582),2))*AU582)/100),2)+ROUND(((ROUND((ROUND(((AE582-(((EU582*1.25)*1.2)))*AV582*I582),2)*BS582),2)*AU582)/100),2))</f>
        <v>31.04</v>
      </c>
      <c r="Z582" s="2"/>
      <c r="AA582" s="2">
        <v>86549534</v>
      </c>
      <c r="AB582" s="2">
        <f t="shared" si="557"/>
        <v>703.97519999999997</v>
      </c>
      <c r="AC582" s="2">
        <f>ROUND((((ES582*1)*1)),6)</f>
        <v>45.42</v>
      </c>
      <c r="AD582" s="2">
        <f>ROUND((((((ET582*1.25)*1.2))-(((EU582*1.25)*1.2)))+AE582),6)</f>
        <v>71.655000000000001</v>
      </c>
      <c r="AE582" s="2">
        <f>ROUND((((EU582*1.25)*1.2)),6)</f>
        <v>9.09</v>
      </c>
      <c r="AF582" s="2">
        <f>ROUND((((EV582*1.15)*1.2)),6)</f>
        <v>586.90020000000004</v>
      </c>
      <c r="AG582" s="2">
        <f t="shared" si="561"/>
        <v>0</v>
      </c>
      <c r="AH582" s="2">
        <f>(((EW582*1.15)*1.2))</f>
        <v>46.506</v>
      </c>
      <c r="AI582" s="2">
        <f>(((EX582*1.25)*1.2))</f>
        <v>0</v>
      </c>
      <c r="AJ582" s="2">
        <f t="shared" si="563"/>
        <v>0</v>
      </c>
      <c r="AK582" s="2">
        <v>518.48</v>
      </c>
      <c r="AL582" s="2">
        <v>45.42</v>
      </c>
      <c r="AM582" s="2">
        <v>47.77</v>
      </c>
      <c r="AN582" s="2">
        <v>6.06</v>
      </c>
      <c r="AO582" s="2">
        <v>425.29</v>
      </c>
      <c r="AP582" s="2">
        <v>0</v>
      </c>
      <c r="AQ582" s="2">
        <v>33.700000000000003</v>
      </c>
      <c r="AR582" s="2">
        <v>0</v>
      </c>
      <c r="AS582" s="2">
        <v>0</v>
      </c>
      <c r="AT582" s="2">
        <v>109</v>
      </c>
      <c r="AU582" s="2">
        <v>61</v>
      </c>
      <c r="AV582" s="2">
        <v>1.0669999999999999</v>
      </c>
      <c r="AW582" s="2">
        <v>1</v>
      </c>
      <c r="AX582" s="2"/>
      <c r="AY582" s="2"/>
      <c r="AZ582" s="2">
        <v>1</v>
      </c>
      <c r="BA582" s="2">
        <v>1</v>
      </c>
      <c r="BB582" s="2">
        <v>1</v>
      </c>
      <c r="BC582" s="2">
        <v>1</v>
      </c>
      <c r="BD582" s="2" t="s">
        <v>3</v>
      </c>
      <c r="BE582" s="2" t="s">
        <v>3</v>
      </c>
      <c r="BF582" s="2" t="s">
        <v>3</v>
      </c>
      <c r="BG582" s="2" t="s">
        <v>3</v>
      </c>
      <c r="BH582" s="2">
        <v>0</v>
      </c>
      <c r="BI582" s="2">
        <v>1</v>
      </c>
      <c r="BJ582" s="2" t="s">
        <v>538</v>
      </c>
      <c r="BK582" s="2"/>
      <c r="BL582" s="2"/>
      <c r="BM582" s="2">
        <v>21</v>
      </c>
      <c r="BN582" s="2">
        <v>0</v>
      </c>
      <c r="BO582" s="2" t="s">
        <v>536</v>
      </c>
      <c r="BP582" s="2">
        <v>1</v>
      </c>
      <c r="BQ582" s="2">
        <v>30</v>
      </c>
      <c r="BR582" s="2">
        <v>0</v>
      </c>
      <c r="BS582" s="2">
        <v>1</v>
      </c>
      <c r="BT582" s="2">
        <v>1</v>
      </c>
      <c r="BU582" s="2">
        <v>1</v>
      </c>
      <c r="BV582" s="2">
        <v>1</v>
      </c>
      <c r="BW582" s="2">
        <v>1</v>
      </c>
      <c r="BX582" s="2">
        <v>1</v>
      </c>
      <c r="BY582" s="2" t="s">
        <v>3</v>
      </c>
      <c r="BZ582" s="2">
        <v>109</v>
      </c>
      <c r="CA582" s="2">
        <v>61</v>
      </c>
      <c r="CB582" s="2" t="s">
        <v>3</v>
      </c>
      <c r="CC582" s="2"/>
      <c r="CD582" s="2"/>
      <c r="CE582" s="2">
        <v>1566</v>
      </c>
      <c r="CF582" s="2">
        <v>0</v>
      </c>
      <c r="CG582" s="2">
        <v>0</v>
      </c>
      <c r="CH582" s="2"/>
      <c r="CI582" s="2"/>
      <c r="CJ582" s="2"/>
      <c r="CK582" s="2"/>
      <c r="CL582" s="2"/>
      <c r="CM582" s="2">
        <v>0</v>
      </c>
      <c r="CN582" s="2" t="s">
        <v>857</v>
      </c>
      <c r="CO582" s="2">
        <v>0</v>
      </c>
      <c r="CP582" s="2">
        <f t="shared" si="564"/>
        <v>59.85</v>
      </c>
      <c r="CQ582" s="2">
        <f t="shared" si="565"/>
        <v>45.42</v>
      </c>
      <c r="CR582" s="2">
        <f>(ROUND((ROUND(((((ET582*1.25)*1.2))*AV582*1),2)*BB582),2)+ROUND((ROUND(((AE582-(((EU582*1.25)*1.2)))*AV582*1),2)*BS582),2))</f>
        <v>76.459999999999994</v>
      </c>
      <c r="CS582" s="2">
        <f>(ROUND((ROUND(((((EU582*1.25)*1.2))*AV582*1),2)*BS582),2)+ROUND((ROUND(((AE582-(((EU582*1.25)*1.2)))*AV582*1),2)*BS582),2))</f>
        <v>9.6999999999999993</v>
      </c>
      <c r="CT582" s="2">
        <f t="shared" si="568"/>
        <v>626.22</v>
      </c>
      <c r="CU582" s="2">
        <f t="shared" si="569"/>
        <v>0</v>
      </c>
      <c r="CV582" s="2">
        <f t="shared" si="570"/>
        <v>49.621901999999999</v>
      </c>
      <c r="CW582" s="2">
        <f t="shared" si="571"/>
        <v>0</v>
      </c>
      <c r="CX582" s="2">
        <f t="shared" si="572"/>
        <v>0</v>
      </c>
      <c r="CY582" s="2">
        <f>(ROUND((((S582+ROUND((ROUND(((((EU582*1.25)*1.2))*AV582*1),2)*BS582),2))*AT582)/100),2)+ROUND(((ROUND((ROUND(((AE582-(((EU582*1.25)*1.2)))*AV582*1),2)*BS582),2)*AT582)/100),2))</f>
        <v>65.180000000000007</v>
      </c>
      <c r="CZ582" s="2">
        <f>(ROUND((((S582+ROUND((ROUND(((((EU582*1.25)*1.2))*AV582*1),2)*BS582),2))*AU582)/100),2)+ROUND(((ROUND((ROUND(((AE582-(((EU582*1.25)*1.2)))*AV582*1),2)*BS582),2)*AU582)/100),2))</f>
        <v>36.479999999999997</v>
      </c>
      <c r="DA582" s="2"/>
      <c r="DB582" s="2">
        <v>173</v>
      </c>
      <c r="DC582" s="2" t="s">
        <v>3</v>
      </c>
      <c r="DD582" s="2" t="s">
        <v>36</v>
      </c>
      <c r="DE582" s="2" t="s">
        <v>138</v>
      </c>
      <c r="DF582" s="2" t="s">
        <v>138</v>
      </c>
      <c r="DG582" s="2" t="s">
        <v>139</v>
      </c>
      <c r="DH582" s="2" t="s">
        <v>3</v>
      </c>
      <c r="DI582" s="2" t="s">
        <v>139</v>
      </c>
      <c r="DJ582" s="2" t="s">
        <v>138</v>
      </c>
      <c r="DK582" s="2" t="s">
        <v>3</v>
      </c>
      <c r="DL582" s="2" t="s">
        <v>3</v>
      </c>
      <c r="DM582" s="2" t="s">
        <v>3</v>
      </c>
      <c r="DN582" s="2">
        <v>0</v>
      </c>
      <c r="DO582" s="2">
        <v>0</v>
      </c>
      <c r="DP582" s="2">
        <v>1</v>
      </c>
      <c r="DQ582" s="2">
        <v>1</v>
      </c>
      <c r="DR582" s="2"/>
      <c r="DS582" s="2"/>
      <c r="DT582" s="2"/>
      <c r="DU582" s="2">
        <v>1013</v>
      </c>
      <c r="DV582" s="2" t="s">
        <v>231</v>
      </c>
      <c r="DW582" s="2" t="s">
        <v>231</v>
      </c>
      <c r="DX582" s="2">
        <v>1</v>
      </c>
      <c r="DY582" s="2"/>
      <c r="DZ582" s="2" t="s">
        <v>3</v>
      </c>
      <c r="EA582" s="2" t="s">
        <v>3</v>
      </c>
      <c r="EB582" s="2" t="s">
        <v>3</v>
      </c>
      <c r="EC582" s="2" t="s">
        <v>3</v>
      </c>
      <c r="ED582" s="2"/>
      <c r="EE582" s="2">
        <v>85635393</v>
      </c>
      <c r="EF582" s="2">
        <v>30</v>
      </c>
      <c r="EG582" s="2" t="s">
        <v>46</v>
      </c>
      <c r="EH582" s="2">
        <v>0</v>
      </c>
      <c r="EI582" s="2" t="s">
        <v>3</v>
      </c>
      <c r="EJ582" s="2">
        <v>1</v>
      </c>
      <c r="EK582" s="2">
        <v>21</v>
      </c>
      <c r="EL582" s="2" t="s">
        <v>47</v>
      </c>
      <c r="EM582" s="2" t="s">
        <v>48</v>
      </c>
      <c r="EN582" s="2"/>
      <c r="EO582" s="2" t="s">
        <v>140</v>
      </c>
      <c r="EP582" s="2"/>
      <c r="EQ582" s="2">
        <v>131072</v>
      </c>
      <c r="ER582" s="2">
        <v>518.48</v>
      </c>
      <c r="ES582" s="2">
        <v>45.42</v>
      </c>
      <c r="ET582" s="2">
        <v>47.77</v>
      </c>
      <c r="EU582" s="2">
        <v>6.06</v>
      </c>
      <c r="EV582" s="2">
        <v>425.29</v>
      </c>
      <c r="EW582" s="2">
        <v>33.700000000000003</v>
      </c>
      <c r="EX582" s="2">
        <v>0</v>
      </c>
      <c r="EY582" s="2">
        <v>0</v>
      </c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>
        <v>0</v>
      </c>
      <c r="FR582" s="2">
        <v>0</v>
      </c>
      <c r="FS582" s="2">
        <v>0</v>
      </c>
      <c r="FT582" s="2"/>
      <c r="FU582" s="2"/>
      <c r="FV582" s="2"/>
      <c r="FW582" s="2"/>
      <c r="FX582" s="2">
        <v>109</v>
      </c>
      <c r="FY582" s="2">
        <v>61</v>
      </c>
      <c r="FZ582" s="2"/>
      <c r="GA582" s="2" t="s">
        <v>3</v>
      </c>
      <c r="GB582" s="2"/>
      <c r="GC582" s="2"/>
      <c r="GD582" s="2">
        <v>1</v>
      </c>
      <c r="GE582" s="2"/>
      <c r="GF582" s="2">
        <v>-1920954076</v>
      </c>
      <c r="GG582" s="2">
        <v>2</v>
      </c>
      <c r="GH582" s="2">
        <v>1</v>
      </c>
      <c r="GI582" s="2">
        <v>2</v>
      </c>
      <c r="GJ582" s="2">
        <v>0</v>
      </c>
      <c r="GK582" s="2">
        <v>0</v>
      </c>
      <c r="GL582" s="2">
        <f t="shared" si="575"/>
        <v>0</v>
      </c>
      <c r="GM582" s="2">
        <f t="shared" si="576"/>
        <v>146.35</v>
      </c>
      <c r="GN582" s="2">
        <f t="shared" si="577"/>
        <v>146.35</v>
      </c>
      <c r="GO582" s="2">
        <f t="shared" si="578"/>
        <v>0</v>
      </c>
      <c r="GP582" s="2">
        <f t="shared" si="579"/>
        <v>0</v>
      </c>
      <c r="GQ582" s="2"/>
      <c r="GR582" s="2">
        <v>0</v>
      </c>
      <c r="GS582" s="2">
        <v>3</v>
      </c>
      <c r="GT582" s="2">
        <v>0</v>
      </c>
      <c r="GU582" s="2" t="s">
        <v>3</v>
      </c>
      <c r="GV582" s="2">
        <f t="shared" si="580"/>
        <v>0</v>
      </c>
      <c r="GW582" s="2">
        <v>1</v>
      </c>
      <c r="GX582" s="2">
        <f t="shared" si="581"/>
        <v>0</v>
      </c>
      <c r="GY582" s="2"/>
      <c r="GZ582" s="2"/>
      <c r="HA582" s="2">
        <v>0</v>
      </c>
      <c r="HB582" s="2">
        <v>0</v>
      </c>
      <c r="HC582" s="2">
        <f t="shared" si="582"/>
        <v>0</v>
      </c>
      <c r="HD582" s="2"/>
      <c r="HE582" s="2" t="s">
        <v>3</v>
      </c>
      <c r="HF582" s="2" t="s">
        <v>3</v>
      </c>
      <c r="HG582" s="2"/>
      <c r="HH582" s="2"/>
      <c r="HI582" s="2"/>
      <c r="HJ582" s="2"/>
      <c r="HK582" s="2"/>
      <c r="HL582" s="2"/>
      <c r="HM582" s="2" t="s">
        <v>3</v>
      </c>
      <c r="HN582" s="2" t="s">
        <v>3</v>
      </c>
      <c r="HO582" s="2" t="s">
        <v>3</v>
      </c>
      <c r="HP582" s="2" t="s">
        <v>3</v>
      </c>
      <c r="HQ582" s="2" t="s">
        <v>3</v>
      </c>
      <c r="HR582" s="2"/>
      <c r="HS582" s="2">
        <v>0</v>
      </c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>
        <v>0</v>
      </c>
      <c r="IL582" s="2"/>
      <c r="IM582" s="2"/>
      <c r="IN582" s="2"/>
      <c r="IO582" s="2"/>
      <c r="IP582" s="2"/>
      <c r="IQ582" s="2"/>
      <c r="IR582" s="2"/>
      <c r="IS582" s="2"/>
      <c r="IT582" s="2"/>
      <c r="IU582" s="2"/>
    </row>
    <row r="583" spans="1:255" x14ac:dyDescent="0.25">
      <c r="A583" s="3">
        <v>17</v>
      </c>
      <c r="B583" s="3">
        <v>1</v>
      </c>
      <c r="C583" s="3">
        <f>ROW(SmtRes!A722)</f>
        <v>722</v>
      </c>
      <c r="D583" s="3">
        <f>ROW(EtalonRes!A694)</f>
        <v>694</v>
      </c>
      <c r="E583" s="3" t="s">
        <v>535</v>
      </c>
      <c r="F583" s="3" t="s">
        <v>536</v>
      </c>
      <c r="G583" s="3" t="s">
        <v>537</v>
      </c>
      <c r="H583" s="3" t="s">
        <v>231</v>
      </c>
      <c r="I583" s="3">
        <f>ROUND(8/100,9)</f>
        <v>0.08</v>
      </c>
      <c r="J583" s="3">
        <v>0</v>
      </c>
      <c r="K583" s="3">
        <f>ROUND(8/100,9)</f>
        <v>0.08</v>
      </c>
      <c r="O583" s="3">
        <f t="shared" si="546"/>
        <v>2945.22</v>
      </c>
      <c r="P583" s="3">
        <f t="shared" si="547"/>
        <v>22.87</v>
      </c>
      <c r="Q583" s="3">
        <f>(ROUND((ROUND(((((ET583*1.25)*1.2))*AV583*I583),2)*BB583),2)+ROUND((ROUND(((AE583-(((EU583*1.25)*1.2)))*AV583*I583),2)*BS583),2))</f>
        <v>99.21</v>
      </c>
      <c r="R583" s="3">
        <f>(ROUND((ROUND(((((EU583*1.25)*1.2))*AV583*I583),2)*BS583),2)+ROUND((ROUND(((AE583-(((EU583*1.25)*1.2)))*AV583*I583),2)*BS583),2))</f>
        <v>43.95</v>
      </c>
      <c r="S583" s="3">
        <f t="shared" si="550"/>
        <v>2823.14</v>
      </c>
      <c r="T583" s="3">
        <f t="shared" si="551"/>
        <v>0</v>
      </c>
      <c r="U583" s="3">
        <f t="shared" si="552"/>
        <v>3.9697521600000001</v>
      </c>
      <c r="V583" s="3">
        <f t="shared" si="553"/>
        <v>0</v>
      </c>
      <c r="W583" s="3">
        <f t="shared" si="554"/>
        <v>0</v>
      </c>
      <c r="X583" s="3">
        <f>(ROUND((((S583+ROUND((ROUND(((((EU583*1.25)*1.2))*AV583*I583),2)*BS583),2))*AT583)/100),2)+ROUND(((ROUND((ROUND(((AE583-(((EU583*1.25)*1.2)))*AV583*I583),2)*BS583),2)*AT583)/100),2))</f>
        <v>3125.13</v>
      </c>
      <c r="Y583" s="3">
        <f>(ROUND((((S583+ROUND((ROUND(((((EU583*1.25)*1.2))*AV583*I583),2)*BS583),2))*AU583)/100),2)+ROUND(((ROUND((ROUND(((AE583-(((EU583*1.25)*1.2)))*AV583*I583),2)*BS583),2)*AU583)/100),2))</f>
        <v>1748.92</v>
      </c>
      <c r="AA583" s="3">
        <v>86549536</v>
      </c>
      <c r="AB583" s="3">
        <f t="shared" si="557"/>
        <v>703.97519999999997</v>
      </c>
      <c r="AC583" s="3">
        <f>ROUND((((ES583*1)*1)),6)</f>
        <v>45.42</v>
      </c>
      <c r="AD583" s="3">
        <f>ROUND((((((ET583*1.25)*1.2))-(((EU583*1.25)*1.2)))+AE583),6)</f>
        <v>71.655000000000001</v>
      </c>
      <c r="AE583" s="3">
        <f>ROUND((((EU583*1.25)*1.2)),6)</f>
        <v>9.09</v>
      </c>
      <c r="AF583" s="3">
        <f>ROUND((((EV583*1.15)*1.2)),6)</f>
        <v>586.90020000000004</v>
      </c>
      <c r="AG583" s="3">
        <f t="shared" si="561"/>
        <v>0</v>
      </c>
      <c r="AH583" s="3">
        <f>(((EW583*1.15)*1.2))</f>
        <v>46.506</v>
      </c>
      <c r="AI583" s="3">
        <f>(((EX583*1.25)*1.2))</f>
        <v>0</v>
      </c>
      <c r="AJ583" s="3">
        <f t="shared" si="563"/>
        <v>0</v>
      </c>
      <c r="AK583" s="3">
        <v>518.48</v>
      </c>
      <c r="AL583" s="3">
        <v>45.42</v>
      </c>
      <c r="AM583" s="3">
        <v>47.77</v>
      </c>
      <c r="AN583" s="3">
        <v>6.06</v>
      </c>
      <c r="AO583" s="3">
        <v>425.29</v>
      </c>
      <c r="AP583" s="3">
        <v>0</v>
      </c>
      <c r="AQ583" s="3">
        <v>33.700000000000003</v>
      </c>
      <c r="AR583" s="3">
        <v>0</v>
      </c>
      <c r="AS583" s="3">
        <v>0</v>
      </c>
      <c r="AT583" s="3">
        <v>109</v>
      </c>
      <c r="AU583" s="3">
        <v>61</v>
      </c>
      <c r="AV583" s="3">
        <v>1.0669999999999999</v>
      </c>
      <c r="AW583" s="3">
        <v>1</v>
      </c>
      <c r="AZ583" s="3">
        <v>1</v>
      </c>
      <c r="BA583" s="3">
        <v>56.35</v>
      </c>
      <c r="BB583" s="3">
        <v>16.21</v>
      </c>
      <c r="BC583" s="3">
        <v>6.3</v>
      </c>
      <c r="BD583" s="3" t="s">
        <v>3</v>
      </c>
      <c r="BE583" s="3" t="s">
        <v>3</v>
      </c>
      <c r="BF583" s="3" t="s">
        <v>3</v>
      </c>
      <c r="BG583" s="3" t="s">
        <v>3</v>
      </c>
      <c r="BH583" s="3">
        <v>0</v>
      </c>
      <c r="BI583" s="3">
        <v>1</v>
      </c>
      <c r="BJ583" s="3" t="s">
        <v>538</v>
      </c>
      <c r="BM583" s="3">
        <v>21</v>
      </c>
      <c r="BN583" s="3">
        <v>0</v>
      </c>
      <c r="BO583" s="3" t="s">
        <v>536</v>
      </c>
      <c r="BP583" s="3">
        <v>1</v>
      </c>
      <c r="BQ583" s="3">
        <v>30</v>
      </c>
      <c r="BR583" s="3">
        <v>0</v>
      </c>
      <c r="BS583" s="3">
        <v>56.35</v>
      </c>
      <c r="BT583" s="3">
        <v>1</v>
      </c>
      <c r="BU583" s="3">
        <v>1</v>
      </c>
      <c r="BV583" s="3">
        <v>1</v>
      </c>
      <c r="BW583" s="3">
        <v>1</v>
      </c>
      <c r="BX583" s="3">
        <v>1</v>
      </c>
      <c r="BY583" s="3" t="s">
        <v>3</v>
      </c>
      <c r="BZ583" s="3">
        <v>109</v>
      </c>
      <c r="CA583" s="3">
        <v>61</v>
      </c>
      <c r="CB583" s="3" t="s">
        <v>3</v>
      </c>
      <c r="CE583" s="3">
        <v>1566</v>
      </c>
      <c r="CF583" s="3">
        <v>0</v>
      </c>
      <c r="CG583" s="3">
        <v>0</v>
      </c>
      <c r="CM583" s="3">
        <v>0</v>
      </c>
      <c r="CN583" s="3" t="s">
        <v>857</v>
      </c>
      <c r="CO583" s="3">
        <v>0</v>
      </c>
      <c r="CP583" s="3">
        <f t="shared" si="564"/>
        <v>2945.22</v>
      </c>
      <c r="CQ583" s="3">
        <f t="shared" si="565"/>
        <v>286.14999999999998</v>
      </c>
      <c r="CR583" s="3">
        <f>(ROUND((ROUND(((((ET583*1.25)*1.2))*AV583*1),2)*BB583),2)+ROUND((ROUND(((AE583-(((EU583*1.25)*1.2)))*AV583*1),2)*BS583),2))</f>
        <v>1239.42</v>
      </c>
      <c r="CS583" s="3">
        <f>(ROUND((ROUND(((((EU583*1.25)*1.2))*AV583*1),2)*BS583),2)+ROUND((ROUND(((AE583-(((EU583*1.25)*1.2)))*AV583*1),2)*BS583),2))</f>
        <v>546.6</v>
      </c>
      <c r="CT583" s="3">
        <f t="shared" si="568"/>
        <v>35287.5</v>
      </c>
      <c r="CU583" s="3">
        <f t="shared" si="569"/>
        <v>0</v>
      </c>
      <c r="CV583" s="3">
        <f t="shared" si="570"/>
        <v>49.621901999999999</v>
      </c>
      <c r="CW583" s="3">
        <f t="shared" si="571"/>
        <v>0</v>
      </c>
      <c r="CX583" s="3">
        <f t="shared" si="572"/>
        <v>0</v>
      </c>
      <c r="CY583" s="3">
        <f>(ROUND((((S583+ROUND((ROUND(((((EU583*1.25)*1.2))*AV583*1),2)*BS583),2))*AT583)/100),2)+ROUND(((ROUND((ROUND(((AE583-(((EU583*1.25)*1.2)))*AV583*1),2)*BS583),2)*AT583)/100),2))</f>
        <v>3673.02</v>
      </c>
      <c r="CZ583" s="3">
        <f>(ROUND((((S583+ROUND((ROUND(((((EU583*1.25)*1.2))*AV583*1),2)*BS583),2))*AU583)/100),2)+ROUND(((ROUND((ROUND(((AE583-(((EU583*1.25)*1.2)))*AV583*1),2)*BS583),2)*AU583)/100),2))</f>
        <v>2055.54</v>
      </c>
      <c r="DB583" s="3">
        <v>175</v>
      </c>
      <c r="DC583" s="3" t="s">
        <v>3</v>
      </c>
      <c r="DD583" s="3" t="s">
        <v>36</v>
      </c>
      <c r="DE583" s="3" t="s">
        <v>138</v>
      </c>
      <c r="DF583" s="3" t="s">
        <v>138</v>
      </c>
      <c r="DG583" s="3" t="s">
        <v>139</v>
      </c>
      <c r="DH583" s="3" t="s">
        <v>3</v>
      </c>
      <c r="DI583" s="3" t="s">
        <v>139</v>
      </c>
      <c r="DJ583" s="3" t="s">
        <v>138</v>
      </c>
      <c r="DK583" s="3" t="s">
        <v>3</v>
      </c>
      <c r="DL583" s="3" t="s">
        <v>3</v>
      </c>
      <c r="DM583" s="3" t="s">
        <v>3</v>
      </c>
      <c r="DN583" s="3">
        <v>0</v>
      </c>
      <c r="DO583" s="3">
        <v>0</v>
      </c>
      <c r="DP583" s="3">
        <v>1</v>
      </c>
      <c r="DQ583" s="3">
        <v>1</v>
      </c>
      <c r="DU583" s="3">
        <v>1013</v>
      </c>
      <c r="DV583" s="3" t="s">
        <v>231</v>
      </c>
      <c r="DW583" s="3" t="s">
        <v>231</v>
      </c>
      <c r="DX583" s="3">
        <v>1</v>
      </c>
      <c r="DZ583" s="3" t="s">
        <v>3</v>
      </c>
      <c r="EA583" s="3" t="s">
        <v>3</v>
      </c>
      <c r="EB583" s="3" t="s">
        <v>3</v>
      </c>
      <c r="EC583" s="3" t="s">
        <v>3</v>
      </c>
      <c r="EE583" s="3">
        <v>85635393</v>
      </c>
      <c r="EF583" s="3">
        <v>30</v>
      </c>
      <c r="EG583" s="3" t="s">
        <v>46</v>
      </c>
      <c r="EH583" s="3">
        <v>0</v>
      </c>
      <c r="EI583" s="3" t="s">
        <v>3</v>
      </c>
      <c r="EJ583" s="3">
        <v>1</v>
      </c>
      <c r="EK583" s="3">
        <v>21</v>
      </c>
      <c r="EL583" s="3" t="s">
        <v>47</v>
      </c>
      <c r="EM583" s="3" t="s">
        <v>48</v>
      </c>
      <c r="EO583" s="3" t="s">
        <v>140</v>
      </c>
      <c r="EQ583" s="3">
        <v>131072</v>
      </c>
      <c r="ER583" s="3">
        <v>518.48</v>
      </c>
      <c r="ES583" s="3">
        <v>45.42</v>
      </c>
      <c r="ET583" s="3">
        <v>47.77</v>
      </c>
      <c r="EU583" s="3">
        <v>6.06</v>
      </c>
      <c r="EV583" s="3">
        <v>425.29</v>
      </c>
      <c r="EW583" s="3">
        <v>33.700000000000003</v>
      </c>
      <c r="EX583" s="3">
        <v>0</v>
      </c>
      <c r="EY583" s="3">
        <v>0</v>
      </c>
      <c r="FQ583" s="3">
        <v>0</v>
      </c>
      <c r="FR583" s="3">
        <v>0</v>
      </c>
      <c r="FS583" s="3">
        <v>0</v>
      </c>
      <c r="FX583" s="3">
        <v>109</v>
      </c>
      <c r="FY583" s="3">
        <v>61</v>
      </c>
      <c r="GA583" s="3" t="s">
        <v>3</v>
      </c>
      <c r="GD583" s="3">
        <v>1</v>
      </c>
      <c r="GF583" s="3">
        <v>-1920954076</v>
      </c>
      <c r="GG583" s="3">
        <v>2</v>
      </c>
      <c r="GH583" s="3">
        <v>1</v>
      </c>
      <c r="GI583" s="3">
        <v>2</v>
      </c>
      <c r="GJ583" s="3">
        <v>0</v>
      </c>
      <c r="GK583" s="3">
        <v>0</v>
      </c>
      <c r="GL583" s="3">
        <f t="shared" si="575"/>
        <v>0</v>
      </c>
      <c r="GM583" s="3">
        <f t="shared" si="576"/>
        <v>7819.27</v>
      </c>
      <c r="GN583" s="3">
        <f t="shared" si="577"/>
        <v>7819.27</v>
      </c>
      <c r="GO583" s="3">
        <f t="shared" si="578"/>
        <v>0</v>
      </c>
      <c r="GP583" s="3">
        <f t="shared" si="579"/>
        <v>0</v>
      </c>
      <c r="GR583" s="3">
        <v>0</v>
      </c>
      <c r="GS583" s="3">
        <v>3</v>
      </c>
      <c r="GT583" s="3">
        <v>0</v>
      </c>
      <c r="GU583" s="3" t="s">
        <v>3</v>
      </c>
      <c r="GV583" s="3">
        <f t="shared" si="580"/>
        <v>0</v>
      </c>
      <c r="GW583" s="3">
        <v>1</v>
      </c>
      <c r="GX583" s="3">
        <f t="shared" si="581"/>
        <v>0</v>
      </c>
      <c r="HA583" s="3">
        <v>0</v>
      </c>
      <c r="HB583" s="3">
        <v>0</v>
      </c>
      <c r="HC583" s="3">
        <f t="shared" si="582"/>
        <v>0</v>
      </c>
      <c r="HE583" s="3" t="s">
        <v>3</v>
      </c>
      <c r="HF583" s="3" t="s">
        <v>3</v>
      </c>
      <c r="HM583" s="3" t="s">
        <v>3</v>
      </c>
      <c r="HN583" s="3" t="s">
        <v>3</v>
      </c>
      <c r="HO583" s="3" t="s">
        <v>3</v>
      </c>
      <c r="HP583" s="3" t="s">
        <v>3</v>
      </c>
      <c r="HQ583" s="3" t="s">
        <v>3</v>
      </c>
      <c r="HS583" s="3">
        <v>0</v>
      </c>
      <c r="IK583" s="3">
        <v>0</v>
      </c>
    </row>
    <row r="584" spans="1:255" x14ac:dyDescent="0.25">
      <c r="A584" s="2">
        <v>18</v>
      </c>
      <c r="B584" s="2">
        <v>1</v>
      </c>
      <c r="C584" s="2">
        <v>708</v>
      </c>
      <c r="D584" s="2"/>
      <c r="E584" s="2" t="s">
        <v>539</v>
      </c>
      <c r="F584" s="2" t="s">
        <v>540</v>
      </c>
      <c r="G584" s="2" t="s">
        <v>541</v>
      </c>
      <c r="H584" s="2" t="s">
        <v>163</v>
      </c>
      <c r="I584" s="2">
        <f>I582*J584</f>
        <v>2</v>
      </c>
      <c r="J584" s="2">
        <v>25</v>
      </c>
      <c r="K584" s="2">
        <v>25</v>
      </c>
      <c r="L584" s="2"/>
      <c r="M584" s="2"/>
      <c r="N584" s="2"/>
      <c r="O584" s="2">
        <f t="shared" si="546"/>
        <v>279.66000000000003</v>
      </c>
      <c r="P584" s="2">
        <f t="shared" si="547"/>
        <v>279.66000000000003</v>
      </c>
      <c r="Q584" s="2">
        <f>(ROUND((ROUND(((ET584)*AV584*I584),2)*BB584),2)+ROUND((ROUND(((AE584-(EU584))*AV584*I584),2)*BS584),2))</f>
        <v>0</v>
      </c>
      <c r="R584" s="2">
        <f>(ROUND((ROUND(((EU584)*AV584*I584),2)*BS584),2)+ROUND((ROUND(((AE584-(EU584))*AV584*I584),2)*BS584),2))</f>
        <v>0</v>
      </c>
      <c r="S584" s="2">
        <f t="shared" si="550"/>
        <v>0</v>
      </c>
      <c r="T584" s="2">
        <f t="shared" si="551"/>
        <v>0</v>
      </c>
      <c r="U584" s="2">
        <f t="shared" si="552"/>
        <v>0</v>
      </c>
      <c r="V584" s="2">
        <f t="shared" si="553"/>
        <v>0</v>
      </c>
      <c r="W584" s="2">
        <f t="shared" si="554"/>
        <v>0</v>
      </c>
      <c r="X584" s="2">
        <f>(ROUND((((S584+ROUND((ROUND(((EU584)*AV584*I584),2)*BS584),2))*AT584)/100),2)+ROUND(((ROUND((ROUND(((AE584-(EU584))*AV584*I584),2)*BS584),2)*AT584)/100),2))</f>
        <v>0</v>
      </c>
      <c r="Y584" s="2">
        <f>(ROUND((((S584+ROUND((ROUND(((EU584)*AV584*I584),2)*BS584),2))*AU584)/100),2)+ROUND(((ROUND((ROUND(((AE584-(EU584))*AV584*I584),2)*BS584),2)*AU584)/100),2))</f>
        <v>0</v>
      </c>
      <c r="Z584" s="2"/>
      <c r="AA584" s="2">
        <v>86549534</v>
      </c>
      <c r="AB584" s="2">
        <f t="shared" si="557"/>
        <v>139.83000000000001</v>
      </c>
      <c r="AC584" s="2">
        <f>ROUND((ES584),6)</f>
        <v>139.83000000000001</v>
      </c>
      <c r="AD584" s="2">
        <f>ROUND((((ET584)-(EU584))+AE584),6)</f>
        <v>0</v>
      </c>
      <c r="AE584" s="2">
        <f t="shared" ref="AE584:AF587" si="587">ROUND((EU584),6)</f>
        <v>0</v>
      </c>
      <c r="AF584" s="2">
        <f t="shared" si="587"/>
        <v>0</v>
      </c>
      <c r="AG584" s="2">
        <f t="shared" si="561"/>
        <v>0</v>
      </c>
      <c r="AH584" s="2">
        <f t="shared" ref="AH584:AI587" si="588">(EW584)</f>
        <v>0</v>
      </c>
      <c r="AI584" s="2">
        <f t="shared" si="588"/>
        <v>0</v>
      </c>
      <c r="AJ584" s="2">
        <f t="shared" si="563"/>
        <v>0</v>
      </c>
      <c r="AK584" s="2">
        <v>139.83000000000001</v>
      </c>
      <c r="AL584" s="2">
        <v>139.83000000000001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109</v>
      </c>
      <c r="AU584" s="2">
        <v>61</v>
      </c>
      <c r="AV584" s="2">
        <v>1</v>
      </c>
      <c r="AW584" s="2">
        <v>1</v>
      </c>
      <c r="AX584" s="2"/>
      <c r="AY584" s="2"/>
      <c r="AZ584" s="2">
        <v>1</v>
      </c>
      <c r="BA584" s="2">
        <v>1</v>
      </c>
      <c r="BB584" s="2">
        <v>1</v>
      </c>
      <c r="BC584" s="2">
        <v>1</v>
      </c>
      <c r="BD584" s="2" t="s">
        <v>3</v>
      </c>
      <c r="BE584" s="2" t="s">
        <v>3</v>
      </c>
      <c r="BF584" s="2" t="s">
        <v>3</v>
      </c>
      <c r="BG584" s="2" t="s">
        <v>3</v>
      </c>
      <c r="BH584" s="2">
        <v>3</v>
      </c>
      <c r="BI584" s="2">
        <v>1</v>
      </c>
      <c r="BJ584" s="2" t="s">
        <v>542</v>
      </c>
      <c r="BK584" s="2"/>
      <c r="BL584" s="2"/>
      <c r="BM584" s="2">
        <v>21</v>
      </c>
      <c r="BN584" s="2">
        <v>0</v>
      </c>
      <c r="BO584" s="2" t="s">
        <v>3</v>
      </c>
      <c r="BP584" s="2">
        <v>0</v>
      </c>
      <c r="BQ584" s="2">
        <v>30</v>
      </c>
      <c r="BR584" s="2">
        <v>0</v>
      </c>
      <c r="BS584" s="2">
        <v>1</v>
      </c>
      <c r="BT584" s="2">
        <v>1</v>
      </c>
      <c r="BU584" s="2">
        <v>1</v>
      </c>
      <c r="BV584" s="2">
        <v>1</v>
      </c>
      <c r="BW584" s="2">
        <v>1</v>
      </c>
      <c r="BX584" s="2">
        <v>1</v>
      </c>
      <c r="BY584" s="2" t="s">
        <v>3</v>
      </c>
      <c r="BZ584" s="2">
        <v>109</v>
      </c>
      <c r="CA584" s="2">
        <v>61</v>
      </c>
      <c r="CB584" s="2" t="s">
        <v>3</v>
      </c>
      <c r="CC584" s="2"/>
      <c r="CD584" s="2"/>
      <c r="CE584" s="2">
        <v>1566</v>
      </c>
      <c r="CF584" s="2">
        <v>0</v>
      </c>
      <c r="CG584" s="2">
        <v>0</v>
      </c>
      <c r="CH584" s="2"/>
      <c r="CI584" s="2"/>
      <c r="CJ584" s="2"/>
      <c r="CK584" s="2"/>
      <c r="CL584" s="2"/>
      <c r="CM584" s="2">
        <v>0</v>
      </c>
      <c r="CN584" s="2" t="s">
        <v>858</v>
      </c>
      <c r="CO584" s="2">
        <v>0</v>
      </c>
      <c r="CP584" s="2">
        <f t="shared" si="564"/>
        <v>279.66000000000003</v>
      </c>
      <c r="CQ584" s="2">
        <f t="shared" si="565"/>
        <v>139.83000000000001</v>
      </c>
      <c r="CR584" s="2">
        <f>(ROUND((ROUND(((ET584)*AV584*1),2)*BB584),2)+ROUND((ROUND(((AE584-(EU584))*AV584*1),2)*BS584),2))</f>
        <v>0</v>
      </c>
      <c r="CS584" s="2">
        <f>(ROUND((ROUND(((EU584)*AV584*1),2)*BS584),2)+ROUND((ROUND(((AE584-(EU584))*AV584*1),2)*BS584),2))</f>
        <v>0</v>
      </c>
      <c r="CT584" s="2">
        <f t="shared" si="568"/>
        <v>0</v>
      </c>
      <c r="CU584" s="2">
        <f t="shared" si="569"/>
        <v>0</v>
      </c>
      <c r="CV584" s="2">
        <f t="shared" si="570"/>
        <v>0</v>
      </c>
      <c r="CW584" s="2">
        <f t="shared" si="571"/>
        <v>0</v>
      </c>
      <c r="CX584" s="2">
        <f t="shared" si="572"/>
        <v>0</v>
      </c>
      <c r="CY584" s="2">
        <f>(ROUND((((S584+ROUND((ROUND(((EU584)*AV584*1),2)*BS584),2))*AT584)/100),2)+ROUND(((ROUND((ROUND(((AE584-(EU584))*AV584*1),2)*BS584),2)*AT584)/100),2))</f>
        <v>0</v>
      </c>
      <c r="CZ584" s="2">
        <f>(ROUND((((S584+ROUND((ROUND(((EU584)*AV584*1),2)*BS584),2))*AU584)/100),2)+ROUND(((ROUND((ROUND(((AE584-(EU584))*AV584*1),2)*BS584),2)*AU584)/100),2))</f>
        <v>0</v>
      </c>
      <c r="DA584" s="2"/>
      <c r="DB584" s="2"/>
      <c r="DC584" s="2" t="s">
        <v>3</v>
      </c>
      <c r="DD584" s="2" t="s">
        <v>3</v>
      </c>
      <c r="DE584" s="2" t="s">
        <v>3</v>
      </c>
      <c r="DF584" s="2" t="s">
        <v>3</v>
      </c>
      <c r="DG584" s="2" t="s">
        <v>3</v>
      </c>
      <c r="DH584" s="2" t="s">
        <v>3</v>
      </c>
      <c r="DI584" s="2" t="s">
        <v>3</v>
      </c>
      <c r="DJ584" s="2" t="s">
        <v>3</v>
      </c>
      <c r="DK584" s="2" t="s">
        <v>3</v>
      </c>
      <c r="DL584" s="2" t="s">
        <v>3</v>
      </c>
      <c r="DM584" s="2" t="s">
        <v>3</v>
      </c>
      <c r="DN584" s="2">
        <v>0</v>
      </c>
      <c r="DO584" s="2">
        <v>0</v>
      </c>
      <c r="DP584" s="2">
        <v>1</v>
      </c>
      <c r="DQ584" s="2">
        <v>1</v>
      </c>
      <c r="DR584" s="2"/>
      <c r="DS584" s="2"/>
      <c r="DT584" s="2"/>
      <c r="DU584" s="2">
        <v>1010</v>
      </c>
      <c r="DV584" s="2" t="s">
        <v>163</v>
      </c>
      <c r="DW584" s="2" t="s">
        <v>163</v>
      </c>
      <c r="DX584" s="2">
        <v>1</v>
      </c>
      <c r="DY584" s="2"/>
      <c r="DZ584" s="2" t="s">
        <v>3</v>
      </c>
      <c r="EA584" s="2" t="s">
        <v>3</v>
      </c>
      <c r="EB584" s="2" t="s">
        <v>3</v>
      </c>
      <c r="EC584" s="2" t="s">
        <v>3</v>
      </c>
      <c r="ED584" s="2"/>
      <c r="EE584" s="2">
        <v>85635393</v>
      </c>
      <c r="EF584" s="2">
        <v>30</v>
      </c>
      <c r="EG584" s="2" t="s">
        <v>46</v>
      </c>
      <c r="EH584" s="2">
        <v>0</v>
      </c>
      <c r="EI584" s="2" t="s">
        <v>3</v>
      </c>
      <c r="EJ584" s="2">
        <v>1</v>
      </c>
      <c r="EK584" s="2">
        <v>21</v>
      </c>
      <c r="EL584" s="2" t="s">
        <v>47</v>
      </c>
      <c r="EM584" s="2" t="s">
        <v>48</v>
      </c>
      <c r="EN584" s="2"/>
      <c r="EO584" s="2" t="s">
        <v>146</v>
      </c>
      <c r="EP584" s="2"/>
      <c r="EQ584" s="2">
        <v>0</v>
      </c>
      <c r="ER584" s="2">
        <v>139.83000000000001</v>
      </c>
      <c r="ES584" s="2">
        <v>139.83000000000001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>
        <v>0</v>
      </c>
      <c r="FR584" s="2">
        <v>0</v>
      </c>
      <c r="FS584" s="2">
        <v>0</v>
      </c>
      <c r="FT584" s="2"/>
      <c r="FU584" s="2"/>
      <c r="FV584" s="2"/>
      <c r="FW584" s="2"/>
      <c r="FX584" s="2">
        <v>109</v>
      </c>
      <c r="FY584" s="2">
        <v>61</v>
      </c>
      <c r="FZ584" s="2"/>
      <c r="GA584" s="2" t="s">
        <v>3</v>
      </c>
      <c r="GB584" s="2"/>
      <c r="GC584" s="2"/>
      <c r="GD584" s="2">
        <v>1</v>
      </c>
      <c r="GE584" s="2"/>
      <c r="GF584" s="2">
        <v>698410904</v>
      </c>
      <c r="GG584" s="2">
        <v>2</v>
      </c>
      <c r="GH584" s="2">
        <v>1</v>
      </c>
      <c r="GI584" s="2">
        <v>-2</v>
      </c>
      <c r="GJ584" s="2">
        <v>0</v>
      </c>
      <c r="GK584" s="2">
        <v>0</v>
      </c>
      <c r="GL584" s="2">
        <f t="shared" si="575"/>
        <v>0</v>
      </c>
      <c r="GM584" s="2">
        <f t="shared" si="576"/>
        <v>279.66000000000003</v>
      </c>
      <c r="GN584" s="2">
        <f t="shared" si="577"/>
        <v>279.66000000000003</v>
      </c>
      <c r="GO584" s="2">
        <f t="shared" si="578"/>
        <v>0</v>
      </c>
      <c r="GP584" s="2">
        <f t="shared" si="579"/>
        <v>0</v>
      </c>
      <c r="GQ584" s="2"/>
      <c r="GR584" s="2">
        <v>0</v>
      </c>
      <c r="GS584" s="2">
        <v>3</v>
      </c>
      <c r="GT584" s="2">
        <v>0</v>
      </c>
      <c r="GU584" s="2" t="s">
        <v>3</v>
      </c>
      <c r="GV584" s="2">
        <f t="shared" si="580"/>
        <v>0</v>
      </c>
      <c r="GW584" s="2">
        <v>1</v>
      </c>
      <c r="GX584" s="2">
        <f t="shared" si="581"/>
        <v>0</v>
      </c>
      <c r="GY584" s="2"/>
      <c r="GZ584" s="2"/>
      <c r="HA584" s="2">
        <v>0</v>
      </c>
      <c r="HB584" s="2">
        <v>0</v>
      </c>
      <c r="HC584" s="2">
        <f t="shared" si="582"/>
        <v>0</v>
      </c>
      <c r="HD584" s="2"/>
      <c r="HE584" s="2" t="s">
        <v>3</v>
      </c>
      <c r="HF584" s="2" t="s">
        <v>3</v>
      </c>
      <c r="HG584" s="2"/>
      <c r="HH584" s="2"/>
      <c r="HI584" s="2"/>
      <c r="HJ584" s="2"/>
      <c r="HK584" s="2"/>
      <c r="HL584" s="2"/>
      <c r="HM584" s="2" t="s">
        <v>36</v>
      </c>
      <c r="HN584" s="2" t="s">
        <v>3</v>
      </c>
      <c r="HO584" s="2" t="s">
        <v>3</v>
      </c>
      <c r="HP584" s="2" t="s">
        <v>3</v>
      </c>
      <c r="HQ584" s="2" t="s">
        <v>3</v>
      </c>
      <c r="HR584" s="2"/>
      <c r="HS584" s="2">
        <v>0</v>
      </c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>
        <v>0</v>
      </c>
      <c r="IL584" s="2"/>
      <c r="IM584" s="2"/>
      <c r="IN584" s="2"/>
      <c r="IO584" s="2"/>
      <c r="IP584" s="2"/>
      <c r="IQ584" s="2"/>
      <c r="IR584" s="2"/>
      <c r="IS584" s="2"/>
      <c r="IT584" s="2"/>
      <c r="IU584" s="2"/>
    </row>
    <row r="585" spans="1:255" x14ac:dyDescent="0.25">
      <c r="A585" s="3">
        <v>18</v>
      </c>
      <c r="B585" s="3">
        <v>1</v>
      </c>
      <c r="C585" s="3">
        <v>722</v>
      </c>
      <c r="E585" s="3" t="s">
        <v>539</v>
      </c>
      <c r="F585" s="3" t="s">
        <v>540</v>
      </c>
      <c r="G585" s="3" t="s">
        <v>541</v>
      </c>
      <c r="H585" s="3" t="s">
        <v>163</v>
      </c>
      <c r="I585" s="3">
        <f>I583*J585</f>
        <v>2</v>
      </c>
      <c r="J585" s="3">
        <v>25</v>
      </c>
      <c r="K585" s="3">
        <v>25</v>
      </c>
      <c r="O585" s="3">
        <f t="shared" si="546"/>
        <v>936.86</v>
      </c>
      <c r="P585" s="3">
        <f t="shared" si="547"/>
        <v>936.86</v>
      </c>
      <c r="Q585" s="3">
        <f>(ROUND((ROUND(((ET585)*AV585*I585),2)*BB585),2)+ROUND((ROUND(((AE585-(EU585))*AV585*I585),2)*BS585),2))</f>
        <v>0</v>
      </c>
      <c r="R585" s="3">
        <f>(ROUND((ROUND(((EU585)*AV585*I585),2)*BS585),2)+ROUND((ROUND(((AE585-(EU585))*AV585*I585),2)*BS585),2))</f>
        <v>0</v>
      </c>
      <c r="S585" s="3">
        <f t="shared" si="550"/>
        <v>0</v>
      </c>
      <c r="T585" s="3">
        <f t="shared" si="551"/>
        <v>0</v>
      </c>
      <c r="U585" s="3">
        <f t="shared" si="552"/>
        <v>0</v>
      </c>
      <c r="V585" s="3">
        <f t="shared" si="553"/>
        <v>0</v>
      </c>
      <c r="W585" s="3">
        <f t="shared" si="554"/>
        <v>0</v>
      </c>
      <c r="X585" s="3">
        <f>(ROUND((((S585+ROUND((ROUND(((EU585)*AV585*I585),2)*BS585),2))*AT585)/100),2)+ROUND(((ROUND((ROUND(((AE585-(EU585))*AV585*I585),2)*BS585),2)*AT585)/100),2))</f>
        <v>0</v>
      </c>
      <c r="Y585" s="3">
        <f>(ROUND((((S585+ROUND((ROUND(((EU585)*AV585*I585),2)*BS585),2))*AU585)/100),2)+ROUND(((ROUND((ROUND(((AE585-(EU585))*AV585*I585),2)*BS585),2)*AU585)/100),2))</f>
        <v>0</v>
      </c>
      <c r="AA585" s="3">
        <v>86549536</v>
      </c>
      <c r="AB585" s="3">
        <f t="shared" si="557"/>
        <v>139.83000000000001</v>
      </c>
      <c r="AC585" s="3">
        <f>ROUND((ES585),6)</f>
        <v>139.83000000000001</v>
      </c>
      <c r="AD585" s="3">
        <f>ROUND((((ET585)-(EU585))+AE585),6)</f>
        <v>0</v>
      </c>
      <c r="AE585" s="3">
        <f t="shared" si="587"/>
        <v>0</v>
      </c>
      <c r="AF585" s="3">
        <f t="shared" si="587"/>
        <v>0</v>
      </c>
      <c r="AG585" s="3">
        <f t="shared" si="561"/>
        <v>0</v>
      </c>
      <c r="AH585" s="3">
        <f t="shared" si="588"/>
        <v>0</v>
      </c>
      <c r="AI585" s="3">
        <f t="shared" si="588"/>
        <v>0</v>
      </c>
      <c r="AJ585" s="3">
        <f t="shared" si="563"/>
        <v>0</v>
      </c>
      <c r="AK585" s="3">
        <v>139.83000000000001</v>
      </c>
      <c r="AL585" s="3">
        <v>139.83000000000001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109</v>
      </c>
      <c r="AU585" s="3">
        <v>61</v>
      </c>
      <c r="AV585" s="3">
        <v>1</v>
      </c>
      <c r="AW585" s="3">
        <v>1</v>
      </c>
      <c r="AZ585" s="3">
        <v>1</v>
      </c>
      <c r="BA585" s="3">
        <v>1</v>
      </c>
      <c r="BB585" s="3">
        <v>1</v>
      </c>
      <c r="BC585" s="3">
        <v>3.35</v>
      </c>
      <c r="BD585" s="3" t="s">
        <v>3</v>
      </c>
      <c r="BE585" s="3" t="s">
        <v>3</v>
      </c>
      <c r="BF585" s="3" t="s">
        <v>3</v>
      </c>
      <c r="BG585" s="3" t="s">
        <v>3</v>
      </c>
      <c r="BH585" s="3">
        <v>3</v>
      </c>
      <c r="BI585" s="3">
        <v>1</v>
      </c>
      <c r="BJ585" s="3" t="s">
        <v>542</v>
      </c>
      <c r="BM585" s="3">
        <v>21</v>
      </c>
      <c r="BN585" s="3">
        <v>0</v>
      </c>
      <c r="BO585" s="3" t="s">
        <v>540</v>
      </c>
      <c r="BP585" s="3">
        <v>1</v>
      </c>
      <c r="BQ585" s="3">
        <v>30</v>
      </c>
      <c r="BR585" s="3">
        <v>0</v>
      </c>
      <c r="BS585" s="3">
        <v>1</v>
      </c>
      <c r="BT585" s="3">
        <v>1</v>
      </c>
      <c r="BU585" s="3">
        <v>1</v>
      </c>
      <c r="BV585" s="3">
        <v>1</v>
      </c>
      <c r="BW585" s="3">
        <v>1</v>
      </c>
      <c r="BX585" s="3">
        <v>1</v>
      </c>
      <c r="BY585" s="3" t="s">
        <v>3</v>
      </c>
      <c r="BZ585" s="3">
        <v>109</v>
      </c>
      <c r="CA585" s="3">
        <v>61</v>
      </c>
      <c r="CB585" s="3" t="s">
        <v>3</v>
      </c>
      <c r="CE585" s="3">
        <v>1566</v>
      </c>
      <c r="CF585" s="3">
        <v>0</v>
      </c>
      <c r="CG585" s="3">
        <v>0</v>
      </c>
      <c r="CM585" s="3">
        <v>0</v>
      </c>
      <c r="CN585" s="3" t="s">
        <v>858</v>
      </c>
      <c r="CO585" s="3">
        <v>0</v>
      </c>
      <c r="CP585" s="3">
        <f t="shared" si="564"/>
        <v>936.86</v>
      </c>
      <c r="CQ585" s="3">
        <f t="shared" si="565"/>
        <v>468.43</v>
      </c>
      <c r="CR585" s="3">
        <f>(ROUND((ROUND(((ET585)*AV585*1),2)*BB585),2)+ROUND((ROUND(((AE585-(EU585))*AV585*1),2)*BS585),2))</f>
        <v>0</v>
      </c>
      <c r="CS585" s="3">
        <f>(ROUND((ROUND(((EU585)*AV585*1),2)*BS585),2)+ROUND((ROUND(((AE585-(EU585))*AV585*1),2)*BS585),2))</f>
        <v>0</v>
      </c>
      <c r="CT585" s="3">
        <f t="shared" si="568"/>
        <v>0</v>
      </c>
      <c r="CU585" s="3">
        <f t="shared" si="569"/>
        <v>0</v>
      </c>
      <c r="CV585" s="3">
        <f t="shared" si="570"/>
        <v>0</v>
      </c>
      <c r="CW585" s="3">
        <f t="shared" si="571"/>
        <v>0</v>
      </c>
      <c r="CX585" s="3">
        <f t="shared" si="572"/>
        <v>0</v>
      </c>
      <c r="CY585" s="3">
        <f>(ROUND((((S585+ROUND((ROUND(((EU585)*AV585*1),2)*BS585),2))*AT585)/100),2)+ROUND(((ROUND((ROUND(((AE585-(EU585))*AV585*1),2)*BS585),2)*AT585)/100),2))</f>
        <v>0</v>
      </c>
      <c r="CZ585" s="3">
        <f>(ROUND((((S585+ROUND((ROUND(((EU585)*AV585*1),2)*BS585),2))*AU585)/100),2)+ROUND(((ROUND((ROUND(((AE585-(EU585))*AV585*1),2)*BS585),2)*AU585)/100),2))</f>
        <v>0</v>
      </c>
      <c r="DC585" s="3" t="s">
        <v>3</v>
      </c>
      <c r="DD585" s="3" t="s">
        <v>3</v>
      </c>
      <c r="DE585" s="3" t="s">
        <v>3</v>
      </c>
      <c r="DF585" s="3" t="s">
        <v>3</v>
      </c>
      <c r="DG585" s="3" t="s">
        <v>3</v>
      </c>
      <c r="DH585" s="3" t="s">
        <v>3</v>
      </c>
      <c r="DI585" s="3" t="s">
        <v>3</v>
      </c>
      <c r="DJ585" s="3" t="s">
        <v>3</v>
      </c>
      <c r="DK585" s="3" t="s">
        <v>3</v>
      </c>
      <c r="DL585" s="3" t="s">
        <v>3</v>
      </c>
      <c r="DM585" s="3" t="s">
        <v>3</v>
      </c>
      <c r="DN585" s="3">
        <v>0</v>
      </c>
      <c r="DO585" s="3">
        <v>0</v>
      </c>
      <c r="DP585" s="3">
        <v>1</v>
      </c>
      <c r="DQ585" s="3">
        <v>1</v>
      </c>
      <c r="DU585" s="3">
        <v>1010</v>
      </c>
      <c r="DV585" s="3" t="s">
        <v>163</v>
      </c>
      <c r="DW585" s="3" t="s">
        <v>163</v>
      </c>
      <c r="DX585" s="3">
        <v>1</v>
      </c>
      <c r="DZ585" s="3" t="s">
        <v>3</v>
      </c>
      <c r="EA585" s="3" t="s">
        <v>3</v>
      </c>
      <c r="EB585" s="3" t="s">
        <v>3</v>
      </c>
      <c r="EC585" s="3" t="s">
        <v>3</v>
      </c>
      <c r="EE585" s="3">
        <v>85635393</v>
      </c>
      <c r="EF585" s="3">
        <v>30</v>
      </c>
      <c r="EG585" s="3" t="s">
        <v>46</v>
      </c>
      <c r="EH585" s="3">
        <v>0</v>
      </c>
      <c r="EI585" s="3" t="s">
        <v>3</v>
      </c>
      <c r="EJ585" s="3">
        <v>1</v>
      </c>
      <c r="EK585" s="3">
        <v>21</v>
      </c>
      <c r="EL585" s="3" t="s">
        <v>47</v>
      </c>
      <c r="EM585" s="3" t="s">
        <v>48</v>
      </c>
      <c r="EO585" s="3" t="s">
        <v>146</v>
      </c>
      <c r="EQ585" s="3">
        <v>0</v>
      </c>
      <c r="ER585" s="3">
        <v>139.83000000000001</v>
      </c>
      <c r="ES585" s="3">
        <v>139.83000000000001</v>
      </c>
      <c r="ET585" s="3">
        <v>0</v>
      </c>
      <c r="EU585" s="3">
        <v>0</v>
      </c>
      <c r="EV585" s="3">
        <v>0</v>
      </c>
      <c r="EW585" s="3">
        <v>0</v>
      </c>
      <c r="EX585" s="3">
        <v>0</v>
      </c>
      <c r="FQ585" s="3">
        <v>0</v>
      </c>
      <c r="FR585" s="3">
        <v>0</v>
      </c>
      <c r="FS585" s="3">
        <v>0</v>
      </c>
      <c r="FX585" s="3">
        <v>109</v>
      </c>
      <c r="FY585" s="3">
        <v>61</v>
      </c>
      <c r="GA585" s="3" t="s">
        <v>3</v>
      </c>
      <c r="GD585" s="3">
        <v>1</v>
      </c>
      <c r="GF585" s="3">
        <v>698410904</v>
      </c>
      <c r="GG585" s="3">
        <v>2</v>
      </c>
      <c r="GH585" s="3">
        <v>1</v>
      </c>
      <c r="GI585" s="3">
        <v>2</v>
      </c>
      <c r="GJ585" s="3">
        <v>0</v>
      </c>
      <c r="GK585" s="3">
        <v>0</v>
      </c>
      <c r="GL585" s="3">
        <f t="shared" si="575"/>
        <v>0</v>
      </c>
      <c r="GM585" s="3">
        <f t="shared" si="576"/>
        <v>936.86</v>
      </c>
      <c r="GN585" s="3">
        <f t="shared" si="577"/>
        <v>936.86</v>
      </c>
      <c r="GO585" s="3">
        <f t="shared" si="578"/>
        <v>0</v>
      </c>
      <c r="GP585" s="3">
        <f t="shared" si="579"/>
        <v>0</v>
      </c>
      <c r="GR585" s="3">
        <v>0</v>
      </c>
      <c r="GS585" s="3">
        <v>3</v>
      </c>
      <c r="GT585" s="3">
        <v>0</v>
      </c>
      <c r="GU585" s="3" t="s">
        <v>3</v>
      </c>
      <c r="GV585" s="3">
        <f t="shared" si="580"/>
        <v>0</v>
      </c>
      <c r="GW585" s="3">
        <v>1</v>
      </c>
      <c r="GX585" s="3">
        <f t="shared" si="581"/>
        <v>0</v>
      </c>
      <c r="HA585" s="3">
        <v>0</v>
      </c>
      <c r="HB585" s="3">
        <v>0</v>
      </c>
      <c r="HC585" s="3">
        <f t="shared" si="582"/>
        <v>0</v>
      </c>
      <c r="HE585" s="3" t="s">
        <v>3</v>
      </c>
      <c r="HF585" s="3" t="s">
        <v>3</v>
      </c>
      <c r="HM585" s="3" t="s">
        <v>36</v>
      </c>
      <c r="HN585" s="3" t="s">
        <v>3</v>
      </c>
      <c r="HO585" s="3" t="s">
        <v>3</v>
      </c>
      <c r="HP585" s="3" t="s">
        <v>3</v>
      </c>
      <c r="HQ585" s="3" t="s">
        <v>3</v>
      </c>
      <c r="HS585" s="3">
        <v>0</v>
      </c>
      <c r="IK585" s="3">
        <v>0</v>
      </c>
    </row>
    <row r="586" spans="1:255" x14ac:dyDescent="0.25">
      <c r="A586" s="2">
        <v>18</v>
      </c>
      <c r="B586" s="2">
        <v>1</v>
      </c>
      <c r="C586" s="2">
        <v>707</v>
      </c>
      <c r="D586" s="2"/>
      <c r="E586" s="2" t="s">
        <v>543</v>
      </c>
      <c r="F586" s="2" t="s">
        <v>544</v>
      </c>
      <c r="G586" s="2" t="s">
        <v>545</v>
      </c>
      <c r="H586" s="2" t="s">
        <v>144</v>
      </c>
      <c r="I586" s="2">
        <f>I582*J586</f>
        <v>8</v>
      </c>
      <c r="J586" s="2">
        <v>100</v>
      </c>
      <c r="K586" s="2">
        <v>100</v>
      </c>
      <c r="L586" s="2"/>
      <c r="M586" s="2"/>
      <c r="N586" s="2"/>
      <c r="O586" s="2">
        <f t="shared" si="546"/>
        <v>410.24</v>
      </c>
      <c r="P586" s="2">
        <f t="shared" si="547"/>
        <v>410.24</v>
      </c>
      <c r="Q586" s="2">
        <f>(ROUND((ROUND(((ET586)*AV586*I586),2)*BB586),2)+ROUND((ROUND(((AE586-(EU586))*AV586*I586),2)*BS586),2))</f>
        <v>0</v>
      </c>
      <c r="R586" s="2">
        <f>(ROUND((ROUND(((EU586)*AV586*I586),2)*BS586),2)+ROUND((ROUND(((AE586-(EU586))*AV586*I586),2)*BS586),2))</f>
        <v>0</v>
      </c>
      <c r="S586" s="2">
        <f t="shared" si="550"/>
        <v>0</v>
      </c>
      <c r="T586" s="2">
        <f t="shared" si="551"/>
        <v>0</v>
      </c>
      <c r="U586" s="2">
        <f t="shared" si="552"/>
        <v>0</v>
      </c>
      <c r="V586" s="2">
        <f t="shared" si="553"/>
        <v>0</v>
      </c>
      <c r="W586" s="2">
        <f t="shared" si="554"/>
        <v>0</v>
      </c>
      <c r="X586" s="2">
        <f>(ROUND((((S586+ROUND((ROUND(((EU586)*AV586*I586),2)*BS586),2))*AT586)/100),2)+ROUND(((ROUND((ROUND(((AE586-(EU586))*AV586*I586),2)*BS586),2)*AT586)/100),2))</f>
        <v>0</v>
      </c>
      <c r="Y586" s="2">
        <f>(ROUND((((S586+ROUND((ROUND(((EU586)*AV586*I586),2)*BS586),2))*AU586)/100),2)+ROUND(((ROUND((ROUND(((AE586-(EU586))*AV586*I586),2)*BS586),2)*AU586)/100),2))</f>
        <v>0</v>
      </c>
      <c r="Z586" s="2"/>
      <c r="AA586" s="2">
        <v>86549534</v>
      </c>
      <c r="AB586" s="2">
        <f t="shared" si="557"/>
        <v>51.28</v>
      </c>
      <c r="AC586" s="2">
        <f>ROUND((ES586),6)</f>
        <v>51.28</v>
      </c>
      <c r="AD586" s="2">
        <f>ROUND((((ET586)-(EU586))+AE586),6)</f>
        <v>0</v>
      </c>
      <c r="AE586" s="2">
        <f t="shared" si="587"/>
        <v>0</v>
      </c>
      <c r="AF586" s="2">
        <f t="shared" si="587"/>
        <v>0</v>
      </c>
      <c r="AG586" s="2">
        <f t="shared" si="561"/>
        <v>0</v>
      </c>
      <c r="AH586" s="2">
        <f t="shared" si="588"/>
        <v>0</v>
      </c>
      <c r="AI586" s="2">
        <f t="shared" si="588"/>
        <v>0</v>
      </c>
      <c r="AJ586" s="2">
        <f t="shared" si="563"/>
        <v>0</v>
      </c>
      <c r="AK586" s="2">
        <v>51.28</v>
      </c>
      <c r="AL586" s="2">
        <v>51.28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109</v>
      </c>
      <c r="AU586" s="2">
        <v>61</v>
      </c>
      <c r="AV586" s="2">
        <v>1</v>
      </c>
      <c r="AW586" s="2">
        <v>1</v>
      </c>
      <c r="AX586" s="2"/>
      <c r="AY586" s="2"/>
      <c r="AZ586" s="2">
        <v>1</v>
      </c>
      <c r="BA586" s="2">
        <v>1</v>
      </c>
      <c r="BB586" s="2">
        <v>1</v>
      </c>
      <c r="BC586" s="2">
        <v>1</v>
      </c>
      <c r="BD586" s="2" t="s">
        <v>3</v>
      </c>
      <c r="BE586" s="2" t="s">
        <v>3</v>
      </c>
      <c r="BF586" s="2" t="s">
        <v>3</v>
      </c>
      <c r="BG586" s="2" t="s">
        <v>3</v>
      </c>
      <c r="BH586" s="2">
        <v>3</v>
      </c>
      <c r="BI586" s="2">
        <v>1</v>
      </c>
      <c r="BJ586" s="2" t="s">
        <v>546</v>
      </c>
      <c r="BK586" s="2"/>
      <c r="BL586" s="2"/>
      <c r="BM586" s="2">
        <v>21</v>
      </c>
      <c r="BN586" s="2">
        <v>0</v>
      </c>
      <c r="BO586" s="2" t="s">
        <v>3</v>
      </c>
      <c r="BP586" s="2">
        <v>0</v>
      </c>
      <c r="BQ586" s="2">
        <v>30</v>
      </c>
      <c r="BR586" s="2">
        <v>0</v>
      </c>
      <c r="BS586" s="2">
        <v>1</v>
      </c>
      <c r="BT586" s="2">
        <v>1</v>
      </c>
      <c r="BU586" s="2">
        <v>1</v>
      </c>
      <c r="BV586" s="2">
        <v>1</v>
      </c>
      <c r="BW586" s="2">
        <v>1</v>
      </c>
      <c r="BX586" s="2">
        <v>1</v>
      </c>
      <c r="BY586" s="2" t="s">
        <v>3</v>
      </c>
      <c r="BZ586" s="2">
        <v>109</v>
      </c>
      <c r="CA586" s="2">
        <v>61</v>
      </c>
      <c r="CB586" s="2" t="s">
        <v>3</v>
      </c>
      <c r="CC586" s="2"/>
      <c r="CD586" s="2"/>
      <c r="CE586" s="2">
        <v>1566</v>
      </c>
      <c r="CF586" s="2">
        <v>0</v>
      </c>
      <c r="CG586" s="2">
        <v>0</v>
      </c>
      <c r="CH586" s="2"/>
      <c r="CI586" s="2"/>
      <c r="CJ586" s="2"/>
      <c r="CK586" s="2"/>
      <c r="CL586" s="2"/>
      <c r="CM586" s="2">
        <v>0</v>
      </c>
      <c r="CN586" s="2" t="s">
        <v>858</v>
      </c>
      <c r="CO586" s="2">
        <v>0</v>
      </c>
      <c r="CP586" s="2">
        <f t="shared" si="564"/>
        <v>410.24</v>
      </c>
      <c r="CQ586" s="2">
        <f t="shared" si="565"/>
        <v>51.28</v>
      </c>
      <c r="CR586" s="2">
        <f>(ROUND((ROUND(((ET586)*AV586*1),2)*BB586),2)+ROUND((ROUND(((AE586-(EU586))*AV586*1),2)*BS586),2))</f>
        <v>0</v>
      </c>
      <c r="CS586" s="2">
        <f>(ROUND((ROUND(((EU586)*AV586*1),2)*BS586),2)+ROUND((ROUND(((AE586-(EU586))*AV586*1),2)*BS586),2))</f>
        <v>0</v>
      </c>
      <c r="CT586" s="2">
        <f t="shared" si="568"/>
        <v>0</v>
      </c>
      <c r="CU586" s="2">
        <f t="shared" si="569"/>
        <v>0</v>
      </c>
      <c r="CV586" s="2">
        <f t="shared" si="570"/>
        <v>0</v>
      </c>
      <c r="CW586" s="2">
        <f t="shared" si="571"/>
        <v>0</v>
      </c>
      <c r="CX586" s="2">
        <f t="shared" si="572"/>
        <v>0</v>
      </c>
      <c r="CY586" s="2">
        <f>(ROUND((((S586+ROUND((ROUND(((EU586)*AV586*1),2)*BS586),2))*AT586)/100),2)+ROUND(((ROUND((ROUND(((AE586-(EU586))*AV586*1),2)*BS586),2)*AT586)/100),2))</f>
        <v>0</v>
      </c>
      <c r="CZ586" s="2">
        <f>(ROUND((((S586+ROUND((ROUND(((EU586)*AV586*1),2)*BS586),2))*AU586)/100),2)+ROUND(((ROUND((ROUND(((AE586-(EU586))*AV586*1),2)*BS586),2)*AU586)/100),2))</f>
        <v>0</v>
      </c>
      <c r="DA586" s="2"/>
      <c r="DB586" s="2"/>
      <c r="DC586" s="2" t="s">
        <v>3</v>
      </c>
      <c r="DD586" s="2" t="s">
        <v>3</v>
      </c>
      <c r="DE586" s="2" t="s">
        <v>3</v>
      </c>
      <c r="DF586" s="2" t="s">
        <v>3</v>
      </c>
      <c r="DG586" s="2" t="s">
        <v>3</v>
      </c>
      <c r="DH586" s="2" t="s">
        <v>3</v>
      </c>
      <c r="DI586" s="2" t="s">
        <v>3</v>
      </c>
      <c r="DJ586" s="2" t="s">
        <v>3</v>
      </c>
      <c r="DK586" s="2" t="s">
        <v>3</v>
      </c>
      <c r="DL586" s="2" t="s">
        <v>3</v>
      </c>
      <c r="DM586" s="2" t="s">
        <v>3</v>
      </c>
      <c r="DN586" s="2">
        <v>0</v>
      </c>
      <c r="DO586" s="2">
        <v>0</v>
      </c>
      <c r="DP586" s="2">
        <v>1</v>
      </c>
      <c r="DQ586" s="2">
        <v>1</v>
      </c>
      <c r="DR586" s="2"/>
      <c r="DS586" s="2"/>
      <c r="DT586" s="2"/>
      <c r="DU586" s="2">
        <v>1003</v>
      </c>
      <c r="DV586" s="2" t="s">
        <v>144</v>
      </c>
      <c r="DW586" s="2" t="s">
        <v>144</v>
      </c>
      <c r="DX586" s="2">
        <v>1</v>
      </c>
      <c r="DY586" s="2"/>
      <c r="DZ586" s="2" t="s">
        <v>3</v>
      </c>
      <c r="EA586" s="2" t="s">
        <v>3</v>
      </c>
      <c r="EB586" s="2" t="s">
        <v>3</v>
      </c>
      <c r="EC586" s="2" t="s">
        <v>3</v>
      </c>
      <c r="ED586" s="2"/>
      <c r="EE586" s="2">
        <v>85635393</v>
      </c>
      <c r="EF586" s="2">
        <v>30</v>
      </c>
      <c r="EG586" s="2" t="s">
        <v>46</v>
      </c>
      <c r="EH586" s="2">
        <v>0</v>
      </c>
      <c r="EI586" s="2" t="s">
        <v>3</v>
      </c>
      <c r="EJ586" s="2">
        <v>1</v>
      </c>
      <c r="EK586" s="2">
        <v>21</v>
      </c>
      <c r="EL586" s="2" t="s">
        <v>47</v>
      </c>
      <c r="EM586" s="2" t="s">
        <v>48</v>
      </c>
      <c r="EN586" s="2"/>
      <c r="EO586" s="2" t="s">
        <v>146</v>
      </c>
      <c r="EP586" s="2"/>
      <c r="EQ586" s="2">
        <v>0</v>
      </c>
      <c r="ER586" s="2">
        <v>51.28</v>
      </c>
      <c r="ES586" s="2">
        <v>51.28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>
        <v>0</v>
      </c>
      <c r="FR586" s="2">
        <v>0</v>
      </c>
      <c r="FS586" s="2">
        <v>0</v>
      </c>
      <c r="FT586" s="2"/>
      <c r="FU586" s="2"/>
      <c r="FV586" s="2"/>
      <c r="FW586" s="2"/>
      <c r="FX586" s="2">
        <v>109</v>
      </c>
      <c r="FY586" s="2">
        <v>61</v>
      </c>
      <c r="FZ586" s="2"/>
      <c r="GA586" s="2" t="s">
        <v>3</v>
      </c>
      <c r="GB586" s="2"/>
      <c r="GC586" s="2"/>
      <c r="GD586" s="2">
        <v>1</v>
      </c>
      <c r="GE586" s="2"/>
      <c r="GF586" s="2">
        <v>-173671470</v>
      </c>
      <c r="GG586" s="2">
        <v>2</v>
      </c>
      <c r="GH586" s="2">
        <v>1</v>
      </c>
      <c r="GI586" s="2">
        <v>-2</v>
      </c>
      <c r="GJ586" s="2">
        <v>0</v>
      </c>
      <c r="GK586" s="2">
        <v>0</v>
      </c>
      <c r="GL586" s="2">
        <f t="shared" si="575"/>
        <v>0</v>
      </c>
      <c r="GM586" s="2">
        <f t="shared" si="576"/>
        <v>410.24</v>
      </c>
      <c r="GN586" s="2">
        <f t="shared" si="577"/>
        <v>410.24</v>
      </c>
      <c r="GO586" s="2">
        <f t="shared" si="578"/>
        <v>0</v>
      </c>
      <c r="GP586" s="2">
        <f t="shared" si="579"/>
        <v>0</v>
      </c>
      <c r="GQ586" s="2"/>
      <c r="GR586" s="2">
        <v>0</v>
      </c>
      <c r="GS586" s="2">
        <v>3</v>
      </c>
      <c r="GT586" s="2">
        <v>0</v>
      </c>
      <c r="GU586" s="2" t="s">
        <v>3</v>
      </c>
      <c r="GV586" s="2">
        <f t="shared" si="580"/>
        <v>0</v>
      </c>
      <c r="GW586" s="2">
        <v>1</v>
      </c>
      <c r="GX586" s="2">
        <f t="shared" si="581"/>
        <v>0</v>
      </c>
      <c r="GY586" s="2"/>
      <c r="GZ586" s="2"/>
      <c r="HA586" s="2">
        <v>0</v>
      </c>
      <c r="HB586" s="2">
        <v>0</v>
      </c>
      <c r="HC586" s="2">
        <f t="shared" si="582"/>
        <v>0</v>
      </c>
      <c r="HD586" s="2"/>
      <c r="HE586" s="2" t="s">
        <v>3</v>
      </c>
      <c r="HF586" s="2" t="s">
        <v>3</v>
      </c>
      <c r="HG586" s="2"/>
      <c r="HH586" s="2"/>
      <c r="HI586" s="2"/>
      <c r="HJ586" s="2"/>
      <c r="HK586" s="2"/>
      <c r="HL586" s="2"/>
      <c r="HM586" s="2" t="s">
        <v>36</v>
      </c>
      <c r="HN586" s="2" t="s">
        <v>3</v>
      </c>
      <c r="HO586" s="2" t="s">
        <v>3</v>
      </c>
      <c r="HP586" s="2" t="s">
        <v>3</v>
      </c>
      <c r="HQ586" s="2" t="s">
        <v>3</v>
      </c>
      <c r="HR586" s="2"/>
      <c r="HS586" s="2">
        <v>0</v>
      </c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>
        <v>0</v>
      </c>
      <c r="IL586" s="2"/>
      <c r="IM586" s="2"/>
      <c r="IN586" s="2"/>
      <c r="IO586" s="2"/>
      <c r="IP586" s="2"/>
      <c r="IQ586" s="2"/>
      <c r="IR586" s="2"/>
      <c r="IS586" s="2"/>
      <c r="IT586" s="2"/>
      <c r="IU586" s="2"/>
    </row>
    <row r="587" spans="1:255" x14ac:dyDescent="0.25">
      <c r="A587" s="3">
        <v>18</v>
      </c>
      <c r="B587" s="3">
        <v>1</v>
      </c>
      <c r="C587" s="3">
        <v>721</v>
      </c>
      <c r="E587" s="3" t="s">
        <v>543</v>
      </c>
      <c r="F587" s="3" t="s">
        <v>544</v>
      </c>
      <c r="G587" s="3" t="s">
        <v>545</v>
      </c>
      <c r="H587" s="3" t="s">
        <v>144</v>
      </c>
      <c r="I587" s="3">
        <f>I583*J587</f>
        <v>8</v>
      </c>
      <c r="J587" s="3">
        <v>100</v>
      </c>
      <c r="K587" s="3">
        <v>100</v>
      </c>
      <c r="O587" s="3">
        <f t="shared" si="546"/>
        <v>8500.17</v>
      </c>
      <c r="P587" s="3">
        <f t="shared" si="547"/>
        <v>8500.17</v>
      </c>
      <c r="Q587" s="3">
        <f>(ROUND((ROUND(((ET587)*AV587*I587),2)*BB587),2)+ROUND((ROUND(((AE587-(EU587))*AV587*I587),2)*BS587),2))</f>
        <v>0</v>
      </c>
      <c r="R587" s="3">
        <f>(ROUND((ROUND(((EU587)*AV587*I587),2)*BS587),2)+ROUND((ROUND(((AE587-(EU587))*AV587*I587),2)*BS587),2))</f>
        <v>0</v>
      </c>
      <c r="S587" s="3">
        <f t="shared" si="550"/>
        <v>0</v>
      </c>
      <c r="T587" s="3">
        <f t="shared" si="551"/>
        <v>0</v>
      </c>
      <c r="U587" s="3">
        <f t="shared" si="552"/>
        <v>0</v>
      </c>
      <c r="V587" s="3">
        <f t="shared" si="553"/>
        <v>0</v>
      </c>
      <c r="W587" s="3">
        <f t="shared" si="554"/>
        <v>0</v>
      </c>
      <c r="X587" s="3">
        <f>(ROUND((((S587+ROUND((ROUND(((EU587)*AV587*I587),2)*BS587),2))*AT587)/100),2)+ROUND(((ROUND((ROUND(((AE587-(EU587))*AV587*I587),2)*BS587),2)*AT587)/100),2))</f>
        <v>0</v>
      </c>
      <c r="Y587" s="3">
        <f>(ROUND((((S587+ROUND((ROUND(((EU587)*AV587*I587),2)*BS587),2))*AU587)/100),2)+ROUND(((ROUND((ROUND(((AE587-(EU587))*AV587*I587),2)*BS587),2)*AU587)/100),2))</f>
        <v>0</v>
      </c>
      <c r="AA587" s="3">
        <v>86549536</v>
      </c>
      <c r="AB587" s="3">
        <f t="shared" si="557"/>
        <v>51.28</v>
      </c>
      <c r="AC587" s="3">
        <f>ROUND((ES587),6)</f>
        <v>51.28</v>
      </c>
      <c r="AD587" s="3">
        <f>ROUND((((ET587)-(EU587))+AE587),6)</f>
        <v>0</v>
      </c>
      <c r="AE587" s="3">
        <f t="shared" si="587"/>
        <v>0</v>
      </c>
      <c r="AF587" s="3">
        <f t="shared" si="587"/>
        <v>0</v>
      </c>
      <c r="AG587" s="3">
        <f t="shared" si="561"/>
        <v>0</v>
      </c>
      <c r="AH587" s="3">
        <f t="shared" si="588"/>
        <v>0</v>
      </c>
      <c r="AI587" s="3">
        <f t="shared" si="588"/>
        <v>0</v>
      </c>
      <c r="AJ587" s="3">
        <f t="shared" si="563"/>
        <v>0</v>
      </c>
      <c r="AK587" s="3">
        <v>51.28</v>
      </c>
      <c r="AL587" s="3">
        <v>51.28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109</v>
      </c>
      <c r="AU587" s="3">
        <v>61</v>
      </c>
      <c r="AV587" s="3">
        <v>1</v>
      </c>
      <c r="AW587" s="3">
        <v>1</v>
      </c>
      <c r="AZ587" s="3">
        <v>1</v>
      </c>
      <c r="BA587" s="3">
        <v>1</v>
      </c>
      <c r="BB587" s="3">
        <v>1</v>
      </c>
      <c r="BC587" s="3">
        <v>20.72</v>
      </c>
      <c r="BD587" s="3" t="s">
        <v>3</v>
      </c>
      <c r="BE587" s="3" t="s">
        <v>3</v>
      </c>
      <c r="BF587" s="3" t="s">
        <v>3</v>
      </c>
      <c r="BG587" s="3" t="s">
        <v>3</v>
      </c>
      <c r="BH587" s="3">
        <v>3</v>
      </c>
      <c r="BI587" s="3">
        <v>1</v>
      </c>
      <c r="BJ587" s="3" t="s">
        <v>546</v>
      </c>
      <c r="BM587" s="3">
        <v>21</v>
      </c>
      <c r="BN587" s="3">
        <v>0</v>
      </c>
      <c r="BO587" s="3" t="s">
        <v>544</v>
      </c>
      <c r="BP587" s="3">
        <v>1</v>
      </c>
      <c r="BQ587" s="3">
        <v>30</v>
      </c>
      <c r="BR587" s="3">
        <v>0</v>
      </c>
      <c r="BS587" s="3">
        <v>1</v>
      </c>
      <c r="BT587" s="3">
        <v>1</v>
      </c>
      <c r="BU587" s="3">
        <v>1</v>
      </c>
      <c r="BV587" s="3">
        <v>1</v>
      </c>
      <c r="BW587" s="3">
        <v>1</v>
      </c>
      <c r="BX587" s="3">
        <v>1</v>
      </c>
      <c r="BY587" s="3" t="s">
        <v>3</v>
      </c>
      <c r="BZ587" s="3">
        <v>109</v>
      </c>
      <c r="CA587" s="3">
        <v>61</v>
      </c>
      <c r="CB587" s="3" t="s">
        <v>3</v>
      </c>
      <c r="CE587" s="3">
        <v>1566</v>
      </c>
      <c r="CF587" s="3">
        <v>0</v>
      </c>
      <c r="CG587" s="3">
        <v>0</v>
      </c>
      <c r="CM587" s="3">
        <v>0</v>
      </c>
      <c r="CN587" s="3" t="s">
        <v>858</v>
      </c>
      <c r="CO587" s="3">
        <v>0</v>
      </c>
      <c r="CP587" s="3">
        <f t="shared" si="564"/>
        <v>8500.17</v>
      </c>
      <c r="CQ587" s="3">
        <f t="shared" si="565"/>
        <v>1062.52</v>
      </c>
      <c r="CR587" s="3">
        <f>(ROUND((ROUND(((ET587)*AV587*1),2)*BB587),2)+ROUND((ROUND(((AE587-(EU587))*AV587*1),2)*BS587),2))</f>
        <v>0</v>
      </c>
      <c r="CS587" s="3">
        <f>(ROUND((ROUND(((EU587)*AV587*1),2)*BS587),2)+ROUND((ROUND(((AE587-(EU587))*AV587*1),2)*BS587),2))</f>
        <v>0</v>
      </c>
      <c r="CT587" s="3">
        <f t="shared" si="568"/>
        <v>0</v>
      </c>
      <c r="CU587" s="3">
        <f t="shared" si="569"/>
        <v>0</v>
      </c>
      <c r="CV587" s="3">
        <f t="shared" si="570"/>
        <v>0</v>
      </c>
      <c r="CW587" s="3">
        <f t="shared" si="571"/>
        <v>0</v>
      </c>
      <c r="CX587" s="3">
        <f t="shared" si="572"/>
        <v>0</v>
      </c>
      <c r="CY587" s="3">
        <f>(ROUND((((S587+ROUND((ROUND(((EU587)*AV587*1),2)*BS587),2))*AT587)/100),2)+ROUND(((ROUND((ROUND(((AE587-(EU587))*AV587*1),2)*BS587),2)*AT587)/100),2))</f>
        <v>0</v>
      </c>
      <c r="CZ587" s="3">
        <f>(ROUND((((S587+ROUND((ROUND(((EU587)*AV587*1),2)*BS587),2))*AU587)/100),2)+ROUND(((ROUND((ROUND(((AE587-(EU587))*AV587*1),2)*BS587),2)*AU587)/100),2))</f>
        <v>0</v>
      </c>
      <c r="DC587" s="3" t="s">
        <v>3</v>
      </c>
      <c r="DD587" s="3" t="s">
        <v>3</v>
      </c>
      <c r="DE587" s="3" t="s">
        <v>3</v>
      </c>
      <c r="DF587" s="3" t="s">
        <v>3</v>
      </c>
      <c r="DG587" s="3" t="s">
        <v>3</v>
      </c>
      <c r="DH587" s="3" t="s">
        <v>3</v>
      </c>
      <c r="DI587" s="3" t="s">
        <v>3</v>
      </c>
      <c r="DJ587" s="3" t="s">
        <v>3</v>
      </c>
      <c r="DK587" s="3" t="s">
        <v>3</v>
      </c>
      <c r="DL587" s="3" t="s">
        <v>3</v>
      </c>
      <c r="DM587" s="3" t="s">
        <v>3</v>
      </c>
      <c r="DN587" s="3">
        <v>0</v>
      </c>
      <c r="DO587" s="3">
        <v>0</v>
      </c>
      <c r="DP587" s="3">
        <v>1</v>
      </c>
      <c r="DQ587" s="3">
        <v>1</v>
      </c>
      <c r="DU587" s="3">
        <v>1003</v>
      </c>
      <c r="DV587" s="3" t="s">
        <v>144</v>
      </c>
      <c r="DW587" s="3" t="s">
        <v>144</v>
      </c>
      <c r="DX587" s="3">
        <v>1</v>
      </c>
      <c r="DZ587" s="3" t="s">
        <v>3</v>
      </c>
      <c r="EA587" s="3" t="s">
        <v>3</v>
      </c>
      <c r="EB587" s="3" t="s">
        <v>3</v>
      </c>
      <c r="EC587" s="3" t="s">
        <v>3</v>
      </c>
      <c r="EE587" s="3">
        <v>85635393</v>
      </c>
      <c r="EF587" s="3">
        <v>30</v>
      </c>
      <c r="EG587" s="3" t="s">
        <v>46</v>
      </c>
      <c r="EH587" s="3">
        <v>0</v>
      </c>
      <c r="EI587" s="3" t="s">
        <v>3</v>
      </c>
      <c r="EJ587" s="3">
        <v>1</v>
      </c>
      <c r="EK587" s="3">
        <v>21</v>
      </c>
      <c r="EL587" s="3" t="s">
        <v>47</v>
      </c>
      <c r="EM587" s="3" t="s">
        <v>48</v>
      </c>
      <c r="EO587" s="3" t="s">
        <v>146</v>
      </c>
      <c r="EQ587" s="3">
        <v>0</v>
      </c>
      <c r="ER587" s="3">
        <v>51.28</v>
      </c>
      <c r="ES587" s="3">
        <v>51.28</v>
      </c>
      <c r="ET587" s="3">
        <v>0</v>
      </c>
      <c r="EU587" s="3">
        <v>0</v>
      </c>
      <c r="EV587" s="3">
        <v>0</v>
      </c>
      <c r="EW587" s="3">
        <v>0</v>
      </c>
      <c r="EX587" s="3">
        <v>0</v>
      </c>
      <c r="FQ587" s="3">
        <v>0</v>
      </c>
      <c r="FR587" s="3">
        <v>0</v>
      </c>
      <c r="FS587" s="3">
        <v>0</v>
      </c>
      <c r="FX587" s="3">
        <v>109</v>
      </c>
      <c r="FY587" s="3">
        <v>61</v>
      </c>
      <c r="GA587" s="3" t="s">
        <v>3</v>
      </c>
      <c r="GD587" s="3">
        <v>1</v>
      </c>
      <c r="GF587" s="3">
        <v>-173671470</v>
      </c>
      <c r="GG587" s="3">
        <v>2</v>
      </c>
      <c r="GH587" s="3">
        <v>1</v>
      </c>
      <c r="GI587" s="3">
        <v>2</v>
      </c>
      <c r="GJ587" s="3">
        <v>0</v>
      </c>
      <c r="GK587" s="3">
        <v>0</v>
      </c>
      <c r="GL587" s="3">
        <f t="shared" si="575"/>
        <v>0</v>
      </c>
      <c r="GM587" s="3">
        <f t="shared" si="576"/>
        <v>8500.17</v>
      </c>
      <c r="GN587" s="3">
        <f t="shared" si="577"/>
        <v>8500.17</v>
      </c>
      <c r="GO587" s="3">
        <f t="shared" si="578"/>
        <v>0</v>
      </c>
      <c r="GP587" s="3">
        <f t="shared" si="579"/>
        <v>0</v>
      </c>
      <c r="GR587" s="3">
        <v>0</v>
      </c>
      <c r="GS587" s="3">
        <v>3</v>
      </c>
      <c r="GT587" s="3">
        <v>0</v>
      </c>
      <c r="GU587" s="3" t="s">
        <v>3</v>
      </c>
      <c r="GV587" s="3">
        <f t="shared" si="580"/>
        <v>0</v>
      </c>
      <c r="GW587" s="3">
        <v>1</v>
      </c>
      <c r="GX587" s="3">
        <f t="shared" si="581"/>
        <v>0</v>
      </c>
      <c r="HA587" s="3">
        <v>0</v>
      </c>
      <c r="HB587" s="3">
        <v>0</v>
      </c>
      <c r="HC587" s="3">
        <f t="shared" si="582"/>
        <v>0</v>
      </c>
      <c r="HE587" s="3" t="s">
        <v>3</v>
      </c>
      <c r="HF587" s="3" t="s">
        <v>3</v>
      </c>
      <c r="HM587" s="3" t="s">
        <v>36</v>
      </c>
      <c r="HN587" s="3" t="s">
        <v>3</v>
      </c>
      <c r="HO587" s="3" t="s">
        <v>3</v>
      </c>
      <c r="HP587" s="3" t="s">
        <v>3</v>
      </c>
      <c r="HQ587" s="3" t="s">
        <v>3</v>
      </c>
      <c r="HS587" s="3">
        <v>0</v>
      </c>
      <c r="IK587" s="3">
        <v>0</v>
      </c>
    </row>
    <row r="588" spans="1:255" x14ac:dyDescent="0.25">
      <c r="A588" s="2">
        <v>17</v>
      </c>
      <c r="B588" s="2">
        <v>1</v>
      </c>
      <c r="C588" s="2">
        <f>ROW(SmtRes!A727)</f>
        <v>727</v>
      </c>
      <c r="D588" s="2">
        <f>ROW(EtalonRes!A699)</f>
        <v>699</v>
      </c>
      <c r="E588" s="2" t="s">
        <v>547</v>
      </c>
      <c r="F588" s="2" t="s">
        <v>229</v>
      </c>
      <c r="G588" s="2" t="s">
        <v>230</v>
      </c>
      <c r="H588" s="2" t="s">
        <v>231</v>
      </c>
      <c r="I588" s="2">
        <f>ROUND(8/100,9)</f>
        <v>0.08</v>
      </c>
      <c r="J588" s="2">
        <v>0</v>
      </c>
      <c r="K588" s="2">
        <f>ROUND(8/100,9)</f>
        <v>0.08</v>
      </c>
      <c r="L588" s="2"/>
      <c r="M588" s="2"/>
      <c r="N588" s="2"/>
      <c r="O588" s="2">
        <f t="shared" si="546"/>
        <v>9.73</v>
      </c>
      <c r="P588" s="2">
        <f t="shared" si="547"/>
        <v>0.72</v>
      </c>
      <c r="Q588" s="2">
        <f>(ROUND((ROUND(((((ET588*1.25)*1.2))*AV588*I588),2)*BB588),2)+ROUND((ROUND(((AE588-(((EU588*1.25)*1.2)))*AV588*I588),2)*BS588),2))</f>
        <v>0</v>
      </c>
      <c r="R588" s="2">
        <f>(ROUND((ROUND(((((EU588*1.25)*1.2))*AV588*I588),2)*BS588),2)+ROUND((ROUND(((AE588-(((EU588*1.25)*1.2)))*AV588*I588),2)*BS588),2))</f>
        <v>0</v>
      </c>
      <c r="S588" s="2">
        <f t="shared" si="550"/>
        <v>9.01</v>
      </c>
      <c r="T588" s="2">
        <f t="shared" si="551"/>
        <v>0</v>
      </c>
      <c r="U588" s="2">
        <f t="shared" si="552"/>
        <v>0.59016196799999987</v>
      </c>
      <c r="V588" s="2">
        <f t="shared" si="553"/>
        <v>0</v>
      </c>
      <c r="W588" s="2">
        <f t="shared" si="554"/>
        <v>0</v>
      </c>
      <c r="X588" s="2">
        <f>(ROUND((((S588+ROUND((ROUND(((((EU588*1.25)*1.2))*AV588*I588),2)*BS588),2))*AT588)/100),2)+ROUND(((ROUND((ROUND(((AE588-(((EU588*1.25)*1.2)))*AV588*I588),2)*BS588),2)*AT588)/100),2))</f>
        <v>9.82</v>
      </c>
      <c r="Y588" s="2">
        <f>(ROUND((((S588+ROUND((ROUND(((((EU588*1.25)*1.2))*AV588*I588),2)*BS588),2))*AU588)/100),2)+ROUND(((ROUND((ROUND(((AE588-(((EU588*1.25)*1.2)))*AV588*I588),2)*BS588),2)*AU588)/100),2))</f>
        <v>5.5</v>
      </c>
      <c r="Z588" s="2"/>
      <c r="AA588" s="2">
        <v>86549534</v>
      </c>
      <c r="AB588" s="2">
        <f t="shared" si="557"/>
        <v>114.541</v>
      </c>
      <c r="AC588" s="2">
        <f>ROUND((((ES588*1)*1)),6)</f>
        <v>9.0399999999999991</v>
      </c>
      <c r="AD588" s="2">
        <f>ROUND((((((ET588*1.25)*1.2))-(((EU588*1.25)*1.2)))+AE588),6)</f>
        <v>0</v>
      </c>
      <c r="AE588" s="2">
        <f>ROUND((((EU588*1.25)*1.2)),6)</f>
        <v>0</v>
      </c>
      <c r="AF588" s="2">
        <f>ROUND((((EV588*1.15)*1.2)),6)</f>
        <v>105.501</v>
      </c>
      <c r="AG588" s="2">
        <f t="shared" si="561"/>
        <v>0</v>
      </c>
      <c r="AH588" s="2">
        <f>(((EW588*1.15)*1.2))</f>
        <v>6.9137999999999984</v>
      </c>
      <c r="AI588" s="2">
        <f>(((EX588*1.25)*1.2))</f>
        <v>0</v>
      </c>
      <c r="AJ588" s="2">
        <f t="shared" si="563"/>
        <v>0</v>
      </c>
      <c r="AK588" s="2">
        <v>85.49</v>
      </c>
      <c r="AL588" s="2">
        <v>9.0399999999999991</v>
      </c>
      <c r="AM588" s="2">
        <v>0</v>
      </c>
      <c r="AN588" s="2">
        <v>0</v>
      </c>
      <c r="AO588" s="2">
        <v>76.45</v>
      </c>
      <c r="AP588" s="2">
        <v>0</v>
      </c>
      <c r="AQ588" s="2">
        <v>5.01</v>
      </c>
      <c r="AR588" s="2">
        <v>0</v>
      </c>
      <c r="AS588" s="2">
        <v>0</v>
      </c>
      <c r="AT588" s="2">
        <v>109</v>
      </c>
      <c r="AU588" s="2">
        <v>61</v>
      </c>
      <c r="AV588" s="2">
        <v>1.0669999999999999</v>
      </c>
      <c r="AW588" s="2">
        <v>1</v>
      </c>
      <c r="AX588" s="2"/>
      <c r="AY588" s="2"/>
      <c r="AZ588" s="2">
        <v>1</v>
      </c>
      <c r="BA588" s="2">
        <v>1</v>
      </c>
      <c r="BB588" s="2">
        <v>1</v>
      </c>
      <c r="BC588" s="2">
        <v>1</v>
      </c>
      <c r="BD588" s="2" t="s">
        <v>3</v>
      </c>
      <c r="BE588" s="2" t="s">
        <v>3</v>
      </c>
      <c r="BF588" s="2" t="s">
        <v>3</v>
      </c>
      <c r="BG588" s="2" t="s">
        <v>3</v>
      </c>
      <c r="BH588" s="2">
        <v>0</v>
      </c>
      <c r="BI588" s="2">
        <v>1</v>
      </c>
      <c r="BJ588" s="2" t="s">
        <v>232</v>
      </c>
      <c r="BK588" s="2"/>
      <c r="BL588" s="2"/>
      <c r="BM588" s="2">
        <v>21</v>
      </c>
      <c r="BN588" s="2">
        <v>0</v>
      </c>
      <c r="BO588" s="2" t="s">
        <v>229</v>
      </c>
      <c r="BP588" s="2">
        <v>1</v>
      </c>
      <c r="BQ588" s="2">
        <v>30</v>
      </c>
      <c r="BR588" s="2">
        <v>0</v>
      </c>
      <c r="BS588" s="2">
        <v>1</v>
      </c>
      <c r="BT588" s="2">
        <v>1</v>
      </c>
      <c r="BU588" s="2">
        <v>1</v>
      </c>
      <c r="BV588" s="2">
        <v>1</v>
      </c>
      <c r="BW588" s="2">
        <v>1</v>
      </c>
      <c r="BX588" s="2">
        <v>1</v>
      </c>
      <c r="BY588" s="2" t="s">
        <v>3</v>
      </c>
      <c r="BZ588" s="2">
        <v>109</v>
      </c>
      <c r="CA588" s="2">
        <v>61</v>
      </c>
      <c r="CB588" s="2" t="s">
        <v>3</v>
      </c>
      <c r="CC588" s="2"/>
      <c r="CD588" s="2"/>
      <c r="CE588" s="2">
        <v>1566</v>
      </c>
      <c r="CF588" s="2">
        <v>0</v>
      </c>
      <c r="CG588" s="2">
        <v>0</v>
      </c>
      <c r="CH588" s="2"/>
      <c r="CI588" s="2"/>
      <c r="CJ588" s="2"/>
      <c r="CK588" s="2"/>
      <c r="CL588" s="2"/>
      <c r="CM588" s="2">
        <v>0</v>
      </c>
      <c r="CN588" s="2" t="s">
        <v>857</v>
      </c>
      <c r="CO588" s="2">
        <v>0</v>
      </c>
      <c r="CP588" s="2">
        <f t="shared" si="564"/>
        <v>9.73</v>
      </c>
      <c r="CQ588" s="2">
        <f t="shared" si="565"/>
        <v>9.0399999999999991</v>
      </c>
      <c r="CR588" s="2">
        <f>(ROUND((ROUND(((((ET588*1.25)*1.2))*AV588*1),2)*BB588),2)+ROUND((ROUND(((AE588-(((EU588*1.25)*1.2)))*AV588*1),2)*BS588),2))</f>
        <v>0</v>
      </c>
      <c r="CS588" s="2">
        <f>(ROUND((ROUND(((((EU588*1.25)*1.2))*AV588*1),2)*BS588),2)+ROUND((ROUND(((AE588-(((EU588*1.25)*1.2)))*AV588*1),2)*BS588),2))</f>
        <v>0</v>
      </c>
      <c r="CT588" s="2">
        <f t="shared" si="568"/>
        <v>112.57</v>
      </c>
      <c r="CU588" s="2">
        <f t="shared" si="569"/>
        <v>0</v>
      </c>
      <c r="CV588" s="2">
        <f t="shared" si="570"/>
        <v>7.3770245999999977</v>
      </c>
      <c r="CW588" s="2">
        <f t="shared" si="571"/>
        <v>0</v>
      </c>
      <c r="CX588" s="2">
        <f t="shared" si="572"/>
        <v>0</v>
      </c>
      <c r="CY588" s="2">
        <f>(ROUND((((S588+ROUND((ROUND(((((EU588*1.25)*1.2))*AV588*1),2)*BS588),2))*AT588)/100),2)+ROUND(((ROUND((ROUND(((AE588-(((EU588*1.25)*1.2)))*AV588*1),2)*BS588),2)*AT588)/100),2))</f>
        <v>9.82</v>
      </c>
      <c r="CZ588" s="2">
        <f>(ROUND((((S588+ROUND((ROUND(((((EU588*1.25)*1.2))*AV588*1),2)*BS588),2))*AU588)/100),2)+ROUND(((ROUND((ROUND(((AE588-(((EU588*1.25)*1.2)))*AV588*1),2)*BS588),2)*AU588)/100),2))</f>
        <v>5.5</v>
      </c>
      <c r="DA588" s="2"/>
      <c r="DB588" s="2">
        <v>177</v>
      </c>
      <c r="DC588" s="2" t="s">
        <v>3</v>
      </c>
      <c r="DD588" s="2" t="s">
        <v>36</v>
      </c>
      <c r="DE588" s="2" t="s">
        <v>138</v>
      </c>
      <c r="DF588" s="2" t="s">
        <v>138</v>
      </c>
      <c r="DG588" s="2" t="s">
        <v>139</v>
      </c>
      <c r="DH588" s="2" t="s">
        <v>3</v>
      </c>
      <c r="DI588" s="2" t="s">
        <v>139</v>
      </c>
      <c r="DJ588" s="2" t="s">
        <v>138</v>
      </c>
      <c r="DK588" s="2" t="s">
        <v>3</v>
      </c>
      <c r="DL588" s="2" t="s">
        <v>3</v>
      </c>
      <c r="DM588" s="2" t="s">
        <v>3</v>
      </c>
      <c r="DN588" s="2">
        <v>0</v>
      </c>
      <c r="DO588" s="2">
        <v>0</v>
      </c>
      <c r="DP588" s="2">
        <v>1</v>
      </c>
      <c r="DQ588" s="2">
        <v>1</v>
      </c>
      <c r="DR588" s="2"/>
      <c r="DS588" s="2"/>
      <c r="DT588" s="2"/>
      <c r="DU588" s="2">
        <v>1013</v>
      </c>
      <c r="DV588" s="2" t="s">
        <v>231</v>
      </c>
      <c r="DW588" s="2" t="s">
        <v>231</v>
      </c>
      <c r="DX588" s="2">
        <v>1</v>
      </c>
      <c r="DY588" s="2"/>
      <c r="DZ588" s="2" t="s">
        <v>3</v>
      </c>
      <c r="EA588" s="2" t="s">
        <v>3</v>
      </c>
      <c r="EB588" s="2" t="s">
        <v>3</v>
      </c>
      <c r="EC588" s="2" t="s">
        <v>3</v>
      </c>
      <c r="ED588" s="2"/>
      <c r="EE588" s="2">
        <v>85635393</v>
      </c>
      <c r="EF588" s="2">
        <v>30</v>
      </c>
      <c r="EG588" s="2" t="s">
        <v>46</v>
      </c>
      <c r="EH588" s="2">
        <v>0</v>
      </c>
      <c r="EI588" s="2" t="s">
        <v>3</v>
      </c>
      <c r="EJ588" s="2">
        <v>1</v>
      </c>
      <c r="EK588" s="2">
        <v>21</v>
      </c>
      <c r="EL588" s="2" t="s">
        <v>47</v>
      </c>
      <c r="EM588" s="2" t="s">
        <v>48</v>
      </c>
      <c r="EN588" s="2"/>
      <c r="EO588" s="2" t="s">
        <v>140</v>
      </c>
      <c r="EP588" s="2"/>
      <c r="EQ588" s="2">
        <v>131072</v>
      </c>
      <c r="ER588" s="2">
        <v>85.49</v>
      </c>
      <c r="ES588" s="2">
        <v>9.0399999999999991</v>
      </c>
      <c r="ET588" s="2">
        <v>0</v>
      </c>
      <c r="EU588" s="2">
        <v>0</v>
      </c>
      <c r="EV588" s="2">
        <v>76.45</v>
      </c>
      <c r="EW588" s="2">
        <v>5.01</v>
      </c>
      <c r="EX588" s="2">
        <v>0</v>
      </c>
      <c r="EY588" s="2">
        <v>0</v>
      </c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>
        <v>0</v>
      </c>
      <c r="FR588" s="2">
        <v>0</v>
      </c>
      <c r="FS588" s="2">
        <v>0</v>
      </c>
      <c r="FT588" s="2"/>
      <c r="FU588" s="2"/>
      <c r="FV588" s="2"/>
      <c r="FW588" s="2"/>
      <c r="FX588" s="2">
        <v>109</v>
      </c>
      <c r="FY588" s="2">
        <v>61</v>
      </c>
      <c r="FZ588" s="2"/>
      <c r="GA588" s="2" t="s">
        <v>3</v>
      </c>
      <c r="GB588" s="2"/>
      <c r="GC588" s="2"/>
      <c r="GD588" s="2">
        <v>1</v>
      </c>
      <c r="GE588" s="2"/>
      <c r="GF588" s="2">
        <v>332992495</v>
      </c>
      <c r="GG588" s="2">
        <v>2</v>
      </c>
      <c r="GH588" s="2">
        <v>1</v>
      </c>
      <c r="GI588" s="2">
        <v>2</v>
      </c>
      <c r="GJ588" s="2">
        <v>0</v>
      </c>
      <c r="GK588" s="2">
        <v>0</v>
      </c>
      <c r="GL588" s="2">
        <f t="shared" si="575"/>
        <v>0</v>
      </c>
      <c r="GM588" s="2">
        <f t="shared" si="576"/>
        <v>25.05</v>
      </c>
      <c r="GN588" s="2">
        <f t="shared" si="577"/>
        <v>25.05</v>
      </c>
      <c r="GO588" s="2">
        <f t="shared" si="578"/>
        <v>0</v>
      </c>
      <c r="GP588" s="2">
        <f t="shared" si="579"/>
        <v>0</v>
      </c>
      <c r="GQ588" s="2"/>
      <c r="GR588" s="2">
        <v>0</v>
      </c>
      <c r="GS588" s="2">
        <v>3</v>
      </c>
      <c r="GT588" s="2">
        <v>0</v>
      </c>
      <c r="GU588" s="2" t="s">
        <v>3</v>
      </c>
      <c r="GV588" s="2">
        <f t="shared" si="580"/>
        <v>0</v>
      </c>
      <c r="GW588" s="2">
        <v>1</v>
      </c>
      <c r="GX588" s="2">
        <f t="shared" si="581"/>
        <v>0</v>
      </c>
      <c r="GY588" s="2"/>
      <c r="GZ588" s="2"/>
      <c r="HA588" s="2">
        <v>0</v>
      </c>
      <c r="HB588" s="2">
        <v>0</v>
      </c>
      <c r="HC588" s="2">
        <f t="shared" si="582"/>
        <v>0</v>
      </c>
      <c r="HD588" s="2"/>
      <c r="HE588" s="2" t="s">
        <v>3</v>
      </c>
      <c r="HF588" s="2" t="s">
        <v>3</v>
      </c>
      <c r="HG588" s="2"/>
      <c r="HH588" s="2"/>
      <c r="HI588" s="2"/>
      <c r="HJ588" s="2"/>
      <c r="HK588" s="2"/>
      <c r="HL588" s="2"/>
      <c r="HM588" s="2" t="s">
        <v>3</v>
      </c>
      <c r="HN588" s="2" t="s">
        <v>3</v>
      </c>
      <c r="HO588" s="2" t="s">
        <v>3</v>
      </c>
      <c r="HP588" s="2" t="s">
        <v>3</v>
      </c>
      <c r="HQ588" s="2" t="s">
        <v>3</v>
      </c>
      <c r="HR588" s="2"/>
      <c r="HS588" s="2">
        <v>0</v>
      </c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>
        <v>0</v>
      </c>
      <c r="IL588" s="2"/>
      <c r="IM588" s="2"/>
      <c r="IN588" s="2"/>
      <c r="IO588" s="2"/>
      <c r="IP588" s="2"/>
      <c r="IQ588" s="2"/>
      <c r="IR588" s="2"/>
      <c r="IS588" s="2"/>
      <c r="IT588" s="2"/>
      <c r="IU588" s="2"/>
    </row>
    <row r="589" spans="1:255" x14ac:dyDescent="0.25">
      <c r="A589" s="3">
        <v>17</v>
      </c>
      <c r="B589" s="3">
        <v>1</v>
      </c>
      <c r="C589" s="3">
        <f>ROW(SmtRes!A732)</f>
        <v>732</v>
      </c>
      <c r="D589" s="3">
        <f>ROW(EtalonRes!A704)</f>
        <v>704</v>
      </c>
      <c r="E589" s="3" t="s">
        <v>547</v>
      </c>
      <c r="F589" s="3" t="s">
        <v>229</v>
      </c>
      <c r="G589" s="3" t="s">
        <v>230</v>
      </c>
      <c r="H589" s="3" t="s">
        <v>231</v>
      </c>
      <c r="I589" s="3">
        <f>ROUND(8/100,9)</f>
        <v>0.08</v>
      </c>
      <c r="J589" s="3">
        <v>0</v>
      </c>
      <c r="K589" s="3">
        <f>ROUND(8/100,9)</f>
        <v>0.08</v>
      </c>
      <c r="O589" s="3">
        <f t="shared" si="546"/>
        <v>512.94000000000005</v>
      </c>
      <c r="P589" s="3">
        <f t="shared" si="547"/>
        <v>5.23</v>
      </c>
      <c r="Q589" s="3">
        <f>(ROUND((ROUND(((((ET589*1.25)*1.2))*AV589*I589),2)*BB589),2)+ROUND((ROUND(((AE589-(((EU589*1.25)*1.2)))*AV589*I589),2)*BS589),2))</f>
        <v>0</v>
      </c>
      <c r="R589" s="3">
        <f>(ROUND((ROUND(((((EU589*1.25)*1.2))*AV589*I589),2)*BS589),2)+ROUND((ROUND(((AE589-(((EU589*1.25)*1.2)))*AV589*I589),2)*BS589),2))</f>
        <v>0</v>
      </c>
      <c r="S589" s="3">
        <f t="shared" si="550"/>
        <v>507.71</v>
      </c>
      <c r="T589" s="3">
        <f t="shared" si="551"/>
        <v>0</v>
      </c>
      <c r="U589" s="3">
        <f t="shared" si="552"/>
        <v>0.59016196799999987</v>
      </c>
      <c r="V589" s="3">
        <f t="shared" si="553"/>
        <v>0</v>
      </c>
      <c r="W589" s="3">
        <f t="shared" si="554"/>
        <v>0</v>
      </c>
      <c r="X589" s="3">
        <f>(ROUND((((S589+ROUND((ROUND(((((EU589*1.25)*1.2))*AV589*I589),2)*BS589),2))*AT589)/100),2)+ROUND(((ROUND((ROUND(((AE589-(((EU589*1.25)*1.2)))*AV589*I589),2)*BS589),2)*AT589)/100),2))</f>
        <v>553.4</v>
      </c>
      <c r="Y589" s="3">
        <f>(ROUND((((S589+ROUND((ROUND(((((EU589*1.25)*1.2))*AV589*I589),2)*BS589),2))*AU589)/100),2)+ROUND(((ROUND((ROUND(((AE589-(((EU589*1.25)*1.2)))*AV589*I589),2)*BS589),2)*AU589)/100),2))</f>
        <v>309.7</v>
      </c>
      <c r="AA589" s="3">
        <v>86549536</v>
      </c>
      <c r="AB589" s="3">
        <f t="shared" si="557"/>
        <v>114.541</v>
      </c>
      <c r="AC589" s="3">
        <f>ROUND((((ES589*1)*1)),6)</f>
        <v>9.0399999999999991</v>
      </c>
      <c r="AD589" s="3">
        <f>ROUND((((((ET589*1.25)*1.2))-(((EU589*1.25)*1.2)))+AE589),6)</f>
        <v>0</v>
      </c>
      <c r="AE589" s="3">
        <f>ROUND((((EU589*1.25)*1.2)),6)</f>
        <v>0</v>
      </c>
      <c r="AF589" s="3">
        <f>ROUND((((EV589*1.15)*1.2)),6)</f>
        <v>105.501</v>
      </c>
      <c r="AG589" s="3">
        <f t="shared" si="561"/>
        <v>0</v>
      </c>
      <c r="AH589" s="3">
        <f>(((EW589*1.15)*1.2))</f>
        <v>6.9137999999999984</v>
      </c>
      <c r="AI589" s="3">
        <f>(((EX589*1.25)*1.2))</f>
        <v>0</v>
      </c>
      <c r="AJ589" s="3">
        <f t="shared" si="563"/>
        <v>0</v>
      </c>
      <c r="AK589" s="3">
        <v>85.49</v>
      </c>
      <c r="AL589" s="3">
        <v>9.0399999999999991</v>
      </c>
      <c r="AM589" s="3">
        <v>0</v>
      </c>
      <c r="AN589" s="3">
        <v>0</v>
      </c>
      <c r="AO589" s="3">
        <v>76.45</v>
      </c>
      <c r="AP589" s="3">
        <v>0</v>
      </c>
      <c r="AQ589" s="3">
        <v>5.01</v>
      </c>
      <c r="AR589" s="3">
        <v>0</v>
      </c>
      <c r="AS589" s="3">
        <v>0</v>
      </c>
      <c r="AT589" s="3">
        <v>109</v>
      </c>
      <c r="AU589" s="3">
        <v>61</v>
      </c>
      <c r="AV589" s="3">
        <v>1.0669999999999999</v>
      </c>
      <c r="AW589" s="3">
        <v>1</v>
      </c>
      <c r="AZ589" s="3">
        <v>1</v>
      </c>
      <c r="BA589" s="3">
        <v>56.35</v>
      </c>
      <c r="BB589" s="3">
        <v>1</v>
      </c>
      <c r="BC589" s="3">
        <v>7.26</v>
      </c>
      <c r="BD589" s="3" t="s">
        <v>3</v>
      </c>
      <c r="BE589" s="3" t="s">
        <v>3</v>
      </c>
      <c r="BF589" s="3" t="s">
        <v>3</v>
      </c>
      <c r="BG589" s="3" t="s">
        <v>3</v>
      </c>
      <c r="BH589" s="3">
        <v>0</v>
      </c>
      <c r="BI589" s="3">
        <v>1</v>
      </c>
      <c r="BJ589" s="3" t="s">
        <v>232</v>
      </c>
      <c r="BM589" s="3">
        <v>21</v>
      </c>
      <c r="BN589" s="3">
        <v>0</v>
      </c>
      <c r="BO589" s="3" t="s">
        <v>229</v>
      </c>
      <c r="BP589" s="3">
        <v>1</v>
      </c>
      <c r="BQ589" s="3">
        <v>30</v>
      </c>
      <c r="BR589" s="3">
        <v>0</v>
      </c>
      <c r="BS589" s="3">
        <v>56.35</v>
      </c>
      <c r="BT589" s="3">
        <v>1</v>
      </c>
      <c r="BU589" s="3">
        <v>1</v>
      </c>
      <c r="BV589" s="3">
        <v>1</v>
      </c>
      <c r="BW589" s="3">
        <v>1</v>
      </c>
      <c r="BX589" s="3">
        <v>1</v>
      </c>
      <c r="BY589" s="3" t="s">
        <v>3</v>
      </c>
      <c r="BZ589" s="3">
        <v>109</v>
      </c>
      <c r="CA589" s="3">
        <v>61</v>
      </c>
      <c r="CB589" s="3" t="s">
        <v>3</v>
      </c>
      <c r="CE589" s="3">
        <v>1566</v>
      </c>
      <c r="CF589" s="3">
        <v>0</v>
      </c>
      <c r="CG589" s="3">
        <v>0</v>
      </c>
      <c r="CM589" s="3">
        <v>0</v>
      </c>
      <c r="CN589" s="3" t="s">
        <v>857</v>
      </c>
      <c r="CO589" s="3">
        <v>0</v>
      </c>
      <c r="CP589" s="3">
        <f t="shared" si="564"/>
        <v>512.93999999999994</v>
      </c>
      <c r="CQ589" s="3">
        <f t="shared" si="565"/>
        <v>65.63</v>
      </c>
      <c r="CR589" s="3">
        <f>(ROUND((ROUND(((((ET589*1.25)*1.2))*AV589*1),2)*BB589),2)+ROUND((ROUND(((AE589-(((EU589*1.25)*1.2)))*AV589*1),2)*BS589),2))</f>
        <v>0</v>
      </c>
      <c r="CS589" s="3">
        <f>(ROUND((ROUND(((((EU589*1.25)*1.2))*AV589*1),2)*BS589),2)+ROUND((ROUND(((AE589-(((EU589*1.25)*1.2)))*AV589*1),2)*BS589),2))</f>
        <v>0</v>
      </c>
      <c r="CT589" s="3">
        <f t="shared" si="568"/>
        <v>6343.32</v>
      </c>
      <c r="CU589" s="3">
        <f t="shared" si="569"/>
        <v>0</v>
      </c>
      <c r="CV589" s="3">
        <f t="shared" si="570"/>
        <v>7.3770245999999977</v>
      </c>
      <c r="CW589" s="3">
        <f t="shared" si="571"/>
        <v>0</v>
      </c>
      <c r="CX589" s="3">
        <f t="shared" si="572"/>
        <v>0</v>
      </c>
      <c r="CY589" s="3">
        <f>(ROUND((((S589+ROUND((ROUND(((((EU589*1.25)*1.2))*AV589*1),2)*BS589),2))*AT589)/100),2)+ROUND(((ROUND((ROUND(((AE589-(((EU589*1.25)*1.2)))*AV589*1),2)*BS589),2)*AT589)/100),2))</f>
        <v>553.4</v>
      </c>
      <c r="CZ589" s="3">
        <f>(ROUND((((S589+ROUND((ROUND(((((EU589*1.25)*1.2))*AV589*1),2)*BS589),2))*AU589)/100),2)+ROUND(((ROUND((ROUND(((AE589-(((EU589*1.25)*1.2)))*AV589*1),2)*BS589),2)*AU589)/100),2))</f>
        <v>309.7</v>
      </c>
      <c r="DB589" s="3">
        <v>179</v>
      </c>
      <c r="DC589" s="3" t="s">
        <v>3</v>
      </c>
      <c r="DD589" s="3" t="s">
        <v>36</v>
      </c>
      <c r="DE589" s="3" t="s">
        <v>138</v>
      </c>
      <c r="DF589" s="3" t="s">
        <v>138</v>
      </c>
      <c r="DG589" s="3" t="s">
        <v>139</v>
      </c>
      <c r="DH589" s="3" t="s">
        <v>3</v>
      </c>
      <c r="DI589" s="3" t="s">
        <v>139</v>
      </c>
      <c r="DJ589" s="3" t="s">
        <v>138</v>
      </c>
      <c r="DK589" s="3" t="s">
        <v>3</v>
      </c>
      <c r="DL589" s="3" t="s">
        <v>3</v>
      </c>
      <c r="DM589" s="3" t="s">
        <v>3</v>
      </c>
      <c r="DN589" s="3">
        <v>0</v>
      </c>
      <c r="DO589" s="3">
        <v>0</v>
      </c>
      <c r="DP589" s="3">
        <v>1</v>
      </c>
      <c r="DQ589" s="3">
        <v>1</v>
      </c>
      <c r="DU589" s="3">
        <v>1013</v>
      </c>
      <c r="DV589" s="3" t="s">
        <v>231</v>
      </c>
      <c r="DW589" s="3" t="s">
        <v>231</v>
      </c>
      <c r="DX589" s="3">
        <v>1</v>
      </c>
      <c r="DZ589" s="3" t="s">
        <v>3</v>
      </c>
      <c r="EA589" s="3" t="s">
        <v>3</v>
      </c>
      <c r="EB589" s="3" t="s">
        <v>3</v>
      </c>
      <c r="EC589" s="3" t="s">
        <v>3</v>
      </c>
      <c r="EE589" s="3">
        <v>85635393</v>
      </c>
      <c r="EF589" s="3">
        <v>30</v>
      </c>
      <c r="EG589" s="3" t="s">
        <v>46</v>
      </c>
      <c r="EH589" s="3">
        <v>0</v>
      </c>
      <c r="EI589" s="3" t="s">
        <v>3</v>
      </c>
      <c r="EJ589" s="3">
        <v>1</v>
      </c>
      <c r="EK589" s="3">
        <v>21</v>
      </c>
      <c r="EL589" s="3" t="s">
        <v>47</v>
      </c>
      <c r="EM589" s="3" t="s">
        <v>48</v>
      </c>
      <c r="EO589" s="3" t="s">
        <v>140</v>
      </c>
      <c r="EQ589" s="3">
        <v>131072</v>
      </c>
      <c r="ER589" s="3">
        <v>85.49</v>
      </c>
      <c r="ES589" s="3">
        <v>9.0399999999999991</v>
      </c>
      <c r="ET589" s="3">
        <v>0</v>
      </c>
      <c r="EU589" s="3">
        <v>0</v>
      </c>
      <c r="EV589" s="3">
        <v>76.45</v>
      </c>
      <c r="EW589" s="3">
        <v>5.01</v>
      </c>
      <c r="EX589" s="3">
        <v>0</v>
      </c>
      <c r="EY589" s="3">
        <v>0</v>
      </c>
      <c r="FQ589" s="3">
        <v>0</v>
      </c>
      <c r="FR589" s="3">
        <v>0</v>
      </c>
      <c r="FS589" s="3">
        <v>0</v>
      </c>
      <c r="FX589" s="3">
        <v>109</v>
      </c>
      <c r="FY589" s="3">
        <v>61</v>
      </c>
      <c r="GA589" s="3" t="s">
        <v>3</v>
      </c>
      <c r="GD589" s="3">
        <v>1</v>
      </c>
      <c r="GF589" s="3">
        <v>332992495</v>
      </c>
      <c r="GG589" s="3">
        <v>2</v>
      </c>
      <c r="GH589" s="3">
        <v>1</v>
      </c>
      <c r="GI589" s="3">
        <v>2</v>
      </c>
      <c r="GJ589" s="3">
        <v>0</v>
      </c>
      <c r="GK589" s="3">
        <v>0</v>
      </c>
      <c r="GL589" s="3">
        <f t="shared" si="575"/>
        <v>0</v>
      </c>
      <c r="GM589" s="3">
        <f t="shared" si="576"/>
        <v>1376.04</v>
      </c>
      <c r="GN589" s="3">
        <f t="shared" si="577"/>
        <v>1376.04</v>
      </c>
      <c r="GO589" s="3">
        <f t="shared" si="578"/>
        <v>0</v>
      </c>
      <c r="GP589" s="3">
        <f t="shared" si="579"/>
        <v>0</v>
      </c>
      <c r="GR589" s="3">
        <v>0</v>
      </c>
      <c r="GS589" s="3">
        <v>3</v>
      </c>
      <c r="GT589" s="3">
        <v>0</v>
      </c>
      <c r="GU589" s="3" t="s">
        <v>3</v>
      </c>
      <c r="GV589" s="3">
        <f t="shared" si="580"/>
        <v>0</v>
      </c>
      <c r="GW589" s="3">
        <v>1</v>
      </c>
      <c r="GX589" s="3">
        <f t="shared" si="581"/>
        <v>0</v>
      </c>
      <c r="HA589" s="3">
        <v>0</v>
      </c>
      <c r="HB589" s="3">
        <v>0</v>
      </c>
      <c r="HC589" s="3">
        <f t="shared" si="582"/>
        <v>0</v>
      </c>
      <c r="HE589" s="3" t="s">
        <v>3</v>
      </c>
      <c r="HF589" s="3" t="s">
        <v>3</v>
      </c>
      <c r="HM589" s="3" t="s">
        <v>3</v>
      </c>
      <c r="HN589" s="3" t="s">
        <v>3</v>
      </c>
      <c r="HO589" s="3" t="s">
        <v>3</v>
      </c>
      <c r="HP589" s="3" t="s">
        <v>3</v>
      </c>
      <c r="HQ589" s="3" t="s">
        <v>3</v>
      </c>
      <c r="HS589" s="3">
        <v>0</v>
      </c>
      <c r="IK589" s="3">
        <v>0</v>
      </c>
    </row>
    <row r="590" spans="1:255" x14ac:dyDescent="0.25">
      <c r="A590" s="2">
        <v>17</v>
      </c>
      <c r="B590" s="2">
        <v>1</v>
      </c>
      <c r="C590" s="2">
        <f>ROW(SmtRes!A743)</f>
        <v>743</v>
      </c>
      <c r="D590" s="2">
        <f>ROW(EtalonRes!A717)</f>
        <v>717</v>
      </c>
      <c r="E590" s="2" t="s">
        <v>548</v>
      </c>
      <c r="F590" s="2" t="s">
        <v>549</v>
      </c>
      <c r="G590" s="2" t="s">
        <v>550</v>
      </c>
      <c r="H590" s="2" t="s">
        <v>231</v>
      </c>
      <c r="I590" s="2">
        <f>ROUND(15/100,9)</f>
        <v>0.15</v>
      </c>
      <c r="J590" s="2">
        <v>0</v>
      </c>
      <c r="K590" s="2">
        <f>ROUND(15/100,9)</f>
        <v>0.15</v>
      </c>
      <c r="L590" s="2"/>
      <c r="M590" s="2"/>
      <c r="N590" s="2"/>
      <c r="O590" s="2">
        <f t="shared" si="546"/>
        <v>252.26</v>
      </c>
      <c r="P590" s="2">
        <f t="shared" si="547"/>
        <v>29.84</v>
      </c>
      <c r="Q590" s="2">
        <f>(ROUND((ROUND(((((ET590*1.25)*1.2))*AV590*I590),2)*BB590),2)+ROUND((ROUND(((AE590-(((EU590*1.25)*1.2)))*AV590*I590),2)*BS590),2))</f>
        <v>39.08</v>
      </c>
      <c r="R590" s="2">
        <f>(ROUND((ROUND(((((EU590*1.25)*1.2))*AV590*I590),2)*BS590),2)+ROUND((ROUND(((AE590-(((EU590*1.25)*1.2)))*AV590*I590),2)*BS590),2))</f>
        <v>5.0999999999999996</v>
      </c>
      <c r="S590" s="2">
        <f t="shared" si="550"/>
        <v>183.34</v>
      </c>
      <c r="T590" s="2">
        <f t="shared" si="551"/>
        <v>0</v>
      </c>
      <c r="U590" s="2">
        <f t="shared" si="552"/>
        <v>15.239960999999997</v>
      </c>
      <c r="V590" s="2">
        <f t="shared" si="553"/>
        <v>0</v>
      </c>
      <c r="W590" s="2">
        <f t="shared" si="554"/>
        <v>0</v>
      </c>
      <c r="X590" s="2">
        <f>(ROUND((((S590+ROUND((ROUND(((((EU590*1.25)*1.2))*AV590*I590),2)*BS590),2))*AT590)/100),2)+ROUND(((ROUND((ROUND(((AE590-(((EU590*1.25)*1.2)))*AV590*I590),2)*BS590),2)*AT590)/100),2))</f>
        <v>205.4</v>
      </c>
      <c r="Y590" s="2">
        <f>(ROUND((((S590+ROUND((ROUND(((((EU590*1.25)*1.2))*AV590*I590),2)*BS590),2))*AU590)/100),2)+ROUND(((ROUND((ROUND(((AE590-(((EU590*1.25)*1.2)))*AV590*I590),2)*BS590),2)*AU590)/100),2))</f>
        <v>114.95</v>
      </c>
      <c r="Z590" s="2"/>
      <c r="AA590" s="2">
        <v>86549534</v>
      </c>
      <c r="AB590" s="2">
        <f t="shared" si="557"/>
        <v>1588.5866000000001</v>
      </c>
      <c r="AC590" s="2">
        <f>ROUND((((ES590*1)*1)),6)</f>
        <v>198.92</v>
      </c>
      <c r="AD590" s="2">
        <f>ROUND((((((ET590*1.25)*1.2))-(((EU590*1.25)*1.2)))+AE590),6)</f>
        <v>244.17</v>
      </c>
      <c r="AE590" s="2">
        <f>ROUND((((EU590*1.25)*1.2)),6)</f>
        <v>31.875</v>
      </c>
      <c r="AF590" s="2">
        <f>ROUND((((EV590*1.15)*1.2)),6)</f>
        <v>1145.4965999999999</v>
      </c>
      <c r="AG590" s="2">
        <f t="shared" si="561"/>
        <v>0</v>
      </c>
      <c r="AH590" s="2">
        <f>(((EW590*1.15)*1.2))</f>
        <v>95.219999999999985</v>
      </c>
      <c r="AI590" s="2">
        <f>(((EX590*1.25)*1.2))</f>
        <v>0</v>
      </c>
      <c r="AJ590" s="2">
        <f t="shared" si="563"/>
        <v>0</v>
      </c>
      <c r="AK590" s="2">
        <v>1191.77</v>
      </c>
      <c r="AL590" s="2">
        <v>198.92</v>
      </c>
      <c r="AM590" s="2">
        <v>162.78</v>
      </c>
      <c r="AN590" s="2">
        <v>21.25</v>
      </c>
      <c r="AO590" s="2">
        <v>830.07</v>
      </c>
      <c r="AP590" s="2">
        <v>0</v>
      </c>
      <c r="AQ590" s="2">
        <v>69</v>
      </c>
      <c r="AR590" s="2">
        <v>0</v>
      </c>
      <c r="AS590" s="2">
        <v>0</v>
      </c>
      <c r="AT590" s="2">
        <v>109</v>
      </c>
      <c r="AU590" s="2">
        <v>61</v>
      </c>
      <c r="AV590" s="2">
        <v>1.0669999999999999</v>
      </c>
      <c r="AW590" s="2">
        <v>1</v>
      </c>
      <c r="AX590" s="2"/>
      <c r="AY590" s="2"/>
      <c r="AZ590" s="2">
        <v>1</v>
      </c>
      <c r="BA590" s="2">
        <v>1</v>
      </c>
      <c r="BB590" s="2">
        <v>1</v>
      </c>
      <c r="BC590" s="2">
        <v>1</v>
      </c>
      <c r="BD590" s="2" t="s">
        <v>3</v>
      </c>
      <c r="BE590" s="2" t="s">
        <v>3</v>
      </c>
      <c r="BF590" s="2" t="s">
        <v>3</v>
      </c>
      <c r="BG590" s="2" t="s">
        <v>3</v>
      </c>
      <c r="BH590" s="2">
        <v>0</v>
      </c>
      <c r="BI590" s="2">
        <v>1</v>
      </c>
      <c r="BJ590" s="2" t="s">
        <v>551</v>
      </c>
      <c r="BK590" s="2"/>
      <c r="BL590" s="2"/>
      <c r="BM590" s="2">
        <v>21</v>
      </c>
      <c r="BN590" s="2">
        <v>0</v>
      </c>
      <c r="BO590" s="2" t="s">
        <v>549</v>
      </c>
      <c r="BP590" s="2">
        <v>1</v>
      </c>
      <c r="BQ590" s="2">
        <v>30</v>
      </c>
      <c r="BR590" s="2">
        <v>0</v>
      </c>
      <c r="BS590" s="2">
        <v>1</v>
      </c>
      <c r="BT590" s="2">
        <v>1</v>
      </c>
      <c r="BU590" s="2">
        <v>1</v>
      </c>
      <c r="BV590" s="2">
        <v>1</v>
      </c>
      <c r="BW590" s="2">
        <v>1</v>
      </c>
      <c r="BX590" s="2">
        <v>1</v>
      </c>
      <c r="BY590" s="2" t="s">
        <v>3</v>
      </c>
      <c r="BZ590" s="2">
        <v>109</v>
      </c>
      <c r="CA590" s="2">
        <v>61</v>
      </c>
      <c r="CB590" s="2" t="s">
        <v>3</v>
      </c>
      <c r="CC590" s="2"/>
      <c r="CD590" s="2"/>
      <c r="CE590" s="2">
        <v>1566</v>
      </c>
      <c r="CF590" s="2">
        <v>0</v>
      </c>
      <c r="CG590" s="2">
        <v>0</v>
      </c>
      <c r="CH590" s="2"/>
      <c r="CI590" s="2"/>
      <c r="CJ590" s="2"/>
      <c r="CK590" s="2"/>
      <c r="CL590" s="2"/>
      <c r="CM590" s="2">
        <v>0</v>
      </c>
      <c r="CN590" s="2" t="s">
        <v>857</v>
      </c>
      <c r="CO590" s="2">
        <v>0</v>
      </c>
      <c r="CP590" s="2">
        <f t="shared" si="564"/>
        <v>252.26</v>
      </c>
      <c r="CQ590" s="2">
        <f t="shared" si="565"/>
        <v>198.92</v>
      </c>
      <c r="CR590" s="2">
        <f>(ROUND((ROUND(((((ET590*1.25)*1.2))*AV590*1),2)*BB590),2)+ROUND((ROUND(((AE590-(((EU590*1.25)*1.2)))*AV590*1),2)*BS590),2))</f>
        <v>260.52999999999997</v>
      </c>
      <c r="CS590" s="2">
        <f>(ROUND((ROUND(((((EU590*1.25)*1.2))*AV590*1),2)*BS590),2)+ROUND((ROUND(((AE590-(((EU590*1.25)*1.2)))*AV590*1),2)*BS590),2))</f>
        <v>34.01</v>
      </c>
      <c r="CT590" s="2">
        <f t="shared" si="568"/>
        <v>1222.24</v>
      </c>
      <c r="CU590" s="2">
        <f t="shared" si="569"/>
        <v>0</v>
      </c>
      <c r="CV590" s="2">
        <f t="shared" si="570"/>
        <v>101.59973999999998</v>
      </c>
      <c r="CW590" s="2">
        <f t="shared" si="571"/>
        <v>0</v>
      </c>
      <c r="CX590" s="2">
        <f t="shared" si="572"/>
        <v>0</v>
      </c>
      <c r="CY590" s="2">
        <f>(ROUND((((S590+ROUND((ROUND(((((EU590*1.25)*1.2))*AV590*1),2)*BS590),2))*AT590)/100),2)+ROUND(((ROUND((ROUND(((AE590-(((EU590*1.25)*1.2)))*AV590*1),2)*BS590),2)*AT590)/100),2))</f>
        <v>236.91</v>
      </c>
      <c r="CZ590" s="2">
        <f>(ROUND((((S590+ROUND((ROUND(((((EU590*1.25)*1.2))*AV590*1),2)*BS590),2))*AU590)/100),2)+ROUND(((ROUND((ROUND(((AE590-(((EU590*1.25)*1.2)))*AV590*1),2)*BS590),2)*AU590)/100),2))</f>
        <v>132.58000000000001</v>
      </c>
      <c r="DA590" s="2"/>
      <c r="DB590" s="2">
        <v>181</v>
      </c>
      <c r="DC590" s="2" t="s">
        <v>3</v>
      </c>
      <c r="DD590" s="2" t="s">
        <v>36</v>
      </c>
      <c r="DE590" s="2" t="s">
        <v>138</v>
      </c>
      <c r="DF590" s="2" t="s">
        <v>138</v>
      </c>
      <c r="DG590" s="2" t="s">
        <v>139</v>
      </c>
      <c r="DH590" s="2" t="s">
        <v>3</v>
      </c>
      <c r="DI590" s="2" t="s">
        <v>139</v>
      </c>
      <c r="DJ590" s="2" t="s">
        <v>138</v>
      </c>
      <c r="DK590" s="2" t="s">
        <v>3</v>
      </c>
      <c r="DL590" s="2" t="s">
        <v>3</v>
      </c>
      <c r="DM590" s="2" t="s">
        <v>3</v>
      </c>
      <c r="DN590" s="2">
        <v>0</v>
      </c>
      <c r="DO590" s="2">
        <v>0</v>
      </c>
      <c r="DP590" s="2">
        <v>1</v>
      </c>
      <c r="DQ590" s="2">
        <v>1</v>
      </c>
      <c r="DR590" s="2"/>
      <c r="DS590" s="2"/>
      <c r="DT590" s="2"/>
      <c r="DU590" s="2">
        <v>1013</v>
      </c>
      <c r="DV590" s="2" t="s">
        <v>231</v>
      </c>
      <c r="DW590" s="2" t="s">
        <v>231</v>
      </c>
      <c r="DX590" s="2">
        <v>1</v>
      </c>
      <c r="DY590" s="2"/>
      <c r="DZ590" s="2" t="s">
        <v>3</v>
      </c>
      <c r="EA590" s="2" t="s">
        <v>3</v>
      </c>
      <c r="EB590" s="2" t="s">
        <v>3</v>
      </c>
      <c r="EC590" s="2" t="s">
        <v>3</v>
      </c>
      <c r="ED590" s="2"/>
      <c r="EE590" s="2">
        <v>85635393</v>
      </c>
      <c r="EF590" s="2">
        <v>30</v>
      </c>
      <c r="EG590" s="2" t="s">
        <v>46</v>
      </c>
      <c r="EH590" s="2">
        <v>0</v>
      </c>
      <c r="EI590" s="2" t="s">
        <v>3</v>
      </c>
      <c r="EJ590" s="2">
        <v>1</v>
      </c>
      <c r="EK590" s="2">
        <v>21</v>
      </c>
      <c r="EL590" s="2" t="s">
        <v>47</v>
      </c>
      <c r="EM590" s="2" t="s">
        <v>48</v>
      </c>
      <c r="EN590" s="2"/>
      <c r="EO590" s="2" t="s">
        <v>140</v>
      </c>
      <c r="EP590" s="2"/>
      <c r="EQ590" s="2">
        <v>131072</v>
      </c>
      <c r="ER590" s="2">
        <v>1191.77</v>
      </c>
      <c r="ES590" s="2">
        <v>198.92</v>
      </c>
      <c r="ET590" s="2">
        <v>162.78</v>
      </c>
      <c r="EU590" s="2">
        <v>21.25</v>
      </c>
      <c r="EV590" s="2">
        <v>830.07</v>
      </c>
      <c r="EW590" s="2">
        <v>69</v>
      </c>
      <c r="EX590" s="2">
        <v>0</v>
      </c>
      <c r="EY590" s="2">
        <v>0</v>
      </c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>
        <v>0</v>
      </c>
      <c r="FR590" s="2">
        <v>0</v>
      </c>
      <c r="FS590" s="2">
        <v>0</v>
      </c>
      <c r="FT590" s="2"/>
      <c r="FU590" s="2"/>
      <c r="FV590" s="2"/>
      <c r="FW590" s="2"/>
      <c r="FX590" s="2">
        <v>109</v>
      </c>
      <c r="FY590" s="2">
        <v>61</v>
      </c>
      <c r="FZ590" s="2"/>
      <c r="GA590" s="2" t="s">
        <v>3</v>
      </c>
      <c r="GB590" s="2"/>
      <c r="GC590" s="2"/>
      <c r="GD590" s="2">
        <v>1</v>
      </c>
      <c r="GE590" s="2"/>
      <c r="GF590" s="2">
        <v>-556190582</v>
      </c>
      <c r="GG590" s="2">
        <v>2</v>
      </c>
      <c r="GH590" s="2">
        <v>1</v>
      </c>
      <c r="GI590" s="2">
        <v>2</v>
      </c>
      <c r="GJ590" s="2">
        <v>0</v>
      </c>
      <c r="GK590" s="2">
        <v>0</v>
      </c>
      <c r="GL590" s="2">
        <f t="shared" si="575"/>
        <v>0</v>
      </c>
      <c r="GM590" s="2">
        <f t="shared" si="576"/>
        <v>572.61</v>
      </c>
      <c r="GN590" s="2">
        <f t="shared" si="577"/>
        <v>572.61</v>
      </c>
      <c r="GO590" s="2">
        <f t="shared" si="578"/>
        <v>0</v>
      </c>
      <c r="GP590" s="2">
        <f t="shared" si="579"/>
        <v>0</v>
      </c>
      <c r="GQ590" s="2"/>
      <c r="GR590" s="2">
        <v>0</v>
      </c>
      <c r="GS590" s="2">
        <v>3</v>
      </c>
      <c r="GT590" s="2">
        <v>0</v>
      </c>
      <c r="GU590" s="2" t="s">
        <v>3</v>
      </c>
      <c r="GV590" s="2">
        <f t="shared" si="580"/>
        <v>0</v>
      </c>
      <c r="GW590" s="2">
        <v>1</v>
      </c>
      <c r="GX590" s="2">
        <f t="shared" si="581"/>
        <v>0</v>
      </c>
      <c r="GY590" s="2"/>
      <c r="GZ590" s="2"/>
      <c r="HA590" s="2">
        <v>0</v>
      </c>
      <c r="HB590" s="2">
        <v>0</v>
      </c>
      <c r="HC590" s="2">
        <f t="shared" si="582"/>
        <v>0</v>
      </c>
      <c r="HD590" s="2"/>
      <c r="HE590" s="2" t="s">
        <v>3</v>
      </c>
      <c r="HF590" s="2" t="s">
        <v>3</v>
      </c>
      <c r="HG590" s="2"/>
      <c r="HH590" s="2"/>
      <c r="HI590" s="2"/>
      <c r="HJ590" s="2"/>
      <c r="HK590" s="2"/>
      <c r="HL590" s="2"/>
      <c r="HM590" s="2" t="s">
        <v>3</v>
      </c>
      <c r="HN590" s="2" t="s">
        <v>3</v>
      </c>
      <c r="HO590" s="2" t="s">
        <v>3</v>
      </c>
      <c r="HP590" s="2" t="s">
        <v>3</v>
      </c>
      <c r="HQ590" s="2" t="s">
        <v>3</v>
      </c>
      <c r="HR590" s="2"/>
      <c r="HS590" s="2">
        <v>0</v>
      </c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>
        <v>0</v>
      </c>
      <c r="IL590" s="2"/>
      <c r="IM590" s="2"/>
      <c r="IN590" s="2"/>
      <c r="IO590" s="2"/>
      <c r="IP590" s="2"/>
      <c r="IQ590" s="2"/>
      <c r="IR590" s="2"/>
      <c r="IS590" s="2"/>
      <c r="IT590" s="2"/>
      <c r="IU590" s="2"/>
    </row>
    <row r="591" spans="1:255" x14ac:dyDescent="0.25">
      <c r="A591" s="3">
        <v>17</v>
      </c>
      <c r="B591" s="3">
        <v>1</v>
      </c>
      <c r="C591" s="3">
        <f>ROW(SmtRes!A754)</f>
        <v>754</v>
      </c>
      <c r="D591" s="3">
        <f>ROW(EtalonRes!A730)</f>
        <v>730</v>
      </c>
      <c r="E591" s="3" t="s">
        <v>548</v>
      </c>
      <c r="F591" s="3" t="s">
        <v>549</v>
      </c>
      <c r="G591" s="3" t="s">
        <v>550</v>
      </c>
      <c r="H591" s="3" t="s">
        <v>231</v>
      </c>
      <c r="I591" s="3">
        <f>ROUND(15/100,9)</f>
        <v>0.15</v>
      </c>
      <c r="J591" s="3">
        <v>0</v>
      </c>
      <c r="K591" s="3">
        <f>ROUND(15/100,9)</f>
        <v>0.15</v>
      </c>
      <c r="O591" s="3">
        <f t="shared" si="546"/>
        <v>11307.69</v>
      </c>
      <c r="P591" s="3">
        <f t="shared" si="547"/>
        <v>333.61</v>
      </c>
      <c r="Q591" s="3">
        <f>(ROUND((ROUND(((((ET591*1.25)*1.2))*AV591*I591),2)*BB591),2)+ROUND((ROUND(((AE591-(((EU591*1.25)*1.2)))*AV591*I591),2)*BS591),2))</f>
        <v>642.87</v>
      </c>
      <c r="R591" s="3">
        <f>(ROUND((ROUND(((((EU591*1.25)*1.2))*AV591*I591),2)*BS591),2)+ROUND((ROUND(((AE591-(((EU591*1.25)*1.2)))*AV591*I591),2)*BS591),2))</f>
        <v>287.39</v>
      </c>
      <c r="S591" s="3">
        <f t="shared" si="550"/>
        <v>10331.209999999999</v>
      </c>
      <c r="T591" s="3">
        <f t="shared" si="551"/>
        <v>0</v>
      </c>
      <c r="U591" s="3">
        <f t="shared" si="552"/>
        <v>15.239960999999997</v>
      </c>
      <c r="V591" s="3">
        <f t="shared" si="553"/>
        <v>0</v>
      </c>
      <c r="W591" s="3">
        <f t="shared" si="554"/>
        <v>0</v>
      </c>
      <c r="X591" s="3">
        <f>(ROUND((((S591+ROUND((ROUND(((((EU591*1.25)*1.2))*AV591*I591),2)*BS591),2))*AT591)/100),2)+ROUND(((ROUND((ROUND(((AE591-(((EU591*1.25)*1.2)))*AV591*I591),2)*BS591),2)*AT591)/100),2))</f>
        <v>11574.27</v>
      </c>
      <c r="Y591" s="3">
        <f>(ROUND((((S591+ROUND((ROUND(((((EU591*1.25)*1.2))*AV591*I591),2)*BS591),2))*AU591)/100),2)+ROUND(((ROUND((ROUND(((AE591-(((EU591*1.25)*1.2)))*AV591*I591),2)*BS591),2)*AU591)/100),2))</f>
        <v>6477.35</v>
      </c>
      <c r="AA591" s="3">
        <v>86549536</v>
      </c>
      <c r="AB591" s="3">
        <f t="shared" si="557"/>
        <v>1588.5866000000001</v>
      </c>
      <c r="AC591" s="3">
        <f>ROUND((((ES591*1)*1)),6)</f>
        <v>198.92</v>
      </c>
      <c r="AD591" s="3">
        <f>ROUND((((((ET591*1.25)*1.2))-(((EU591*1.25)*1.2)))+AE591),6)</f>
        <v>244.17</v>
      </c>
      <c r="AE591" s="3">
        <f>ROUND((((EU591*1.25)*1.2)),6)</f>
        <v>31.875</v>
      </c>
      <c r="AF591" s="3">
        <f>ROUND((((EV591*1.15)*1.2)),6)</f>
        <v>1145.4965999999999</v>
      </c>
      <c r="AG591" s="3">
        <f t="shared" si="561"/>
        <v>0</v>
      </c>
      <c r="AH591" s="3">
        <f>(((EW591*1.15)*1.2))</f>
        <v>95.219999999999985</v>
      </c>
      <c r="AI591" s="3">
        <f>(((EX591*1.25)*1.2))</f>
        <v>0</v>
      </c>
      <c r="AJ591" s="3">
        <f t="shared" si="563"/>
        <v>0</v>
      </c>
      <c r="AK591" s="3">
        <v>1191.77</v>
      </c>
      <c r="AL591" s="3">
        <v>198.92</v>
      </c>
      <c r="AM591" s="3">
        <v>162.78</v>
      </c>
      <c r="AN591" s="3">
        <v>21.25</v>
      </c>
      <c r="AO591" s="3">
        <v>830.07</v>
      </c>
      <c r="AP591" s="3">
        <v>0</v>
      </c>
      <c r="AQ591" s="3">
        <v>69</v>
      </c>
      <c r="AR591" s="3">
        <v>0</v>
      </c>
      <c r="AS591" s="3">
        <v>0</v>
      </c>
      <c r="AT591" s="3">
        <v>109</v>
      </c>
      <c r="AU591" s="3">
        <v>61</v>
      </c>
      <c r="AV591" s="3">
        <v>1.0669999999999999</v>
      </c>
      <c r="AW591" s="3">
        <v>1</v>
      </c>
      <c r="AZ591" s="3">
        <v>1</v>
      </c>
      <c r="BA591" s="3">
        <v>56.35</v>
      </c>
      <c r="BB591" s="3">
        <v>16.45</v>
      </c>
      <c r="BC591" s="3">
        <v>11.18</v>
      </c>
      <c r="BD591" s="3" t="s">
        <v>3</v>
      </c>
      <c r="BE591" s="3" t="s">
        <v>3</v>
      </c>
      <c r="BF591" s="3" t="s">
        <v>3</v>
      </c>
      <c r="BG591" s="3" t="s">
        <v>3</v>
      </c>
      <c r="BH591" s="3">
        <v>0</v>
      </c>
      <c r="BI591" s="3">
        <v>1</v>
      </c>
      <c r="BJ591" s="3" t="s">
        <v>551</v>
      </c>
      <c r="BM591" s="3">
        <v>21</v>
      </c>
      <c r="BN591" s="3">
        <v>0</v>
      </c>
      <c r="BO591" s="3" t="s">
        <v>549</v>
      </c>
      <c r="BP591" s="3">
        <v>1</v>
      </c>
      <c r="BQ591" s="3">
        <v>30</v>
      </c>
      <c r="BR591" s="3">
        <v>0</v>
      </c>
      <c r="BS591" s="3">
        <v>56.35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 t="s">
        <v>3</v>
      </c>
      <c r="BZ591" s="3">
        <v>109</v>
      </c>
      <c r="CA591" s="3">
        <v>61</v>
      </c>
      <c r="CB591" s="3" t="s">
        <v>3</v>
      </c>
      <c r="CE591" s="3">
        <v>1566</v>
      </c>
      <c r="CF591" s="3">
        <v>0</v>
      </c>
      <c r="CG591" s="3">
        <v>0</v>
      </c>
      <c r="CM591" s="3">
        <v>0</v>
      </c>
      <c r="CN591" s="3" t="s">
        <v>857</v>
      </c>
      <c r="CO591" s="3">
        <v>0</v>
      </c>
      <c r="CP591" s="3">
        <f t="shared" si="564"/>
        <v>11307.689999999999</v>
      </c>
      <c r="CQ591" s="3">
        <f t="shared" si="565"/>
        <v>2223.9299999999998</v>
      </c>
      <c r="CR591" s="3">
        <f>(ROUND((ROUND(((((ET591*1.25)*1.2))*AV591*1),2)*BB591),2)+ROUND((ROUND(((AE591-(((EU591*1.25)*1.2)))*AV591*1),2)*BS591),2))</f>
        <v>4285.72</v>
      </c>
      <c r="CS591" s="3">
        <f>(ROUND((ROUND(((((EU591*1.25)*1.2))*AV591*1),2)*BS591),2)+ROUND((ROUND(((AE591-(((EU591*1.25)*1.2)))*AV591*1),2)*BS591),2))</f>
        <v>1916.46</v>
      </c>
      <c r="CT591" s="3">
        <f t="shared" si="568"/>
        <v>68873.22</v>
      </c>
      <c r="CU591" s="3">
        <f t="shared" si="569"/>
        <v>0</v>
      </c>
      <c r="CV591" s="3">
        <f t="shared" si="570"/>
        <v>101.59973999999998</v>
      </c>
      <c r="CW591" s="3">
        <f t="shared" si="571"/>
        <v>0</v>
      </c>
      <c r="CX591" s="3">
        <f t="shared" si="572"/>
        <v>0</v>
      </c>
      <c r="CY591" s="3">
        <f>(ROUND((((S591+ROUND((ROUND(((((EU591*1.25)*1.2))*AV591*1),2)*BS591),2))*AT591)/100),2)+ROUND(((ROUND((ROUND(((AE591-(((EU591*1.25)*1.2)))*AV591*1),2)*BS591),2)*AT591)/100),2))</f>
        <v>13349.96</v>
      </c>
      <c r="CZ591" s="3">
        <f>(ROUND((((S591+ROUND((ROUND(((((EU591*1.25)*1.2))*AV591*1),2)*BS591),2))*AU591)/100),2)+ROUND(((ROUND((ROUND(((AE591-(((EU591*1.25)*1.2)))*AV591*1),2)*BS591),2)*AU591)/100),2))</f>
        <v>7471.08</v>
      </c>
      <c r="DB591" s="3">
        <v>183</v>
      </c>
      <c r="DC591" s="3" t="s">
        <v>3</v>
      </c>
      <c r="DD591" s="3" t="s">
        <v>36</v>
      </c>
      <c r="DE591" s="3" t="s">
        <v>138</v>
      </c>
      <c r="DF591" s="3" t="s">
        <v>138</v>
      </c>
      <c r="DG591" s="3" t="s">
        <v>139</v>
      </c>
      <c r="DH591" s="3" t="s">
        <v>3</v>
      </c>
      <c r="DI591" s="3" t="s">
        <v>139</v>
      </c>
      <c r="DJ591" s="3" t="s">
        <v>138</v>
      </c>
      <c r="DK591" s="3" t="s">
        <v>3</v>
      </c>
      <c r="DL591" s="3" t="s">
        <v>3</v>
      </c>
      <c r="DM591" s="3" t="s">
        <v>3</v>
      </c>
      <c r="DN591" s="3">
        <v>0</v>
      </c>
      <c r="DO591" s="3">
        <v>0</v>
      </c>
      <c r="DP591" s="3">
        <v>1</v>
      </c>
      <c r="DQ591" s="3">
        <v>1</v>
      </c>
      <c r="DU591" s="3">
        <v>1013</v>
      </c>
      <c r="DV591" s="3" t="s">
        <v>231</v>
      </c>
      <c r="DW591" s="3" t="s">
        <v>231</v>
      </c>
      <c r="DX591" s="3">
        <v>1</v>
      </c>
      <c r="DZ591" s="3" t="s">
        <v>3</v>
      </c>
      <c r="EA591" s="3" t="s">
        <v>3</v>
      </c>
      <c r="EB591" s="3" t="s">
        <v>3</v>
      </c>
      <c r="EC591" s="3" t="s">
        <v>3</v>
      </c>
      <c r="EE591" s="3">
        <v>85635393</v>
      </c>
      <c r="EF591" s="3">
        <v>30</v>
      </c>
      <c r="EG591" s="3" t="s">
        <v>46</v>
      </c>
      <c r="EH591" s="3">
        <v>0</v>
      </c>
      <c r="EI591" s="3" t="s">
        <v>3</v>
      </c>
      <c r="EJ591" s="3">
        <v>1</v>
      </c>
      <c r="EK591" s="3">
        <v>21</v>
      </c>
      <c r="EL591" s="3" t="s">
        <v>47</v>
      </c>
      <c r="EM591" s="3" t="s">
        <v>48</v>
      </c>
      <c r="EO591" s="3" t="s">
        <v>140</v>
      </c>
      <c r="EQ591" s="3">
        <v>131072</v>
      </c>
      <c r="ER591" s="3">
        <v>1191.77</v>
      </c>
      <c r="ES591" s="3">
        <v>198.92</v>
      </c>
      <c r="ET591" s="3">
        <v>162.78</v>
      </c>
      <c r="EU591" s="3">
        <v>21.25</v>
      </c>
      <c r="EV591" s="3">
        <v>830.07</v>
      </c>
      <c r="EW591" s="3">
        <v>69</v>
      </c>
      <c r="EX591" s="3">
        <v>0</v>
      </c>
      <c r="EY591" s="3">
        <v>0</v>
      </c>
      <c r="FQ591" s="3">
        <v>0</v>
      </c>
      <c r="FR591" s="3">
        <v>0</v>
      </c>
      <c r="FS591" s="3">
        <v>0</v>
      </c>
      <c r="FX591" s="3">
        <v>109</v>
      </c>
      <c r="FY591" s="3">
        <v>61</v>
      </c>
      <c r="GA591" s="3" t="s">
        <v>3</v>
      </c>
      <c r="GD591" s="3">
        <v>1</v>
      </c>
      <c r="GF591" s="3">
        <v>-556190582</v>
      </c>
      <c r="GG591" s="3">
        <v>2</v>
      </c>
      <c r="GH591" s="3">
        <v>1</v>
      </c>
      <c r="GI591" s="3">
        <v>2</v>
      </c>
      <c r="GJ591" s="3">
        <v>0</v>
      </c>
      <c r="GK591" s="3">
        <v>0</v>
      </c>
      <c r="GL591" s="3">
        <f t="shared" si="575"/>
        <v>0</v>
      </c>
      <c r="GM591" s="3">
        <f t="shared" si="576"/>
        <v>29359.31</v>
      </c>
      <c r="GN591" s="3">
        <f t="shared" si="577"/>
        <v>29359.31</v>
      </c>
      <c r="GO591" s="3">
        <f t="shared" si="578"/>
        <v>0</v>
      </c>
      <c r="GP591" s="3">
        <f t="shared" si="579"/>
        <v>0</v>
      </c>
      <c r="GR591" s="3">
        <v>0</v>
      </c>
      <c r="GS591" s="3">
        <v>3</v>
      </c>
      <c r="GT591" s="3">
        <v>0</v>
      </c>
      <c r="GU591" s="3" t="s">
        <v>3</v>
      </c>
      <c r="GV591" s="3">
        <f t="shared" si="580"/>
        <v>0</v>
      </c>
      <c r="GW591" s="3">
        <v>1</v>
      </c>
      <c r="GX591" s="3">
        <f t="shared" si="581"/>
        <v>0</v>
      </c>
      <c r="HA591" s="3">
        <v>0</v>
      </c>
      <c r="HB591" s="3">
        <v>0</v>
      </c>
      <c r="HC591" s="3">
        <f t="shared" si="582"/>
        <v>0</v>
      </c>
      <c r="HE591" s="3" t="s">
        <v>3</v>
      </c>
      <c r="HF591" s="3" t="s">
        <v>3</v>
      </c>
      <c r="HM591" s="3" t="s">
        <v>3</v>
      </c>
      <c r="HN591" s="3" t="s">
        <v>3</v>
      </c>
      <c r="HO591" s="3" t="s">
        <v>3</v>
      </c>
      <c r="HP591" s="3" t="s">
        <v>3</v>
      </c>
      <c r="HQ591" s="3" t="s">
        <v>3</v>
      </c>
      <c r="HS591" s="3">
        <v>0</v>
      </c>
      <c r="IK591" s="3">
        <v>0</v>
      </c>
    </row>
    <row r="592" spans="1:255" x14ac:dyDescent="0.25">
      <c r="A592" s="2">
        <v>18</v>
      </c>
      <c r="B592" s="2">
        <v>1</v>
      </c>
      <c r="C592" s="2">
        <v>742</v>
      </c>
      <c r="D592" s="2"/>
      <c r="E592" s="2" t="s">
        <v>552</v>
      </c>
      <c r="F592" s="2" t="s">
        <v>553</v>
      </c>
      <c r="G592" s="2" t="s">
        <v>554</v>
      </c>
      <c r="H592" s="2" t="s">
        <v>144</v>
      </c>
      <c r="I592" s="2">
        <f>I590*J592</f>
        <v>15</v>
      </c>
      <c r="J592" s="2">
        <v>100</v>
      </c>
      <c r="K592" s="2">
        <v>100</v>
      </c>
      <c r="L592" s="2"/>
      <c r="M592" s="2"/>
      <c r="N592" s="2"/>
      <c r="O592" s="2">
        <f t="shared" si="546"/>
        <v>2061.3000000000002</v>
      </c>
      <c r="P592" s="2">
        <f t="shared" si="547"/>
        <v>2061.3000000000002</v>
      </c>
      <c r="Q592" s="2">
        <f t="shared" ref="Q592:Q601" si="589">(ROUND((ROUND(((ET592)*AV592*I592),2)*BB592),2)+ROUND((ROUND(((AE592-(EU592))*AV592*I592),2)*BS592),2))</f>
        <v>0</v>
      </c>
      <c r="R592" s="2">
        <f t="shared" ref="R592:R601" si="590">(ROUND((ROUND(((EU592)*AV592*I592),2)*BS592),2)+ROUND((ROUND(((AE592-(EU592))*AV592*I592),2)*BS592),2))</f>
        <v>0</v>
      </c>
      <c r="S592" s="2">
        <f t="shared" si="550"/>
        <v>0</v>
      </c>
      <c r="T592" s="2">
        <f t="shared" si="551"/>
        <v>0</v>
      </c>
      <c r="U592" s="2">
        <f t="shared" si="552"/>
        <v>0</v>
      </c>
      <c r="V592" s="2">
        <f t="shared" si="553"/>
        <v>0</v>
      </c>
      <c r="W592" s="2">
        <f t="shared" si="554"/>
        <v>0</v>
      </c>
      <c r="X592" s="2">
        <f t="shared" ref="X592:X601" si="591">(ROUND((((S592+ROUND((ROUND(((EU592)*AV592*I592),2)*BS592),2))*AT592)/100),2)+ROUND(((ROUND((ROUND(((AE592-(EU592))*AV592*I592),2)*BS592),2)*AT592)/100),2))</f>
        <v>0</v>
      </c>
      <c r="Y592" s="2">
        <f t="shared" ref="Y592:Y601" si="592">(ROUND((((S592+ROUND((ROUND(((EU592)*AV592*I592),2)*BS592),2))*AU592)/100),2)+ROUND(((ROUND((ROUND(((AE592-(EU592))*AV592*I592),2)*BS592),2)*AU592)/100),2))</f>
        <v>0</v>
      </c>
      <c r="Z592" s="2"/>
      <c r="AA592" s="2">
        <v>86549534</v>
      </c>
      <c r="AB592" s="2">
        <f t="shared" si="557"/>
        <v>137.41999999999999</v>
      </c>
      <c r="AC592" s="2">
        <f t="shared" ref="AC592:AC601" si="593">ROUND((ES592),6)</f>
        <v>137.41999999999999</v>
      </c>
      <c r="AD592" s="2">
        <f t="shared" ref="AD592:AD601" si="594">ROUND((((ET592)-(EU592))+AE592),6)</f>
        <v>0</v>
      </c>
      <c r="AE592" s="2">
        <f t="shared" ref="AE592:AE601" si="595">ROUND((EU592),6)</f>
        <v>0</v>
      </c>
      <c r="AF592" s="2">
        <f t="shared" ref="AF592:AF601" si="596">ROUND((EV592),6)</f>
        <v>0</v>
      </c>
      <c r="AG592" s="2">
        <f t="shared" si="561"/>
        <v>0</v>
      </c>
      <c r="AH592" s="2">
        <f t="shared" ref="AH592:AH601" si="597">(EW592)</f>
        <v>0</v>
      </c>
      <c r="AI592" s="2">
        <f t="shared" ref="AI592:AI601" si="598">(EX592)</f>
        <v>0</v>
      </c>
      <c r="AJ592" s="2">
        <f t="shared" si="563"/>
        <v>0</v>
      </c>
      <c r="AK592" s="2">
        <v>137.41999999999999</v>
      </c>
      <c r="AL592" s="2">
        <v>137.41999999999999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109</v>
      </c>
      <c r="AU592" s="2">
        <v>61</v>
      </c>
      <c r="AV592" s="2">
        <v>1</v>
      </c>
      <c r="AW592" s="2">
        <v>1</v>
      </c>
      <c r="AX592" s="2"/>
      <c r="AY592" s="2"/>
      <c r="AZ592" s="2">
        <v>1</v>
      </c>
      <c r="BA592" s="2">
        <v>1</v>
      </c>
      <c r="BB592" s="2">
        <v>1</v>
      </c>
      <c r="BC592" s="2">
        <v>1</v>
      </c>
      <c r="BD592" s="2" t="s">
        <v>3</v>
      </c>
      <c r="BE592" s="2" t="s">
        <v>3</v>
      </c>
      <c r="BF592" s="2" t="s">
        <v>3</v>
      </c>
      <c r="BG592" s="2" t="s">
        <v>3</v>
      </c>
      <c r="BH592" s="2">
        <v>3</v>
      </c>
      <c r="BI592" s="2">
        <v>1</v>
      </c>
      <c r="BJ592" s="2" t="s">
        <v>555</v>
      </c>
      <c r="BK592" s="2"/>
      <c r="BL592" s="2"/>
      <c r="BM592" s="2">
        <v>21</v>
      </c>
      <c r="BN592" s="2">
        <v>0</v>
      </c>
      <c r="BO592" s="2" t="s">
        <v>3</v>
      </c>
      <c r="BP592" s="2">
        <v>0</v>
      </c>
      <c r="BQ592" s="2">
        <v>30</v>
      </c>
      <c r="BR592" s="2">
        <v>0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  <c r="BY592" s="2" t="s">
        <v>3</v>
      </c>
      <c r="BZ592" s="2">
        <v>109</v>
      </c>
      <c r="CA592" s="2">
        <v>61</v>
      </c>
      <c r="CB592" s="2" t="s">
        <v>3</v>
      </c>
      <c r="CC592" s="2"/>
      <c r="CD592" s="2"/>
      <c r="CE592" s="2">
        <v>1566</v>
      </c>
      <c r="CF592" s="2">
        <v>0</v>
      </c>
      <c r="CG592" s="2">
        <v>0</v>
      </c>
      <c r="CH592" s="2"/>
      <c r="CI592" s="2"/>
      <c r="CJ592" s="2"/>
      <c r="CK592" s="2"/>
      <c r="CL592" s="2"/>
      <c r="CM592" s="2">
        <v>0</v>
      </c>
      <c r="CN592" s="2" t="s">
        <v>858</v>
      </c>
      <c r="CO592" s="2">
        <v>0</v>
      </c>
      <c r="CP592" s="2">
        <f t="shared" si="564"/>
        <v>2061.3000000000002</v>
      </c>
      <c r="CQ592" s="2">
        <f t="shared" si="565"/>
        <v>137.41999999999999</v>
      </c>
      <c r="CR592" s="2">
        <f t="shared" ref="CR592:CR601" si="599">(ROUND((ROUND(((ET592)*AV592*1),2)*BB592),2)+ROUND((ROUND(((AE592-(EU592))*AV592*1),2)*BS592),2))</f>
        <v>0</v>
      </c>
      <c r="CS592" s="2">
        <f t="shared" ref="CS592:CS601" si="600">(ROUND((ROUND(((EU592)*AV592*1),2)*BS592),2)+ROUND((ROUND(((AE592-(EU592))*AV592*1),2)*BS592),2))</f>
        <v>0</v>
      </c>
      <c r="CT592" s="2">
        <f t="shared" si="568"/>
        <v>0</v>
      </c>
      <c r="CU592" s="2">
        <f t="shared" si="569"/>
        <v>0</v>
      </c>
      <c r="CV592" s="2">
        <f t="shared" si="570"/>
        <v>0</v>
      </c>
      <c r="CW592" s="2">
        <f t="shared" si="571"/>
        <v>0</v>
      </c>
      <c r="CX592" s="2">
        <f t="shared" si="572"/>
        <v>0</v>
      </c>
      <c r="CY592" s="2">
        <f t="shared" ref="CY592:CY601" si="601">(ROUND((((S592+ROUND((ROUND(((EU592)*AV592*1),2)*BS592),2))*AT592)/100),2)+ROUND(((ROUND((ROUND(((AE592-(EU592))*AV592*1),2)*BS592),2)*AT592)/100),2))</f>
        <v>0</v>
      </c>
      <c r="CZ592" s="2">
        <f t="shared" ref="CZ592:CZ601" si="602">(ROUND((((S592+ROUND((ROUND(((EU592)*AV592*1),2)*BS592),2))*AU592)/100),2)+ROUND(((ROUND((ROUND(((AE592-(EU592))*AV592*1),2)*BS592),2)*AU592)/100),2))</f>
        <v>0</v>
      </c>
      <c r="DA592" s="2"/>
      <c r="DB592" s="2"/>
      <c r="DC592" s="2" t="s">
        <v>3</v>
      </c>
      <c r="DD592" s="2" t="s">
        <v>3</v>
      </c>
      <c r="DE592" s="2" t="s">
        <v>3</v>
      </c>
      <c r="DF592" s="2" t="s">
        <v>3</v>
      </c>
      <c r="DG592" s="2" t="s">
        <v>3</v>
      </c>
      <c r="DH592" s="2" t="s">
        <v>3</v>
      </c>
      <c r="DI592" s="2" t="s">
        <v>3</v>
      </c>
      <c r="DJ592" s="2" t="s">
        <v>3</v>
      </c>
      <c r="DK592" s="2" t="s">
        <v>3</v>
      </c>
      <c r="DL592" s="2" t="s">
        <v>3</v>
      </c>
      <c r="DM592" s="2" t="s">
        <v>3</v>
      </c>
      <c r="DN592" s="2">
        <v>0</v>
      </c>
      <c r="DO592" s="2">
        <v>0</v>
      </c>
      <c r="DP592" s="2">
        <v>1</v>
      </c>
      <c r="DQ592" s="2">
        <v>1</v>
      </c>
      <c r="DR592" s="2"/>
      <c r="DS592" s="2"/>
      <c r="DT592" s="2"/>
      <c r="DU592" s="2">
        <v>1003</v>
      </c>
      <c r="DV592" s="2" t="s">
        <v>144</v>
      </c>
      <c r="DW592" s="2" t="s">
        <v>144</v>
      </c>
      <c r="DX592" s="2">
        <v>1</v>
      </c>
      <c r="DY592" s="2"/>
      <c r="DZ592" s="2" t="s">
        <v>3</v>
      </c>
      <c r="EA592" s="2" t="s">
        <v>3</v>
      </c>
      <c r="EB592" s="2" t="s">
        <v>3</v>
      </c>
      <c r="EC592" s="2" t="s">
        <v>3</v>
      </c>
      <c r="ED592" s="2"/>
      <c r="EE592" s="2">
        <v>85635393</v>
      </c>
      <c r="EF592" s="2">
        <v>30</v>
      </c>
      <c r="EG592" s="2" t="s">
        <v>46</v>
      </c>
      <c r="EH592" s="2">
        <v>0</v>
      </c>
      <c r="EI592" s="2" t="s">
        <v>3</v>
      </c>
      <c r="EJ592" s="2">
        <v>1</v>
      </c>
      <c r="EK592" s="2">
        <v>21</v>
      </c>
      <c r="EL592" s="2" t="s">
        <v>47</v>
      </c>
      <c r="EM592" s="2" t="s">
        <v>48</v>
      </c>
      <c r="EN592" s="2"/>
      <c r="EO592" s="2" t="s">
        <v>146</v>
      </c>
      <c r="EP592" s="2"/>
      <c r="EQ592" s="2">
        <v>0</v>
      </c>
      <c r="ER592" s="2">
        <v>137.41999999999999</v>
      </c>
      <c r="ES592" s="2">
        <v>137.41999999999999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>
        <v>0</v>
      </c>
      <c r="FR592" s="2">
        <v>0</v>
      </c>
      <c r="FS592" s="2">
        <v>0</v>
      </c>
      <c r="FT592" s="2"/>
      <c r="FU592" s="2"/>
      <c r="FV592" s="2"/>
      <c r="FW592" s="2"/>
      <c r="FX592" s="2">
        <v>109</v>
      </c>
      <c r="FY592" s="2">
        <v>61</v>
      </c>
      <c r="FZ592" s="2"/>
      <c r="GA592" s="2" t="s">
        <v>3</v>
      </c>
      <c r="GB592" s="2"/>
      <c r="GC592" s="2"/>
      <c r="GD592" s="2">
        <v>1</v>
      </c>
      <c r="GE592" s="2"/>
      <c r="GF592" s="2">
        <v>-74981626</v>
      </c>
      <c r="GG592" s="2">
        <v>2</v>
      </c>
      <c r="GH592" s="2">
        <v>1</v>
      </c>
      <c r="GI592" s="2">
        <v>-2</v>
      </c>
      <c r="GJ592" s="2">
        <v>0</v>
      </c>
      <c r="GK592" s="2">
        <v>0</v>
      </c>
      <c r="GL592" s="2">
        <f t="shared" si="575"/>
        <v>0</v>
      </c>
      <c r="GM592" s="2">
        <f t="shared" si="576"/>
        <v>2061.3000000000002</v>
      </c>
      <c r="GN592" s="2">
        <f t="shared" si="577"/>
        <v>2061.3000000000002</v>
      </c>
      <c r="GO592" s="2">
        <f t="shared" si="578"/>
        <v>0</v>
      </c>
      <c r="GP592" s="2">
        <f t="shared" si="579"/>
        <v>0</v>
      </c>
      <c r="GQ592" s="2"/>
      <c r="GR592" s="2">
        <v>0</v>
      </c>
      <c r="GS592" s="2">
        <v>3</v>
      </c>
      <c r="GT592" s="2">
        <v>0</v>
      </c>
      <c r="GU592" s="2" t="s">
        <v>3</v>
      </c>
      <c r="GV592" s="2">
        <f t="shared" si="580"/>
        <v>0</v>
      </c>
      <c r="GW592" s="2">
        <v>1</v>
      </c>
      <c r="GX592" s="2">
        <f t="shared" si="581"/>
        <v>0</v>
      </c>
      <c r="GY592" s="2"/>
      <c r="GZ592" s="2"/>
      <c r="HA592" s="2">
        <v>0</v>
      </c>
      <c r="HB592" s="2">
        <v>0</v>
      </c>
      <c r="HC592" s="2">
        <f t="shared" si="582"/>
        <v>0</v>
      </c>
      <c r="HD592" s="2"/>
      <c r="HE592" s="2" t="s">
        <v>3</v>
      </c>
      <c r="HF592" s="2" t="s">
        <v>3</v>
      </c>
      <c r="HG592" s="2"/>
      <c r="HH592" s="2"/>
      <c r="HI592" s="2"/>
      <c r="HJ592" s="2"/>
      <c r="HK592" s="2"/>
      <c r="HL592" s="2"/>
      <c r="HM592" s="2" t="s">
        <v>36</v>
      </c>
      <c r="HN592" s="2" t="s">
        <v>3</v>
      </c>
      <c r="HO592" s="2" t="s">
        <v>3</v>
      </c>
      <c r="HP592" s="2" t="s">
        <v>3</v>
      </c>
      <c r="HQ592" s="2" t="s">
        <v>3</v>
      </c>
      <c r="HR592" s="2"/>
      <c r="HS592" s="2">
        <v>0</v>
      </c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>
        <v>0</v>
      </c>
      <c r="IL592" s="2"/>
      <c r="IM592" s="2"/>
      <c r="IN592" s="2"/>
      <c r="IO592" s="2"/>
      <c r="IP592" s="2"/>
      <c r="IQ592" s="2"/>
      <c r="IR592" s="2"/>
      <c r="IS592" s="2"/>
      <c r="IT592" s="2"/>
      <c r="IU592" s="2"/>
    </row>
    <row r="593" spans="1:255" x14ac:dyDescent="0.25">
      <c r="A593" s="3">
        <v>18</v>
      </c>
      <c r="B593" s="3">
        <v>1</v>
      </c>
      <c r="C593" s="3">
        <v>753</v>
      </c>
      <c r="E593" s="3" t="s">
        <v>552</v>
      </c>
      <c r="F593" s="3" t="s">
        <v>553</v>
      </c>
      <c r="G593" s="3" t="s">
        <v>554</v>
      </c>
      <c r="H593" s="3" t="s">
        <v>144</v>
      </c>
      <c r="I593" s="3">
        <f>I591*J593</f>
        <v>15</v>
      </c>
      <c r="J593" s="3">
        <v>100</v>
      </c>
      <c r="K593" s="3">
        <v>100</v>
      </c>
      <c r="O593" s="3">
        <f t="shared" si="546"/>
        <v>29435.360000000001</v>
      </c>
      <c r="P593" s="3">
        <f t="shared" si="547"/>
        <v>29435.360000000001</v>
      </c>
      <c r="Q593" s="3">
        <f t="shared" si="589"/>
        <v>0</v>
      </c>
      <c r="R593" s="3">
        <f t="shared" si="590"/>
        <v>0</v>
      </c>
      <c r="S593" s="3">
        <f t="shared" si="550"/>
        <v>0</v>
      </c>
      <c r="T593" s="3">
        <f t="shared" si="551"/>
        <v>0</v>
      </c>
      <c r="U593" s="3">
        <f t="shared" si="552"/>
        <v>0</v>
      </c>
      <c r="V593" s="3">
        <f t="shared" si="553"/>
        <v>0</v>
      </c>
      <c r="W593" s="3">
        <f t="shared" si="554"/>
        <v>0</v>
      </c>
      <c r="X593" s="3">
        <f t="shared" si="591"/>
        <v>0</v>
      </c>
      <c r="Y593" s="3">
        <f t="shared" si="592"/>
        <v>0</v>
      </c>
      <c r="AA593" s="3">
        <v>86549536</v>
      </c>
      <c r="AB593" s="3">
        <f t="shared" si="557"/>
        <v>137.41999999999999</v>
      </c>
      <c r="AC593" s="3">
        <f t="shared" si="593"/>
        <v>137.41999999999999</v>
      </c>
      <c r="AD593" s="3">
        <f t="shared" si="594"/>
        <v>0</v>
      </c>
      <c r="AE593" s="3">
        <f t="shared" si="595"/>
        <v>0</v>
      </c>
      <c r="AF593" s="3">
        <f t="shared" si="596"/>
        <v>0</v>
      </c>
      <c r="AG593" s="3">
        <f t="shared" si="561"/>
        <v>0</v>
      </c>
      <c r="AH593" s="3">
        <f t="shared" si="597"/>
        <v>0</v>
      </c>
      <c r="AI593" s="3">
        <f t="shared" si="598"/>
        <v>0</v>
      </c>
      <c r="AJ593" s="3">
        <f t="shared" si="563"/>
        <v>0</v>
      </c>
      <c r="AK593" s="3">
        <v>137.41999999999999</v>
      </c>
      <c r="AL593" s="3">
        <v>137.41999999999999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109</v>
      </c>
      <c r="AU593" s="3">
        <v>61</v>
      </c>
      <c r="AV593" s="3">
        <v>1</v>
      </c>
      <c r="AW593" s="3">
        <v>1</v>
      </c>
      <c r="AZ593" s="3">
        <v>1</v>
      </c>
      <c r="BA593" s="3">
        <v>1</v>
      </c>
      <c r="BB593" s="3">
        <v>1</v>
      </c>
      <c r="BC593" s="3">
        <v>14.28</v>
      </c>
      <c r="BD593" s="3" t="s">
        <v>3</v>
      </c>
      <c r="BE593" s="3" t="s">
        <v>3</v>
      </c>
      <c r="BF593" s="3" t="s">
        <v>3</v>
      </c>
      <c r="BG593" s="3" t="s">
        <v>3</v>
      </c>
      <c r="BH593" s="3">
        <v>3</v>
      </c>
      <c r="BI593" s="3">
        <v>1</v>
      </c>
      <c r="BJ593" s="3" t="s">
        <v>555</v>
      </c>
      <c r="BM593" s="3">
        <v>21</v>
      </c>
      <c r="BN593" s="3">
        <v>0</v>
      </c>
      <c r="BO593" s="3" t="s">
        <v>553</v>
      </c>
      <c r="BP593" s="3">
        <v>1</v>
      </c>
      <c r="BQ593" s="3">
        <v>30</v>
      </c>
      <c r="BR593" s="3">
        <v>0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1</v>
      </c>
      <c r="BY593" s="3" t="s">
        <v>3</v>
      </c>
      <c r="BZ593" s="3">
        <v>109</v>
      </c>
      <c r="CA593" s="3">
        <v>61</v>
      </c>
      <c r="CB593" s="3" t="s">
        <v>3</v>
      </c>
      <c r="CE593" s="3">
        <v>1566</v>
      </c>
      <c r="CF593" s="3">
        <v>0</v>
      </c>
      <c r="CG593" s="3">
        <v>0</v>
      </c>
      <c r="CM593" s="3">
        <v>0</v>
      </c>
      <c r="CN593" s="3" t="s">
        <v>858</v>
      </c>
      <c r="CO593" s="3">
        <v>0</v>
      </c>
      <c r="CP593" s="3">
        <f t="shared" si="564"/>
        <v>29435.360000000001</v>
      </c>
      <c r="CQ593" s="3">
        <f t="shared" si="565"/>
        <v>1962.36</v>
      </c>
      <c r="CR593" s="3">
        <f t="shared" si="599"/>
        <v>0</v>
      </c>
      <c r="CS593" s="3">
        <f t="shared" si="600"/>
        <v>0</v>
      </c>
      <c r="CT593" s="3">
        <f t="shared" si="568"/>
        <v>0</v>
      </c>
      <c r="CU593" s="3">
        <f t="shared" si="569"/>
        <v>0</v>
      </c>
      <c r="CV593" s="3">
        <f t="shared" si="570"/>
        <v>0</v>
      </c>
      <c r="CW593" s="3">
        <f t="shared" si="571"/>
        <v>0</v>
      </c>
      <c r="CX593" s="3">
        <f t="shared" si="572"/>
        <v>0</v>
      </c>
      <c r="CY593" s="3">
        <f t="shared" si="601"/>
        <v>0</v>
      </c>
      <c r="CZ593" s="3">
        <f t="shared" si="602"/>
        <v>0</v>
      </c>
      <c r="DC593" s="3" t="s">
        <v>3</v>
      </c>
      <c r="DD593" s="3" t="s">
        <v>3</v>
      </c>
      <c r="DE593" s="3" t="s">
        <v>3</v>
      </c>
      <c r="DF593" s="3" t="s">
        <v>3</v>
      </c>
      <c r="DG593" s="3" t="s">
        <v>3</v>
      </c>
      <c r="DH593" s="3" t="s">
        <v>3</v>
      </c>
      <c r="DI593" s="3" t="s">
        <v>3</v>
      </c>
      <c r="DJ593" s="3" t="s">
        <v>3</v>
      </c>
      <c r="DK593" s="3" t="s">
        <v>3</v>
      </c>
      <c r="DL593" s="3" t="s">
        <v>3</v>
      </c>
      <c r="DM593" s="3" t="s">
        <v>3</v>
      </c>
      <c r="DN593" s="3">
        <v>0</v>
      </c>
      <c r="DO593" s="3">
        <v>0</v>
      </c>
      <c r="DP593" s="3">
        <v>1</v>
      </c>
      <c r="DQ593" s="3">
        <v>1</v>
      </c>
      <c r="DU593" s="3">
        <v>1003</v>
      </c>
      <c r="DV593" s="3" t="s">
        <v>144</v>
      </c>
      <c r="DW593" s="3" t="s">
        <v>144</v>
      </c>
      <c r="DX593" s="3">
        <v>1</v>
      </c>
      <c r="DZ593" s="3" t="s">
        <v>3</v>
      </c>
      <c r="EA593" s="3" t="s">
        <v>3</v>
      </c>
      <c r="EB593" s="3" t="s">
        <v>3</v>
      </c>
      <c r="EC593" s="3" t="s">
        <v>3</v>
      </c>
      <c r="EE593" s="3">
        <v>85635393</v>
      </c>
      <c r="EF593" s="3">
        <v>30</v>
      </c>
      <c r="EG593" s="3" t="s">
        <v>46</v>
      </c>
      <c r="EH593" s="3">
        <v>0</v>
      </c>
      <c r="EI593" s="3" t="s">
        <v>3</v>
      </c>
      <c r="EJ593" s="3">
        <v>1</v>
      </c>
      <c r="EK593" s="3">
        <v>21</v>
      </c>
      <c r="EL593" s="3" t="s">
        <v>47</v>
      </c>
      <c r="EM593" s="3" t="s">
        <v>48</v>
      </c>
      <c r="EO593" s="3" t="s">
        <v>146</v>
      </c>
      <c r="EQ593" s="3">
        <v>0</v>
      </c>
      <c r="ER593" s="3">
        <v>137.41999999999999</v>
      </c>
      <c r="ES593" s="3">
        <v>137.41999999999999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FQ593" s="3">
        <v>0</v>
      </c>
      <c r="FR593" s="3">
        <v>0</v>
      </c>
      <c r="FS593" s="3">
        <v>0</v>
      </c>
      <c r="FX593" s="3">
        <v>109</v>
      </c>
      <c r="FY593" s="3">
        <v>61</v>
      </c>
      <c r="GA593" s="3" t="s">
        <v>3</v>
      </c>
      <c r="GD593" s="3">
        <v>1</v>
      </c>
      <c r="GF593" s="3">
        <v>-74981626</v>
      </c>
      <c r="GG593" s="3">
        <v>2</v>
      </c>
      <c r="GH593" s="3">
        <v>1</v>
      </c>
      <c r="GI593" s="3">
        <v>2</v>
      </c>
      <c r="GJ593" s="3">
        <v>0</v>
      </c>
      <c r="GK593" s="3">
        <v>0</v>
      </c>
      <c r="GL593" s="3">
        <f t="shared" si="575"/>
        <v>0</v>
      </c>
      <c r="GM593" s="3">
        <f t="shared" si="576"/>
        <v>29435.360000000001</v>
      </c>
      <c r="GN593" s="3">
        <f t="shared" si="577"/>
        <v>29435.360000000001</v>
      </c>
      <c r="GO593" s="3">
        <f t="shared" si="578"/>
        <v>0</v>
      </c>
      <c r="GP593" s="3">
        <f t="shared" si="579"/>
        <v>0</v>
      </c>
      <c r="GR593" s="3">
        <v>0</v>
      </c>
      <c r="GS593" s="3">
        <v>3</v>
      </c>
      <c r="GT593" s="3">
        <v>0</v>
      </c>
      <c r="GU593" s="3" t="s">
        <v>3</v>
      </c>
      <c r="GV593" s="3">
        <f t="shared" si="580"/>
        <v>0</v>
      </c>
      <c r="GW593" s="3">
        <v>1</v>
      </c>
      <c r="GX593" s="3">
        <f t="shared" si="581"/>
        <v>0</v>
      </c>
      <c r="HA593" s="3">
        <v>0</v>
      </c>
      <c r="HB593" s="3">
        <v>0</v>
      </c>
      <c r="HC593" s="3">
        <f t="shared" si="582"/>
        <v>0</v>
      </c>
      <c r="HE593" s="3" t="s">
        <v>3</v>
      </c>
      <c r="HF593" s="3" t="s">
        <v>3</v>
      </c>
      <c r="HM593" s="3" t="s">
        <v>36</v>
      </c>
      <c r="HN593" s="3" t="s">
        <v>3</v>
      </c>
      <c r="HO593" s="3" t="s">
        <v>3</v>
      </c>
      <c r="HP593" s="3" t="s">
        <v>3</v>
      </c>
      <c r="HQ593" s="3" t="s">
        <v>3</v>
      </c>
      <c r="HS593" s="3">
        <v>0</v>
      </c>
      <c r="IK593" s="3">
        <v>0</v>
      </c>
    </row>
    <row r="594" spans="1:255" x14ac:dyDescent="0.25">
      <c r="A594" s="2">
        <v>17</v>
      </c>
      <c r="B594" s="2">
        <v>1</v>
      </c>
      <c r="C594" s="2"/>
      <c r="D594" s="2"/>
      <c r="E594" s="2" t="s">
        <v>556</v>
      </c>
      <c r="F594" s="2" t="s">
        <v>557</v>
      </c>
      <c r="G594" s="2" t="s">
        <v>558</v>
      </c>
      <c r="H594" s="2" t="s">
        <v>163</v>
      </c>
      <c r="I594" s="2">
        <f>ROUND(4+2,9)</f>
        <v>6</v>
      </c>
      <c r="J594" s="2">
        <v>0</v>
      </c>
      <c r="K594" s="2">
        <f>ROUND(4+2,9)</f>
        <v>6</v>
      </c>
      <c r="L594" s="2"/>
      <c r="M594" s="2"/>
      <c r="N594" s="2"/>
      <c r="O594" s="2">
        <f t="shared" si="546"/>
        <v>526.67999999999995</v>
      </c>
      <c r="P594" s="2">
        <f t="shared" si="547"/>
        <v>526.67999999999995</v>
      </c>
      <c r="Q594" s="2">
        <f t="shared" si="589"/>
        <v>0</v>
      </c>
      <c r="R594" s="2">
        <f t="shared" si="590"/>
        <v>0</v>
      </c>
      <c r="S594" s="2">
        <f t="shared" si="550"/>
        <v>0</v>
      </c>
      <c r="T594" s="2">
        <f t="shared" si="551"/>
        <v>0</v>
      </c>
      <c r="U594" s="2">
        <f t="shared" si="552"/>
        <v>0</v>
      </c>
      <c r="V594" s="2">
        <f t="shared" si="553"/>
        <v>0</v>
      </c>
      <c r="W594" s="2">
        <f t="shared" si="554"/>
        <v>0</v>
      </c>
      <c r="X594" s="2">
        <f t="shared" si="591"/>
        <v>0</v>
      </c>
      <c r="Y594" s="2">
        <f t="shared" si="592"/>
        <v>0</v>
      </c>
      <c r="Z594" s="2"/>
      <c r="AA594" s="2">
        <v>86549534</v>
      </c>
      <c r="AB594" s="2">
        <f t="shared" si="557"/>
        <v>87.78</v>
      </c>
      <c r="AC594" s="2">
        <f t="shared" si="593"/>
        <v>87.78</v>
      </c>
      <c r="AD594" s="2">
        <f t="shared" si="594"/>
        <v>0</v>
      </c>
      <c r="AE594" s="2">
        <f t="shared" si="595"/>
        <v>0</v>
      </c>
      <c r="AF594" s="2">
        <f t="shared" si="596"/>
        <v>0</v>
      </c>
      <c r="AG594" s="2">
        <f t="shared" si="561"/>
        <v>0</v>
      </c>
      <c r="AH594" s="2">
        <f t="shared" si="597"/>
        <v>0</v>
      </c>
      <c r="AI594" s="2">
        <f t="shared" si="598"/>
        <v>0</v>
      </c>
      <c r="AJ594" s="2">
        <f t="shared" si="563"/>
        <v>0</v>
      </c>
      <c r="AK594" s="2">
        <v>87.78</v>
      </c>
      <c r="AL594" s="2">
        <v>87.78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1</v>
      </c>
      <c r="AW594" s="2">
        <v>1</v>
      </c>
      <c r="AX594" s="2"/>
      <c r="AY594" s="2"/>
      <c r="AZ594" s="2">
        <v>1</v>
      </c>
      <c r="BA594" s="2">
        <v>1</v>
      </c>
      <c r="BB594" s="2">
        <v>1</v>
      </c>
      <c r="BC594" s="2">
        <v>1</v>
      </c>
      <c r="BD594" s="2" t="s">
        <v>3</v>
      </c>
      <c r="BE594" s="2" t="s">
        <v>3</v>
      </c>
      <c r="BF594" s="2" t="s">
        <v>3</v>
      </c>
      <c r="BG594" s="2" t="s">
        <v>3</v>
      </c>
      <c r="BH594" s="2">
        <v>3</v>
      </c>
      <c r="BI594" s="2">
        <v>1</v>
      </c>
      <c r="BJ594" s="2" t="s">
        <v>559</v>
      </c>
      <c r="BK594" s="2"/>
      <c r="BL594" s="2"/>
      <c r="BM594" s="2">
        <v>1617</v>
      </c>
      <c r="BN594" s="2">
        <v>0</v>
      </c>
      <c r="BO594" s="2" t="s">
        <v>3</v>
      </c>
      <c r="BP594" s="2">
        <v>0</v>
      </c>
      <c r="BQ594" s="2">
        <v>200</v>
      </c>
      <c r="BR594" s="2">
        <v>0</v>
      </c>
      <c r="BS594" s="2">
        <v>1</v>
      </c>
      <c r="BT594" s="2">
        <v>1</v>
      </c>
      <c r="BU594" s="2">
        <v>1</v>
      </c>
      <c r="BV594" s="2">
        <v>1</v>
      </c>
      <c r="BW594" s="2">
        <v>1</v>
      </c>
      <c r="BX594" s="2">
        <v>1</v>
      </c>
      <c r="BY594" s="2" t="s">
        <v>3</v>
      </c>
      <c r="BZ594" s="2">
        <v>0</v>
      </c>
      <c r="CA594" s="2">
        <v>0</v>
      </c>
      <c r="CB594" s="2" t="s">
        <v>3</v>
      </c>
      <c r="CC594" s="2"/>
      <c r="CD594" s="2"/>
      <c r="CE594" s="2">
        <v>1566</v>
      </c>
      <c r="CF594" s="2">
        <v>0</v>
      </c>
      <c r="CG594" s="2">
        <v>0</v>
      </c>
      <c r="CH594" s="2"/>
      <c r="CI594" s="2"/>
      <c r="CJ594" s="2"/>
      <c r="CK594" s="2"/>
      <c r="CL594" s="2"/>
      <c r="CM594" s="2">
        <v>0</v>
      </c>
      <c r="CN594" s="2" t="s">
        <v>3</v>
      </c>
      <c r="CO594" s="2">
        <v>0</v>
      </c>
      <c r="CP594" s="2">
        <f t="shared" si="564"/>
        <v>526.67999999999995</v>
      </c>
      <c r="CQ594" s="2">
        <f t="shared" si="565"/>
        <v>87.78</v>
      </c>
      <c r="CR594" s="2">
        <f t="shared" si="599"/>
        <v>0</v>
      </c>
      <c r="CS594" s="2">
        <f t="shared" si="600"/>
        <v>0</v>
      </c>
      <c r="CT594" s="2">
        <f t="shared" si="568"/>
        <v>0</v>
      </c>
      <c r="CU594" s="2">
        <f t="shared" si="569"/>
        <v>0</v>
      </c>
      <c r="CV594" s="2">
        <f t="shared" si="570"/>
        <v>0</v>
      </c>
      <c r="CW594" s="2">
        <f t="shared" si="571"/>
        <v>0</v>
      </c>
      <c r="CX594" s="2">
        <f t="shared" si="572"/>
        <v>0</v>
      </c>
      <c r="CY594" s="2">
        <f t="shared" si="601"/>
        <v>0</v>
      </c>
      <c r="CZ594" s="2">
        <f t="shared" si="602"/>
        <v>0</v>
      </c>
      <c r="DA594" s="2"/>
      <c r="DB594" s="2"/>
      <c r="DC594" s="2" t="s">
        <v>3</v>
      </c>
      <c r="DD594" s="2" t="s">
        <v>3</v>
      </c>
      <c r="DE594" s="2" t="s">
        <v>3</v>
      </c>
      <c r="DF594" s="2" t="s">
        <v>3</v>
      </c>
      <c r="DG594" s="2" t="s">
        <v>3</v>
      </c>
      <c r="DH594" s="2" t="s">
        <v>3</v>
      </c>
      <c r="DI594" s="2" t="s">
        <v>3</v>
      </c>
      <c r="DJ594" s="2" t="s">
        <v>3</v>
      </c>
      <c r="DK594" s="2" t="s">
        <v>3</v>
      </c>
      <c r="DL594" s="2" t="s">
        <v>3</v>
      </c>
      <c r="DM594" s="2" t="s">
        <v>3</v>
      </c>
      <c r="DN594" s="2">
        <v>0</v>
      </c>
      <c r="DO594" s="2">
        <v>0</v>
      </c>
      <c r="DP594" s="2">
        <v>1</v>
      </c>
      <c r="DQ594" s="2">
        <v>1</v>
      </c>
      <c r="DR594" s="2"/>
      <c r="DS594" s="2"/>
      <c r="DT594" s="2"/>
      <c r="DU594" s="2">
        <v>1010</v>
      </c>
      <c r="DV594" s="2" t="s">
        <v>163</v>
      </c>
      <c r="DW594" s="2" t="s">
        <v>163</v>
      </c>
      <c r="DX594" s="2">
        <v>1</v>
      </c>
      <c r="DY594" s="2"/>
      <c r="DZ594" s="2" t="s">
        <v>3</v>
      </c>
      <c r="EA594" s="2" t="s">
        <v>3</v>
      </c>
      <c r="EB594" s="2" t="s">
        <v>3</v>
      </c>
      <c r="EC594" s="2" t="s">
        <v>3</v>
      </c>
      <c r="ED594" s="2"/>
      <c r="EE594" s="2">
        <v>85635469</v>
      </c>
      <c r="EF594" s="2">
        <v>200</v>
      </c>
      <c r="EG594" s="2" t="s">
        <v>394</v>
      </c>
      <c r="EH594" s="2">
        <v>0</v>
      </c>
      <c r="EI594" s="2" t="s">
        <v>3</v>
      </c>
      <c r="EJ594" s="2">
        <v>1</v>
      </c>
      <c r="EK594" s="2">
        <v>1617</v>
      </c>
      <c r="EL594" s="2" t="s">
        <v>395</v>
      </c>
      <c r="EM594" s="2" t="s">
        <v>396</v>
      </c>
      <c r="EN594" s="2"/>
      <c r="EO594" s="2" t="s">
        <v>3</v>
      </c>
      <c r="EP594" s="2"/>
      <c r="EQ594" s="2">
        <v>131072</v>
      </c>
      <c r="ER594" s="2">
        <v>87.78</v>
      </c>
      <c r="ES594" s="2">
        <v>87.78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>
        <v>0</v>
      </c>
      <c r="FR594" s="2">
        <v>0</v>
      </c>
      <c r="FS594" s="2">
        <v>0</v>
      </c>
      <c r="FT594" s="2"/>
      <c r="FU594" s="2"/>
      <c r="FV594" s="2"/>
      <c r="FW594" s="2"/>
      <c r="FX594" s="2">
        <v>0</v>
      </c>
      <c r="FY594" s="2">
        <v>0</v>
      </c>
      <c r="FZ594" s="2"/>
      <c r="GA594" s="2" t="s">
        <v>3</v>
      </c>
      <c r="GB594" s="2"/>
      <c r="GC594" s="2"/>
      <c r="GD594" s="2">
        <v>1</v>
      </c>
      <c r="GE594" s="2"/>
      <c r="GF594" s="2">
        <v>242978422</v>
      </c>
      <c r="GG594" s="2">
        <v>2</v>
      </c>
      <c r="GH594" s="2">
        <v>1</v>
      </c>
      <c r="GI594" s="2">
        <v>-2</v>
      </c>
      <c r="GJ594" s="2">
        <v>0</v>
      </c>
      <c r="GK594" s="2">
        <v>0</v>
      </c>
      <c r="GL594" s="2">
        <f t="shared" si="575"/>
        <v>0</v>
      </c>
      <c r="GM594" s="2">
        <f t="shared" si="576"/>
        <v>526.67999999999995</v>
      </c>
      <c r="GN594" s="2">
        <f t="shared" si="577"/>
        <v>526.67999999999995</v>
      </c>
      <c r="GO594" s="2">
        <f t="shared" si="578"/>
        <v>0</v>
      </c>
      <c r="GP594" s="2">
        <f t="shared" si="579"/>
        <v>0</v>
      </c>
      <c r="GQ594" s="2"/>
      <c r="GR594" s="2">
        <v>0</v>
      </c>
      <c r="GS594" s="2">
        <v>3</v>
      </c>
      <c r="GT594" s="2">
        <v>0</v>
      </c>
      <c r="GU594" s="2" t="s">
        <v>3</v>
      </c>
      <c r="GV594" s="2">
        <f t="shared" si="580"/>
        <v>0</v>
      </c>
      <c r="GW594" s="2">
        <v>1</v>
      </c>
      <c r="GX594" s="2">
        <f t="shared" si="581"/>
        <v>0</v>
      </c>
      <c r="GY594" s="2"/>
      <c r="GZ594" s="2"/>
      <c r="HA594" s="2">
        <v>0</v>
      </c>
      <c r="HB594" s="2">
        <v>0</v>
      </c>
      <c r="HC594" s="2">
        <f t="shared" si="582"/>
        <v>0</v>
      </c>
      <c r="HD594" s="2"/>
      <c r="HE594" s="2" t="s">
        <v>3</v>
      </c>
      <c r="HF594" s="2" t="s">
        <v>3</v>
      </c>
      <c r="HG594" s="2"/>
      <c r="HH594" s="2"/>
      <c r="HI594" s="2"/>
      <c r="HJ594" s="2"/>
      <c r="HK594" s="2"/>
      <c r="HL594" s="2"/>
      <c r="HM594" s="2" t="s">
        <v>3</v>
      </c>
      <c r="HN594" s="2" t="s">
        <v>3</v>
      </c>
      <c r="HO594" s="2" t="s">
        <v>3</v>
      </c>
      <c r="HP594" s="2" t="s">
        <v>3</v>
      </c>
      <c r="HQ594" s="2" t="s">
        <v>3</v>
      </c>
      <c r="HR594" s="2"/>
      <c r="HS594" s="2">
        <v>0</v>
      </c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>
        <v>0</v>
      </c>
      <c r="IL594" s="2"/>
      <c r="IM594" s="2"/>
      <c r="IN594" s="2"/>
      <c r="IO594" s="2"/>
      <c r="IP594" s="2"/>
      <c r="IQ594" s="2"/>
      <c r="IR594" s="2"/>
      <c r="IS594" s="2"/>
      <c r="IT594" s="2"/>
      <c r="IU594" s="2"/>
    </row>
    <row r="595" spans="1:255" x14ac:dyDescent="0.25">
      <c r="A595" s="3">
        <v>17</v>
      </c>
      <c r="B595" s="3">
        <v>1</v>
      </c>
      <c r="E595" s="3" t="s">
        <v>556</v>
      </c>
      <c r="F595" s="3" t="s">
        <v>557</v>
      </c>
      <c r="G595" s="3" t="s">
        <v>558</v>
      </c>
      <c r="H595" s="3" t="s">
        <v>163</v>
      </c>
      <c r="I595" s="3">
        <f>ROUND(4+2,9)</f>
        <v>6</v>
      </c>
      <c r="J595" s="3">
        <v>0</v>
      </c>
      <c r="K595" s="3">
        <f>ROUND(4+2,9)</f>
        <v>6</v>
      </c>
      <c r="O595" s="3">
        <f t="shared" si="546"/>
        <v>3902.7</v>
      </c>
      <c r="P595" s="3">
        <f t="shared" si="547"/>
        <v>3902.7</v>
      </c>
      <c r="Q595" s="3">
        <f t="shared" si="589"/>
        <v>0</v>
      </c>
      <c r="R595" s="3">
        <f t="shared" si="590"/>
        <v>0</v>
      </c>
      <c r="S595" s="3">
        <f t="shared" si="550"/>
        <v>0</v>
      </c>
      <c r="T595" s="3">
        <f t="shared" si="551"/>
        <v>0</v>
      </c>
      <c r="U595" s="3">
        <f t="shared" si="552"/>
        <v>0</v>
      </c>
      <c r="V595" s="3">
        <f t="shared" si="553"/>
        <v>0</v>
      </c>
      <c r="W595" s="3">
        <f t="shared" si="554"/>
        <v>0</v>
      </c>
      <c r="X595" s="3">
        <f t="shared" si="591"/>
        <v>0</v>
      </c>
      <c r="Y595" s="3">
        <f t="shared" si="592"/>
        <v>0</v>
      </c>
      <c r="AA595" s="3">
        <v>86549536</v>
      </c>
      <c r="AB595" s="3">
        <f t="shared" si="557"/>
        <v>87.78</v>
      </c>
      <c r="AC595" s="3">
        <f t="shared" si="593"/>
        <v>87.78</v>
      </c>
      <c r="AD595" s="3">
        <f t="shared" si="594"/>
        <v>0</v>
      </c>
      <c r="AE595" s="3">
        <f t="shared" si="595"/>
        <v>0</v>
      </c>
      <c r="AF595" s="3">
        <f t="shared" si="596"/>
        <v>0</v>
      </c>
      <c r="AG595" s="3">
        <f t="shared" si="561"/>
        <v>0</v>
      </c>
      <c r="AH595" s="3">
        <f t="shared" si="597"/>
        <v>0</v>
      </c>
      <c r="AI595" s="3">
        <f t="shared" si="598"/>
        <v>0</v>
      </c>
      <c r="AJ595" s="3">
        <f t="shared" si="563"/>
        <v>0</v>
      </c>
      <c r="AK595" s="3">
        <v>87.78</v>
      </c>
      <c r="AL595" s="3">
        <v>87.78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1</v>
      </c>
      <c r="AW595" s="3">
        <v>1</v>
      </c>
      <c r="AZ595" s="3">
        <v>1</v>
      </c>
      <c r="BA595" s="3">
        <v>1</v>
      </c>
      <c r="BB595" s="3">
        <v>1</v>
      </c>
      <c r="BC595" s="3">
        <v>7.41</v>
      </c>
      <c r="BD595" s="3" t="s">
        <v>3</v>
      </c>
      <c r="BE595" s="3" t="s">
        <v>3</v>
      </c>
      <c r="BF595" s="3" t="s">
        <v>3</v>
      </c>
      <c r="BG595" s="3" t="s">
        <v>3</v>
      </c>
      <c r="BH595" s="3">
        <v>3</v>
      </c>
      <c r="BI595" s="3">
        <v>1</v>
      </c>
      <c r="BJ595" s="3" t="s">
        <v>559</v>
      </c>
      <c r="BM595" s="3">
        <v>1617</v>
      </c>
      <c r="BN595" s="3">
        <v>0</v>
      </c>
      <c r="BO595" s="3" t="s">
        <v>557</v>
      </c>
      <c r="BP595" s="3">
        <v>1</v>
      </c>
      <c r="BQ595" s="3">
        <v>200</v>
      </c>
      <c r="BR595" s="3">
        <v>0</v>
      </c>
      <c r="BS595" s="3">
        <v>1</v>
      </c>
      <c r="BT595" s="3">
        <v>1</v>
      </c>
      <c r="BU595" s="3">
        <v>1</v>
      </c>
      <c r="BV595" s="3">
        <v>1</v>
      </c>
      <c r="BW595" s="3">
        <v>1</v>
      </c>
      <c r="BX595" s="3">
        <v>1</v>
      </c>
      <c r="BY595" s="3" t="s">
        <v>3</v>
      </c>
      <c r="BZ595" s="3">
        <v>0</v>
      </c>
      <c r="CA595" s="3">
        <v>0</v>
      </c>
      <c r="CB595" s="3" t="s">
        <v>3</v>
      </c>
      <c r="CE595" s="3">
        <v>1566</v>
      </c>
      <c r="CF595" s="3">
        <v>0</v>
      </c>
      <c r="CG595" s="3">
        <v>0</v>
      </c>
      <c r="CM595" s="3">
        <v>0</v>
      </c>
      <c r="CN595" s="3" t="s">
        <v>3</v>
      </c>
      <c r="CO595" s="3">
        <v>0</v>
      </c>
      <c r="CP595" s="3">
        <f t="shared" si="564"/>
        <v>3902.7</v>
      </c>
      <c r="CQ595" s="3">
        <f t="shared" si="565"/>
        <v>650.45000000000005</v>
      </c>
      <c r="CR595" s="3">
        <f t="shared" si="599"/>
        <v>0</v>
      </c>
      <c r="CS595" s="3">
        <f t="shared" si="600"/>
        <v>0</v>
      </c>
      <c r="CT595" s="3">
        <f t="shared" si="568"/>
        <v>0</v>
      </c>
      <c r="CU595" s="3">
        <f t="shared" si="569"/>
        <v>0</v>
      </c>
      <c r="CV595" s="3">
        <f t="shared" si="570"/>
        <v>0</v>
      </c>
      <c r="CW595" s="3">
        <f t="shared" si="571"/>
        <v>0</v>
      </c>
      <c r="CX595" s="3">
        <f t="shared" si="572"/>
        <v>0</v>
      </c>
      <c r="CY595" s="3">
        <f t="shared" si="601"/>
        <v>0</v>
      </c>
      <c r="CZ595" s="3">
        <f t="shared" si="602"/>
        <v>0</v>
      </c>
      <c r="DC595" s="3" t="s">
        <v>3</v>
      </c>
      <c r="DD595" s="3" t="s">
        <v>3</v>
      </c>
      <c r="DE595" s="3" t="s">
        <v>3</v>
      </c>
      <c r="DF595" s="3" t="s">
        <v>3</v>
      </c>
      <c r="DG595" s="3" t="s">
        <v>3</v>
      </c>
      <c r="DH595" s="3" t="s">
        <v>3</v>
      </c>
      <c r="DI595" s="3" t="s">
        <v>3</v>
      </c>
      <c r="DJ595" s="3" t="s">
        <v>3</v>
      </c>
      <c r="DK595" s="3" t="s">
        <v>3</v>
      </c>
      <c r="DL595" s="3" t="s">
        <v>3</v>
      </c>
      <c r="DM595" s="3" t="s">
        <v>3</v>
      </c>
      <c r="DN595" s="3">
        <v>0</v>
      </c>
      <c r="DO595" s="3">
        <v>0</v>
      </c>
      <c r="DP595" s="3">
        <v>1</v>
      </c>
      <c r="DQ595" s="3">
        <v>1</v>
      </c>
      <c r="DU595" s="3">
        <v>1010</v>
      </c>
      <c r="DV595" s="3" t="s">
        <v>163</v>
      </c>
      <c r="DW595" s="3" t="s">
        <v>163</v>
      </c>
      <c r="DX595" s="3">
        <v>1</v>
      </c>
      <c r="DZ595" s="3" t="s">
        <v>3</v>
      </c>
      <c r="EA595" s="3" t="s">
        <v>3</v>
      </c>
      <c r="EB595" s="3" t="s">
        <v>3</v>
      </c>
      <c r="EC595" s="3" t="s">
        <v>3</v>
      </c>
      <c r="EE595" s="3">
        <v>85635469</v>
      </c>
      <c r="EF595" s="3">
        <v>200</v>
      </c>
      <c r="EG595" s="3" t="s">
        <v>394</v>
      </c>
      <c r="EH595" s="3">
        <v>0</v>
      </c>
      <c r="EI595" s="3" t="s">
        <v>3</v>
      </c>
      <c r="EJ595" s="3">
        <v>1</v>
      </c>
      <c r="EK595" s="3">
        <v>1617</v>
      </c>
      <c r="EL595" s="3" t="s">
        <v>395</v>
      </c>
      <c r="EM595" s="3" t="s">
        <v>396</v>
      </c>
      <c r="EO595" s="3" t="s">
        <v>3</v>
      </c>
      <c r="EQ595" s="3">
        <v>131072</v>
      </c>
      <c r="ER595" s="3">
        <v>87.78</v>
      </c>
      <c r="ES595" s="3">
        <v>87.78</v>
      </c>
      <c r="ET595" s="3">
        <v>0</v>
      </c>
      <c r="EU595" s="3">
        <v>0</v>
      </c>
      <c r="EV595" s="3">
        <v>0</v>
      </c>
      <c r="EW595" s="3">
        <v>0</v>
      </c>
      <c r="EX595" s="3">
        <v>0</v>
      </c>
      <c r="EY595" s="3">
        <v>0</v>
      </c>
      <c r="FQ595" s="3">
        <v>0</v>
      </c>
      <c r="FR595" s="3">
        <v>0</v>
      </c>
      <c r="FS595" s="3">
        <v>0</v>
      </c>
      <c r="FX595" s="3">
        <v>0</v>
      </c>
      <c r="FY595" s="3">
        <v>0</v>
      </c>
      <c r="GA595" s="3" t="s">
        <v>3</v>
      </c>
      <c r="GD595" s="3">
        <v>1</v>
      </c>
      <c r="GF595" s="3">
        <v>242978422</v>
      </c>
      <c r="GG595" s="3">
        <v>2</v>
      </c>
      <c r="GH595" s="3">
        <v>1</v>
      </c>
      <c r="GI595" s="3">
        <v>2</v>
      </c>
      <c r="GJ595" s="3">
        <v>0</v>
      </c>
      <c r="GK595" s="3">
        <v>0</v>
      </c>
      <c r="GL595" s="3">
        <f t="shared" si="575"/>
        <v>0</v>
      </c>
      <c r="GM595" s="3">
        <f t="shared" si="576"/>
        <v>3902.7</v>
      </c>
      <c r="GN595" s="3">
        <f t="shared" si="577"/>
        <v>3902.7</v>
      </c>
      <c r="GO595" s="3">
        <f t="shared" si="578"/>
        <v>0</v>
      </c>
      <c r="GP595" s="3">
        <f t="shared" si="579"/>
        <v>0</v>
      </c>
      <c r="GR595" s="3">
        <v>0</v>
      </c>
      <c r="GS595" s="3">
        <v>3</v>
      </c>
      <c r="GT595" s="3">
        <v>0</v>
      </c>
      <c r="GU595" s="3" t="s">
        <v>3</v>
      </c>
      <c r="GV595" s="3">
        <f t="shared" si="580"/>
        <v>0</v>
      </c>
      <c r="GW595" s="3">
        <v>1</v>
      </c>
      <c r="GX595" s="3">
        <f t="shared" si="581"/>
        <v>0</v>
      </c>
      <c r="HA595" s="3">
        <v>0</v>
      </c>
      <c r="HB595" s="3">
        <v>0</v>
      </c>
      <c r="HC595" s="3">
        <f t="shared" si="582"/>
        <v>0</v>
      </c>
      <c r="HE595" s="3" t="s">
        <v>3</v>
      </c>
      <c r="HF595" s="3" t="s">
        <v>3</v>
      </c>
      <c r="HM595" s="3" t="s">
        <v>3</v>
      </c>
      <c r="HN595" s="3" t="s">
        <v>3</v>
      </c>
      <c r="HO595" s="3" t="s">
        <v>3</v>
      </c>
      <c r="HP595" s="3" t="s">
        <v>3</v>
      </c>
      <c r="HQ595" s="3" t="s">
        <v>3</v>
      </c>
      <c r="HS595" s="3">
        <v>0</v>
      </c>
      <c r="IK595" s="3">
        <v>0</v>
      </c>
    </row>
    <row r="596" spans="1:255" x14ac:dyDescent="0.25">
      <c r="A596" s="2">
        <v>17</v>
      </c>
      <c r="B596" s="2">
        <v>1</v>
      </c>
      <c r="C596" s="2"/>
      <c r="D596" s="2"/>
      <c r="E596" s="2" t="s">
        <v>560</v>
      </c>
      <c r="F596" s="2" t="s">
        <v>561</v>
      </c>
      <c r="G596" s="2" t="s">
        <v>562</v>
      </c>
      <c r="H596" s="2" t="s">
        <v>163</v>
      </c>
      <c r="I596" s="2">
        <v>6</v>
      </c>
      <c r="J596" s="2">
        <v>0</v>
      </c>
      <c r="K596" s="2">
        <v>6</v>
      </c>
      <c r="L596" s="2"/>
      <c r="M596" s="2"/>
      <c r="N596" s="2"/>
      <c r="O596" s="2">
        <f t="shared" si="546"/>
        <v>780.42</v>
      </c>
      <c r="P596" s="2">
        <f t="shared" si="547"/>
        <v>780.42</v>
      </c>
      <c r="Q596" s="2">
        <f t="shared" si="589"/>
        <v>0</v>
      </c>
      <c r="R596" s="2">
        <f t="shared" si="590"/>
        <v>0</v>
      </c>
      <c r="S596" s="2">
        <f t="shared" si="550"/>
        <v>0</v>
      </c>
      <c r="T596" s="2">
        <f t="shared" si="551"/>
        <v>0</v>
      </c>
      <c r="U596" s="2">
        <f t="shared" si="552"/>
        <v>0</v>
      </c>
      <c r="V596" s="2">
        <f t="shared" si="553"/>
        <v>0</v>
      </c>
      <c r="W596" s="2">
        <f t="shared" si="554"/>
        <v>0</v>
      </c>
      <c r="X596" s="2">
        <f t="shared" si="591"/>
        <v>0</v>
      </c>
      <c r="Y596" s="2">
        <f t="shared" si="592"/>
        <v>0</v>
      </c>
      <c r="Z596" s="2"/>
      <c r="AA596" s="2">
        <v>86549534</v>
      </c>
      <c r="AB596" s="2">
        <f t="shared" si="557"/>
        <v>130.07</v>
      </c>
      <c r="AC596" s="2">
        <f t="shared" si="593"/>
        <v>130.07</v>
      </c>
      <c r="AD596" s="2">
        <f t="shared" si="594"/>
        <v>0</v>
      </c>
      <c r="AE596" s="2">
        <f t="shared" si="595"/>
        <v>0</v>
      </c>
      <c r="AF596" s="2">
        <f t="shared" si="596"/>
        <v>0</v>
      </c>
      <c r="AG596" s="2">
        <f t="shared" si="561"/>
        <v>0</v>
      </c>
      <c r="AH596" s="2">
        <f t="shared" si="597"/>
        <v>0</v>
      </c>
      <c r="AI596" s="2">
        <f t="shared" si="598"/>
        <v>0</v>
      </c>
      <c r="AJ596" s="2">
        <f t="shared" si="563"/>
        <v>0</v>
      </c>
      <c r="AK596" s="2">
        <v>130.07</v>
      </c>
      <c r="AL596" s="2">
        <v>130.07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1</v>
      </c>
      <c r="AW596" s="2">
        <v>1</v>
      </c>
      <c r="AX596" s="2"/>
      <c r="AY596" s="2"/>
      <c r="AZ596" s="2">
        <v>1</v>
      </c>
      <c r="BA596" s="2">
        <v>1</v>
      </c>
      <c r="BB596" s="2">
        <v>1</v>
      </c>
      <c r="BC596" s="2">
        <v>1</v>
      </c>
      <c r="BD596" s="2" t="s">
        <v>3</v>
      </c>
      <c r="BE596" s="2" t="s">
        <v>3</v>
      </c>
      <c r="BF596" s="2" t="s">
        <v>3</v>
      </c>
      <c r="BG596" s="2" t="s">
        <v>3</v>
      </c>
      <c r="BH596" s="2">
        <v>3</v>
      </c>
      <c r="BI596" s="2">
        <v>1</v>
      </c>
      <c r="BJ596" s="2" t="s">
        <v>563</v>
      </c>
      <c r="BK596" s="2"/>
      <c r="BL596" s="2"/>
      <c r="BM596" s="2">
        <v>1617</v>
      </c>
      <c r="BN596" s="2">
        <v>0</v>
      </c>
      <c r="BO596" s="2" t="s">
        <v>3</v>
      </c>
      <c r="BP596" s="2">
        <v>0</v>
      </c>
      <c r="BQ596" s="2">
        <v>200</v>
      </c>
      <c r="BR596" s="2">
        <v>0</v>
      </c>
      <c r="BS596" s="2">
        <v>1</v>
      </c>
      <c r="BT596" s="2">
        <v>1</v>
      </c>
      <c r="BU596" s="2">
        <v>1</v>
      </c>
      <c r="BV596" s="2">
        <v>1</v>
      </c>
      <c r="BW596" s="2">
        <v>1</v>
      </c>
      <c r="BX596" s="2">
        <v>1</v>
      </c>
      <c r="BY596" s="2" t="s">
        <v>3</v>
      </c>
      <c r="BZ596" s="2">
        <v>0</v>
      </c>
      <c r="CA596" s="2">
        <v>0</v>
      </c>
      <c r="CB596" s="2" t="s">
        <v>3</v>
      </c>
      <c r="CC596" s="2"/>
      <c r="CD596" s="2"/>
      <c r="CE596" s="2">
        <v>1566</v>
      </c>
      <c r="CF596" s="2">
        <v>0</v>
      </c>
      <c r="CG596" s="2">
        <v>0</v>
      </c>
      <c r="CH596" s="2"/>
      <c r="CI596" s="2"/>
      <c r="CJ596" s="2"/>
      <c r="CK596" s="2"/>
      <c r="CL596" s="2"/>
      <c r="CM596" s="2">
        <v>0</v>
      </c>
      <c r="CN596" s="2" t="s">
        <v>3</v>
      </c>
      <c r="CO596" s="2">
        <v>0</v>
      </c>
      <c r="CP596" s="2">
        <f t="shared" si="564"/>
        <v>780.42</v>
      </c>
      <c r="CQ596" s="2">
        <f t="shared" si="565"/>
        <v>130.07</v>
      </c>
      <c r="CR596" s="2">
        <f t="shared" si="599"/>
        <v>0</v>
      </c>
      <c r="CS596" s="2">
        <f t="shared" si="600"/>
        <v>0</v>
      </c>
      <c r="CT596" s="2">
        <f t="shared" si="568"/>
        <v>0</v>
      </c>
      <c r="CU596" s="2">
        <f t="shared" si="569"/>
        <v>0</v>
      </c>
      <c r="CV596" s="2">
        <f t="shared" si="570"/>
        <v>0</v>
      </c>
      <c r="CW596" s="2">
        <f t="shared" si="571"/>
        <v>0</v>
      </c>
      <c r="CX596" s="2">
        <f t="shared" si="572"/>
        <v>0</v>
      </c>
      <c r="CY596" s="2">
        <f t="shared" si="601"/>
        <v>0</v>
      </c>
      <c r="CZ596" s="2">
        <f t="shared" si="602"/>
        <v>0</v>
      </c>
      <c r="DA596" s="2"/>
      <c r="DB596" s="2"/>
      <c r="DC596" s="2" t="s">
        <v>3</v>
      </c>
      <c r="DD596" s="2" t="s">
        <v>3</v>
      </c>
      <c r="DE596" s="2" t="s">
        <v>3</v>
      </c>
      <c r="DF596" s="2" t="s">
        <v>3</v>
      </c>
      <c r="DG596" s="2" t="s">
        <v>3</v>
      </c>
      <c r="DH596" s="2" t="s">
        <v>3</v>
      </c>
      <c r="DI596" s="2" t="s">
        <v>3</v>
      </c>
      <c r="DJ596" s="2" t="s">
        <v>3</v>
      </c>
      <c r="DK596" s="2" t="s">
        <v>3</v>
      </c>
      <c r="DL596" s="2" t="s">
        <v>3</v>
      </c>
      <c r="DM596" s="2" t="s">
        <v>3</v>
      </c>
      <c r="DN596" s="2">
        <v>0</v>
      </c>
      <c r="DO596" s="2">
        <v>0</v>
      </c>
      <c r="DP596" s="2">
        <v>1</v>
      </c>
      <c r="DQ596" s="2">
        <v>1</v>
      </c>
      <c r="DR596" s="2"/>
      <c r="DS596" s="2"/>
      <c r="DT596" s="2"/>
      <c r="DU596" s="2">
        <v>1010</v>
      </c>
      <c r="DV596" s="2" t="s">
        <v>163</v>
      </c>
      <c r="DW596" s="2" t="s">
        <v>163</v>
      </c>
      <c r="DX596" s="2">
        <v>1</v>
      </c>
      <c r="DY596" s="2"/>
      <c r="DZ596" s="2" t="s">
        <v>3</v>
      </c>
      <c r="EA596" s="2" t="s">
        <v>3</v>
      </c>
      <c r="EB596" s="2" t="s">
        <v>3</v>
      </c>
      <c r="EC596" s="2" t="s">
        <v>3</v>
      </c>
      <c r="ED596" s="2"/>
      <c r="EE596" s="2">
        <v>85635469</v>
      </c>
      <c r="EF596" s="2">
        <v>200</v>
      </c>
      <c r="EG596" s="2" t="s">
        <v>394</v>
      </c>
      <c r="EH596" s="2">
        <v>0</v>
      </c>
      <c r="EI596" s="2" t="s">
        <v>3</v>
      </c>
      <c r="EJ596" s="2">
        <v>1</v>
      </c>
      <c r="EK596" s="2">
        <v>1617</v>
      </c>
      <c r="EL596" s="2" t="s">
        <v>395</v>
      </c>
      <c r="EM596" s="2" t="s">
        <v>396</v>
      </c>
      <c r="EN596" s="2"/>
      <c r="EO596" s="2" t="s">
        <v>3</v>
      </c>
      <c r="EP596" s="2"/>
      <c r="EQ596" s="2">
        <v>131072</v>
      </c>
      <c r="ER596" s="2">
        <v>130.07</v>
      </c>
      <c r="ES596" s="2">
        <v>130.07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>
        <v>0</v>
      </c>
      <c r="FR596" s="2">
        <v>0</v>
      </c>
      <c r="FS596" s="2">
        <v>0</v>
      </c>
      <c r="FT596" s="2"/>
      <c r="FU596" s="2"/>
      <c r="FV596" s="2"/>
      <c r="FW596" s="2"/>
      <c r="FX596" s="2">
        <v>0</v>
      </c>
      <c r="FY596" s="2">
        <v>0</v>
      </c>
      <c r="FZ596" s="2"/>
      <c r="GA596" s="2" t="s">
        <v>3</v>
      </c>
      <c r="GB596" s="2"/>
      <c r="GC596" s="2"/>
      <c r="GD596" s="2">
        <v>1</v>
      </c>
      <c r="GE596" s="2"/>
      <c r="GF596" s="2">
        <v>-1214401210</v>
      </c>
      <c r="GG596" s="2">
        <v>2</v>
      </c>
      <c r="GH596" s="2">
        <v>1</v>
      </c>
      <c r="GI596" s="2">
        <v>-2</v>
      </c>
      <c r="GJ596" s="2">
        <v>0</v>
      </c>
      <c r="GK596" s="2">
        <v>0</v>
      </c>
      <c r="GL596" s="2">
        <f t="shared" si="575"/>
        <v>0</v>
      </c>
      <c r="GM596" s="2">
        <f t="shared" si="576"/>
        <v>780.42</v>
      </c>
      <c r="GN596" s="2">
        <f t="shared" si="577"/>
        <v>780.42</v>
      </c>
      <c r="GO596" s="2">
        <f t="shared" si="578"/>
        <v>0</v>
      </c>
      <c r="GP596" s="2">
        <f t="shared" si="579"/>
        <v>0</v>
      </c>
      <c r="GQ596" s="2"/>
      <c r="GR596" s="2">
        <v>0</v>
      </c>
      <c r="GS596" s="2">
        <v>3</v>
      </c>
      <c r="GT596" s="2">
        <v>0</v>
      </c>
      <c r="GU596" s="2" t="s">
        <v>3</v>
      </c>
      <c r="GV596" s="2">
        <f t="shared" si="580"/>
        <v>0</v>
      </c>
      <c r="GW596" s="2">
        <v>1</v>
      </c>
      <c r="GX596" s="2">
        <f t="shared" si="581"/>
        <v>0</v>
      </c>
      <c r="GY596" s="2"/>
      <c r="GZ596" s="2"/>
      <c r="HA596" s="2">
        <v>0</v>
      </c>
      <c r="HB596" s="2">
        <v>0</v>
      </c>
      <c r="HC596" s="2">
        <f t="shared" si="582"/>
        <v>0</v>
      </c>
      <c r="HD596" s="2"/>
      <c r="HE596" s="2" t="s">
        <v>3</v>
      </c>
      <c r="HF596" s="2" t="s">
        <v>3</v>
      </c>
      <c r="HG596" s="2"/>
      <c r="HH596" s="2"/>
      <c r="HI596" s="2"/>
      <c r="HJ596" s="2"/>
      <c r="HK596" s="2"/>
      <c r="HL596" s="2"/>
      <c r="HM596" s="2" t="s">
        <v>3</v>
      </c>
      <c r="HN596" s="2" t="s">
        <v>3</v>
      </c>
      <c r="HO596" s="2" t="s">
        <v>3</v>
      </c>
      <c r="HP596" s="2" t="s">
        <v>3</v>
      </c>
      <c r="HQ596" s="2" t="s">
        <v>3</v>
      </c>
      <c r="HR596" s="2"/>
      <c r="HS596" s="2">
        <v>0</v>
      </c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>
        <v>0</v>
      </c>
      <c r="IL596" s="2"/>
      <c r="IM596" s="2"/>
      <c r="IN596" s="2"/>
      <c r="IO596" s="2"/>
      <c r="IP596" s="2"/>
      <c r="IQ596" s="2"/>
      <c r="IR596" s="2"/>
      <c r="IS596" s="2"/>
      <c r="IT596" s="2"/>
      <c r="IU596" s="2"/>
    </row>
    <row r="597" spans="1:255" x14ac:dyDescent="0.25">
      <c r="A597" s="3">
        <v>17</v>
      </c>
      <c r="B597" s="3">
        <v>1</v>
      </c>
      <c r="E597" s="3" t="s">
        <v>560</v>
      </c>
      <c r="F597" s="3" t="s">
        <v>561</v>
      </c>
      <c r="G597" s="3" t="s">
        <v>562</v>
      </c>
      <c r="H597" s="3" t="s">
        <v>163</v>
      </c>
      <c r="I597" s="3">
        <v>6</v>
      </c>
      <c r="J597" s="3">
        <v>0</v>
      </c>
      <c r="K597" s="3">
        <v>6</v>
      </c>
      <c r="O597" s="3">
        <f t="shared" si="546"/>
        <v>3761.62</v>
      </c>
      <c r="P597" s="3">
        <f t="shared" si="547"/>
        <v>3761.62</v>
      </c>
      <c r="Q597" s="3">
        <f t="shared" si="589"/>
        <v>0</v>
      </c>
      <c r="R597" s="3">
        <f t="shared" si="590"/>
        <v>0</v>
      </c>
      <c r="S597" s="3">
        <f t="shared" si="550"/>
        <v>0</v>
      </c>
      <c r="T597" s="3">
        <f t="shared" si="551"/>
        <v>0</v>
      </c>
      <c r="U597" s="3">
        <f t="shared" si="552"/>
        <v>0</v>
      </c>
      <c r="V597" s="3">
        <f t="shared" si="553"/>
        <v>0</v>
      </c>
      <c r="W597" s="3">
        <f t="shared" si="554"/>
        <v>0</v>
      </c>
      <c r="X597" s="3">
        <f t="shared" si="591"/>
        <v>0</v>
      </c>
      <c r="Y597" s="3">
        <f t="shared" si="592"/>
        <v>0</v>
      </c>
      <c r="AA597" s="3">
        <v>86549536</v>
      </c>
      <c r="AB597" s="3">
        <f t="shared" si="557"/>
        <v>130.07</v>
      </c>
      <c r="AC597" s="3">
        <f t="shared" si="593"/>
        <v>130.07</v>
      </c>
      <c r="AD597" s="3">
        <f t="shared" si="594"/>
        <v>0</v>
      </c>
      <c r="AE597" s="3">
        <f t="shared" si="595"/>
        <v>0</v>
      </c>
      <c r="AF597" s="3">
        <f t="shared" si="596"/>
        <v>0</v>
      </c>
      <c r="AG597" s="3">
        <f t="shared" si="561"/>
        <v>0</v>
      </c>
      <c r="AH597" s="3">
        <f t="shared" si="597"/>
        <v>0</v>
      </c>
      <c r="AI597" s="3">
        <f t="shared" si="598"/>
        <v>0</v>
      </c>
      <c r="AJ597" s="3">
        <f t="shared" si="563"/>
        <v>0</v>
      </c>
      <c r="AK597" s="3">
        <v>130.07</v>
      </c>
      <c r="AL597" s="3">
        <v>130.07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1</v>
      </c>
      <c r="AW597" s="3">
        <v>1</v>
      </c>
      <c r="AZ597" s="3">
        <v>1</v>
      </c>
      <c r="BA597" s="3">
        <v>1</v>
      </c>
      <c r="BB597" s="3">
        <v>1</v>
      </c>
      <c r="BC597" s="3">
        <v>4.82</v>
      </c>
      <c r="BD597" s="3" t="s">
        <v>3</v>
      </c>
      <c r="BE597" s="3" t="s">
        <v>3</v>
      </c>
      <c r="BF597" s="3" t="s">
        <v>3</v>
      </c>
      <c r="BG597" s="3" t="s">
        <v>3</v>
      </c>
      <c r="BH597" s="3">
        <v>3</v>
      </c>
      <c r="BI597" s="3">
        <v>1</v>
      </c>
      <c r="BJ597" s="3" t="s">
        <v>563</v>
      </c>
      <c r="BM597" s="3">
        <v>1617</v>
      </c>
      <c r="BN597" s="3">
        <v>0</v>
      </c>
      <c r="BO597" s="3" t="s">
        <v>561</v>
      </c>
      <c r="BP597" s="3">
        <v>1</v>
      </c>
      <c r="BQ597" s="3">
        <v>200</v>
      </c>
      <c r="BR597" s="3">
        <v>0</v>
      </c>
      <c r="BS597" s="3">
        <v>1</v>
      </c>
      <c r="BT597" s="3">
        <v>1</v>
      </c>
      <c r="BU597" s="3">
        <v>1</v>
      </c>
      <c r="BV597" s="3">
        <v>1</v>
      </c>
      <c r="BW597" s="3">
        <v>1</v>
      </c>
      <c r="BX597" s="3">
        <v>1</v>
      </c>
      <c r="BY597" s="3" t="s">
        <v>3</v>
      </c>
      <c r="BZ597" s="3">
        <v>0</v>
      </c>
      <c r="CA597" s="3">
        <v>0</v>
      </c>
      <c r="CB597" s="3" t="s">
        <v>3</v>
      </c>
      <c r="CE597" s="3">
        <v>1566</v>
      </c>
      <c r="CF597" s="3">
        <v>0</v>
      </c>
      <c r="CG597" s="3">
        <v>0</v>
      </c>
      <c r="CM597" s="3">
        <v>0</v>
      </c>
      <c r="CN597" s="3" t="s">
        <v>3</v>
      </c>
      <c r="CO597" s="3">
        <v>0</v>
      </c>
      <c r="CP597" s="3">
        <f t="shared" si="564"/>
        <v>3761.62</v>
      </c>
      <c r="CQ597" s="3">
        <f t="shared" si="565"/>
        <v>626.94000000000005</v>
      </c>
      <c r="CR597" s="3">
        <f t="shared" si="599"/>
        <v>0</v>
      </c>
      <c r="CS597" s="3">
        <f t="shared" si="600"/>
        <v>0</v>
      </c>
      <c r="CT597" s="3">
        <f t="shared" si="568"/>
        <v>0</v>
      </c>
      <c r="CU597" s="3">
        <f t="shared" si="569"/>
        <v>0</v>
      </c>
      <c r="CV597" s="3">
        <f t="shared" si="570"/>
        <v>0</v>
      </c>
      <c r="CW597" s="3">
        <f t="shared" si="571"/>
        <v>0</v>
      </c>
      <c r="CX597" s="3">
        <f t="shared" si="572"/>
        <v>0</v>
      </c>
      <c r="CY597" s="3">
        <f t="shared" si="601"/>
        <v>0</v>
      </c>
      <c r="CZ597" s="3">
        <f t="shared" si="602"/>
        <v>0</v>
      </c>
      <c r="DC597" s="3" t="s">
        <v>3</v>
      </c>
      <c r="DD597" s="3" t="s">
        <v>3</v>
      </c>
      <c r="DE597" s="3" t="s">
        <v>3</v>
      </c>
      <c r="DF597" s="3" t="s">
        <v>3</v>
      </c>
      <c r="DG597" s="3" t="s">
        <v>3</v>
      </c>
      <c r="DH597" s="3" t="s">
        <v>3</v>
      </c>
      <c r="DI597" s="3" t="s">
        <v>3</v>
      </c>
      <c r="DJ597" s="3" t="s">
        <v>3</v>
      </c>
      <c r="DK597" s="3" t="s">
        <v>3</v>
      </c>
      <c r="DL597" s="3" t="s">
        <v>3</v>
      </c>
      <c r="DM597" s="3" t="s">
        <v>3</v>
      </c>
      <c r="DN597" s="3">
        <v>0</v>
      </c>
      <c r="DO597" s="3">
        <v>0</v>
      </c>
      <c r="DP597" s="3">
        <v>1</v>
      </c>
      <c r="DQ597" s="3">
        <v>1</v>
      </c>
      <c r="DU597" s="3">
        <v>1010</v>
      </c>
      <c r="DV597" s="3" t="s">
        <v>163</v>
      </c>
      <c r="DW597" s="3" t="s">
        <v>163</v>
      </c>
      <c r="DX597" s="3">
        <v>1</v>
      </c>
      <c r="DZ597" s="3" t="s">
        <v>3</v>
      </c>
      <c r="EA597" s="3" t="s">
        <v>3</v>
      </c>
      <c r="EB597" s="3" t="s">
        <v>3</v>
      </c>
      <c r="EC597" s="3" t="s">
        <v>3</v>
      </c>
      <c r="EE597" s="3">
        <v>85635469</v>
      </c>
      <c r="EF597" s="3">
        <v>200</v>
      </c>
      <c r="EG597" s="3" t="s">
        <v>394</v>
      </c>
      <c r="EH597" s="3">
        <v>0</v>
      </c>
      <c r="EI597" s="3" t="s">
        <v>3</v>
      </c>
      <c r="EJ597" s="3">
        <v>1</v>
      </c>
      <c r="EK597" s="3">
        <v>1617</v>
      </c>
      <c r="EL597" s="3" t="s">
        <v>395</v>
      </c>
      <c r="EM597" s="3" t="s">
        <v>396</v>
      </c>
      <c r="EO597" s="3" t="s">
        <v>3</v>
      </c>
      <c r="EQ597" s="3">
        <v>131072</v>
      </c>
      <c r="ER597" s="3">
        <v>130.07</v>
      </c>
      <c r="ES597" s="3">
        <v>130.07</v>
      </c>
      <c r="ET597" s="3">
        <v>0</v>
      </c>
      <c r="EU597" s="3">
        <v>0</v>
      </c>
      <c r="EV597" s="3">
        <v>0</v>
      </c>
      <c r="EW597" s="3">
        <v>0</v>
      </c>
      <c r="EX597" s="3">
        <v>0</v>
      </c>
      <c r="EY597" s="3">
        <v>0</v>
      </c>
      <c r="FQ597" s="3">
        <v>0</v>
      </c>
      <c r="FR597" s="3">
        <v>0</v>
      </c>
      <c r="FS597" s="3">
        <v>0</v>
      </c>
      <c r="FX597" s="3">
        <v>0</v>
      </c>
      <c r="FY597" s="3">
        <v>0</v>
      </c>
      <c r="GA597" s="3" t="s">
        <v>3</v>
      </c>
      <c r="GD597" s="3">
        <v>1</v>
      </c>
      <c r="GF597" s="3">
        <v>-1214401210</v>
      </c>
      <c r="GG597" s="3">
        <v>2</v>
      </c>
      <c r="GH597" s="3">
        <v>1</v>
      </c>
      <c r="GI597" s="3">
        <v>2</v>
      </c>
      <c r="GJ597" s="3">
        <v>0</v>
      </c>
      <c r="GK597" s="3">
        <v>0</v>
      </c>
      <c r="GL597" s="3">
        <f t="shared" si="575"/>
        <v>0</v>
      </c>
      <c r="GM597" s="3">
        <f t="shared" si="576"/>
        <v>3761.62</v>
      </c>
      <c r="GN597" s="3">
        <f t="shared" si="577"/>
        <v>3761.62</v>
      </c>
      <c r="GO597" s="3">
        <f t="shared" si="578"/>
        <v>0</v>
      </c>
      <c r="GP597" s="3">
        <f t="shared" si="579"/>
        <v>0</v>
      </c>
      <c r="GR597" s="3">
        <v>0</v>
      </c>
      <c r="GS597" s="3">
        <v>3</v>
      </c>
      <c r="GT597" s="3">
        <v>0</v>
      </c>
      <c r="GU597" s="3" t="s">
        <v>3</v>
      </c>
      <c r="GV597" s="3">
        <f t="shared" si="580"/>
        <v>0</v>
      </c>
      <c r="GW597" s="3">
        <v>1</v>
      </c>
      <c r="GX597" s="3">
        <f t="shared" si="581"/>
        <v>0</v>
      </c>
      <c r="HA597" s="3">
        <v>0</v>
      </c>
      <c r="HB597" s="3">
        <v>0</v>
      </c>
      <c r="HC597" s="3">
        <f t="shared" si="582"/>
        <v>0</v>
      </c>
      <c r="HE597" s="3" t="s">
        <v>3</v>
      </c>
      <c r="HF597" s="3" t="s">
        <v>3</v>
      </c>
      <c r="HM597" s="3" t="s">
        <v>3</v>
      </c>
      <c r="HN597" s="3" t="s">
        <v>3</v>
      </c>
      <c r="HO597" s="3" t="s">
        <v>3</v>
      </c>
      <c r="HP597" s="3" t="s">
        <v>3</v>
      </c>
      <c r="HQ597" s="3" t="s">
        <v>3</v>
      </c>
      <c r="HS597" s="3">
        <v>0</v>
      </c>
      <c r="IK597" s="3">
        <v>0</v>
      </c>
    </row>
    <row r="598" spans="1:255" x14ac:dyDescent="0.25">
      <c r="A598" s="2">
        <v>17</v>
      </c>
      <c r="B598" s="2">
        <v>1</v>
      </c>
      <c r="C598" s="2"/>
      <c r="D598" s="2"/>
      <c r="E598" s="2" t="s">
        <v>564</v>
      </c>
      <c r="F598" s="2" t="s">
        <v>565</v>
      </c>
      <c r="G598" s="2" t="s">
        <v>566</v>
      </c>
      <c r="H598" s="2" t="s">
        <v>163</v>
      </c>
      <c r="I598" s="2">
        <f>ROUND(2+4,9)</f>
        <v>6</v>
      </c>
      <c r="J598" s="2">
        <v>0</v>
      </c>
      <c r="K598" s="2">
        <f>ROUND(2+4,9)</f>
        <v>6</v>
      </c>
      <c r="L598" s="2"/>
      <c r="M598" s="2"/>
      <c r="N598" s="2"/>
      <c r="O598" s="2">
        <f t="shared" si="546"/>
        <v>1781.94</v>
      </c>
      <c r="P598" s="2">
        <f t="shared" si="547"/>
        <v>1781.94</v>
      </c>
      <c r="Q598" s="2">
        <f t="shared" si="589"/>
        <v>0</v>
      </c>
      <c r="R598" s="2">
        <f t="shared" si="590"/>
        <v>0</v>
      </c>
      <c r="S598" s="2">
        <f t="shared" si="550"/>
        <v>0</v>
      </c>
      <c r="T598" s="2">
        <f t="shared" si="551"/>
        <v>0</v>
      </c>
      <c r="U598" s="2">
        <f t="shared" si="552"/>
        <v>0</v>
      </c>
      <c r="V598" s="2">
        <f t="shared" si="553"/>
        <v>0</v>
      </c>
      <c r="W598" s="2">
        <f t="shared" si="554"/>
        <v>0</v>
      </c>
      <c r="X598" s="2">
        <f t="shared" si="591"/>
        <v>0</v>
      </c>
      <c r="Y598" s="2">
        <f t="shared" si="592"/>
        <v>0</v>
      </c>
      <c r="Z598" s="2"/>
      <c r="AA598" s="2">
        <v>86549534</v>
      </c>
      <c r="AB598" s="2">
        <f t="shared" si="557"/>
        <v>296.99</v>
      </c>
      <c r="AC598" s="2">
        <f t="shared" si="593"/>
        <v>296.99</v>
      </c>
      <c r="AD598" s="2">
        <f t="shared" si="594"/>
        <v>0</v>
      </c>
      <c r="AE598" s="2">
        <f t="shared" si="595"/>
        <v>0</v>
      </c>
      <c r="AF598" s="2">
        <f t="shared" si="596"/>
        <v>0</v>
      </c>
      <c r="AG598" s="2">
        <f t="shared" si="561"/>
        <v>0</v>
      </c>
      <c r="AH598" s="2">
        <f t="shared" si="597"/>
        <v>0</v>
      </c>
      <c r="AI598" s="2">
        <f t="shared" si="598"/>
        <v>0</v>
      </c>
      <c r="AJ598" s="2">
        <f t="shared" si="563"/>
        <v>0</v>
      </c>
      <c r="AK598" s="2">
        <v>296.99</v>
      </c>
      <c r="AL598" s="2">
        <v>296.99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1</v>
      </c>
      <c r="AW598" s="2">
        <v>1</v>
      </c>
      <c r="AX598" s="2"/>
      <c r="AY598" s="2"/>
      <c r="AZ598" s="2">
        <v>1</v>
      </c>
      <c r="BA598" s="2">
        <v>1</v>
      </c>
      <c r="BB598" s="2">
        <v>1</v>
      </c>
      <c r="BC598" s="2">
        <v>1</v>
      </c>
      <c r="BD598" s="2" t="s">
        <v>3</v>
      </c>
      <c r="BE598" s="2" t="s">
        <v>3</v>
      </c>
      <c r="BF598" s="2" t="s">
        <v>3</v>
      </c>
      <c r="BG598" s="2" t="s">
        <v>3</v>
      </c>
      <c r="BH598" s="2">
        <v>3</v>
      </c>
      <c r="BI598" s="2">
        <v>1</v>
      </c>
      <c r="BJ598" s="2" t="s">
        <v>567</v>
      </c>
      <c r="BK598" s="2"/>
      <c r="BL598" s="2"/>
      <c r="BM598" s="2">
        <v>1617</v>
      </c>
      <c r="BN598" s="2">
        <v>0</v>
      </c>
      <c r="BO598" s="2" t="s">
        <v>3</v>
      </c>
      <c r="BP598" s="2">
        <v>0</v>
      </c>
      <c r="BQ598" s="2">
        <v>200</v>
      </c>
      <c r="BR598" s="2">
        <v>0</v>
      </c>
      <c r="BS598" s="2">
        <v>1</v>
      </c>
      <c r="BT598" s="2">
        <v>1</v>
      </c>
      <c r="BU598" s="2">
        <v>1</v>
      </c>
      <c r="BV598" s="2">
        <v>1</v>
      </c>
      <c r="BW598" s="2">
        <v>1</v>
      </c>
      <c r="BX598" s="2">
        <v>1</v>
      </c>
      <c r="BY598" s="2" t="s">
        <v>3</v>
      </c>
      <c r="BZ598" s="2">
        <v>0</v>
      </c>
      <c r="CA598" s="2">
        <v>0</v>
      </c>
      <c r="CB598" s="2" t="s">
        <v>3</v>
      </c>
      <c r="CC598" s="2"/>
      <c r="CD598" s="2"/>
      <c r="CE598" s="2">
        <v>1566</v>
      </c>
      <c r="CF598" s="2">
        <v>0</v>
      </c>
      <c r="CG598" s="2">
        <v>0</v>
      </c>
      <c r="CH598" s="2"/>
      <c r="CI598" s="2"/>
      <c r="CJ598" s="2"/>
      <c r="CK598" s="2"/>
      <c r="CL598" s="2"/>
      <c r="CM598" s="2">
        <v>0</v>
      </c>
      <c r="CN598" s="2" t="s">
        <v>3</v>
      </c>
      <c r="CO598" s="2">
        <v>0</v>
      </c>
      <c r="CP598" s="2">
        <f t="shared" si="564"/>
        <v>1781.94</v>
      </c>
      <c r="CQ598" s="2">
        <f t="shared" si="565"/>
        <v>296.99</v>
      </c>
      <c r="CR598" s="2">
        <f t="shared" si="599"/>
        <v>0</v>
      </c>
      <c r="CS598" s="2">
        <f t="shared" si="600"/>
        <v>0</v>
      </c>
      <c r="CT598" s="2">
        <f t="shared" si="568"/>
        <v>0</v>
      </c>
      <c r="CU598" s="2">
        <f t="shared" si="569"/>
        <v>0</v>
      </c>
      <c r="CV598" s="2">
        <f t="shared" si="570"/>
        <v>0</v>
      </c>
      <c r="CW598" s="2">
        <f t="shared" si="571"/>
        <v>0</v>
      </c>
      <c r="CX598" s="2">
        <f t="shared" si="572"/>
        <v>0</v>
      </c>
      <c r="CY598" s="2">
        <f t="shared" si="601"/>
        <v>0</v>
      </c>
      <c r="CZ598" s="2">
        <f t="shared" si="602"/>
        <v>0</v>
      </c>
      <c r="DA598" s="2"/>
      <c r="DB598" s="2"/>
      <c r="DC598" s="2" t="s">
        <v>3</v>
      </c>
      <c r="DD598" s="2" t="s">
        <v>3</v>
      </c>
      <c r="DE598" s="2" t="s">
        <v>3</v>
      </c>
      <c r="DF598" s="2" t="s">
        <v>3</v>
      </c>
      <c r="DG598" s="2" t="s">
        <v>3</v>
      </c>
      <c r="DH598" s="2" t="s">
        <v>3</v>
      </c>
      <c r="DI598" s="2" t="s">
        <v>3</v>
      </c>
      <c r="DJ598" s="2" t="s">
        <v>3</v>
      </c>
      <c r="DK598" s="2" t="s">
        <v>3</v>
      </c>
      <c r="DL598" s="2" t="s">
        <v>3</v>
      </c>
      <c r="DM598" s="2" t="s">
        <v>3</v>
      </c>
      <c r="DN598" s="2">
        <v>0</v>
      </c>
      <c r="DO598" s="2">
        <v>0</v>
      </c>
      <c r="DP598" s="2">
        <v>1</v>
      </c>
      <c r="DQ598" s="2">
        <v>1</v>
      </c>
      <c r="DR598" s="2"/>
      <c r="DS598" s="2"/>
      <c r="DT598" s="2"/>
      <c r="DU598" s="2">
        <v>1010</v>
      </c>
      <c r="DV598" s="2" t="s">
        <v>163</v>
      </c>
      <c r="DW598" s="2" t="s">
        <v>163</v>
      </c>
      <c r="DX598" s="2">
        <v>1</v>
      </c>
      <c r="DY598" s="2"/>
      <c r="DZ598" s="2" t="s">
        <v>3</v>
      </c>
      <c r="EA598" s="2" t="s">
        <v>3</v>
      </c>
      <c r="EB598" s="2" t="s">
        <v>3</v>
      </c>
      <c r="EC598" s="2" t="s">
        <v>3</v>
      </c>
      <c r="ED598" s="2"/>
      <c r="EE598" s="2">
        <v>85635469</v>
      </c>
      <c r="EF598" s="2">
        <v>200</v>
      </c>
      <c r="EG598" s="2" t="s">
        <v>394</v>
      </c>
      <c r="EH598" s="2">
        <v>0</v>
      </c>
      <c r="EI598" s="2" t="s">
        <v>3</v>
      </c>
      <c r="EJ598" s="2">
        <v>1</v>
      </c>
      <c r="EK598" s="2">
        <v>1617</v>
      </c>
      <c r="EL598" s="2" t="s">
        <v>395</v>
      </c>
      <c r="EM598" s="2" t="s">
        <v>396</v>
      </c>
      <c r="EN598" s="2"/>
      <c r="EO598" s="2" t="s">
        <v>3</v>
      </c>
      <c r="EP598" s="2"/>
      <c r="EQ598" s="2">
        <v>131072</v>
      </c>
      <c r="ER598" s="2">
        <v>296.99</v>
      </c>
      <c r="ES598" s="2">
        <v>296.99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>
        <v>0</v>
      </c>
      <c r="FR598" s="2">
        <v>0</v>
      </c>
      <c r="FS598" s="2">
        <v>0</v>
      </c>
      <c r="FT598" s="2"/>
      <c r="FU598" s="2"/>
      <c r="FV598" s="2"/>
      <c r="FW598" s="2"/>
      <c r="FX598" s="2">
        <v>0</v>
      </c>
      <c r="FY598" s="2">
        <v>0</v>
      </c>
      <c r="FZ598" s="2"/>
      <c r="GA598" s="2" t="s">
        <v>3</v>
      </c>
      <c r="GB598" s="2"/>
      <c r="GC598" s="2"/>
      <c r="GD598" s="2">
        <v>1</v>
      </c>
      <c r="GE598" s="2"/>
      <c r="GF598" s="2">
        <v>814129051</v>
      </c>
      <c r="GG598" s="2">
        <v>2</v>
      </c>
      <c r="GH598" s="2">
        <v>1</v>
      </c>
      <c r="GI598" s="2">
        <v>-2</v>
      </c>
      <c r="GJ598" s="2">
        <v>0</v>
      </c>
      <c r="GK598" s="2">
        <v>0</v>
      </c>
      <c r="GL598" s="2">
        <f t="shared" si="575"/>
        <v>0</v>
      </c>
      <c r="GM598" s="2">
        <f t="shared" si="576"/>
        <v>1781.94</v>
      </c>
      <c r="GN598" s="2">
        <f t="shared" si="577"/>
        <v>1781.94</v>
      </c>
      <c r="GO598" s="2">
        <f t="shared" si="578"/>
        <v>0</v>
      </c>
      <c r="GP598" s="2">
        <f t="shared" si="579"/>
        <v>0</v>
      </c>
      <c r="GQ598" s="2"/>
      <c r="GR598" s="2">
        <v>0</v>
      </c>
      <c r="GS598" s="2">
        <v>3</v>
      </c>
      <c r="GT598" s="2">
        <v>0</v>
      </c>
      <c r="GU598" s="2" t="s">
        <v>3</v>
      </c>
      <c r="GV598" s="2">
        <f t="shared" si="580"/>
        <v>0</v>
      </c>
      <c r="GW598" s="2">
        <v>1</v>
      </c>
      <c r="GX598" s="2">
        <f t="shared" si="581"/>
        <v>0</v>
      </c>
      <c r="GY598" s="2"/>
      <c r="GZ598" s="2"/>
      <c r="HA598" s="2">
        <v>0</v>
      </c>
      <c r="HB598" s="2">
        <v>0</v>
      </c>
      <c r="HC598" s="2">
        <f t="shared" si="582"/>
        <v>0</v>
      </c>
      <c r="HD598" s="2"/>
      <c r="HE598" s="2" t="s">
        <v>3</v>
      </c>
      <c r="HF598" s="2" t="s">
        <v>3</v>
      </c>
      <c r="HG598" s="2"/>
      <c r="HH598" s="2"/>
      <c r="HI598" s="2"/>
      <c r="HJ598" s="2"/>
      <c r="HK598" s="2"/>
      <c r="HL598" s="2"/>
      <c r="HM598" s="2" t="s">
        <v>3</v>
      </c>
      <c r="HN598" s="2" t="s">
        <v>3</v>
      </c>
      <c r="HO598" s="2" t="s">
        <v>3</v>
      </c>
      <c r="HP598" s="2" t="s">
        <v>3</v>
      </c>
      <c r="HQ598" s="2" t="s">
        <v>3</v>
      </c>
      <c r="HR598" s="2"/>
      <c r="HS598" s="2">
        <v>0</v>
      </c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>
        <v>0</v>
      </c>
      <c r="IL598" s="2"/>
      <c r="IM598" s="2"/>
      <c r="IN598" s="2"/>
      <c r="IO598" s="2"/>
      <c r="IP598" s="2"/>
      <c r="IQ598" s="2"/>
      <c r="IR598" s="2"/>
      <c r="IS598" s="2"/>
      <c r="IT598" s="2"/>
      <c r="IU598" s="2"/>
    </row>
    <row r="599" spans="1:255" x14ac:dyDescent="0.25">
      <c r="A599" s="3">
        <v>17</v>
      </c>
      <c r="B599" s="3">
        <v>1</v>
      </c>
      <c r="E599" s="3" t="s">
        <v>564</v>
      </c>
      <c r="F599" s="3" t="s">
        <v>565</v>
      </c>
      <c r="G599" s="3" t="s">
        <v>566</v>
      </c>
      <c r="H599" s="3" t="s">
        <v>163</v>
      </c>
      <c r="I599" s="3">
        <f>ROUND(2+4,9)</f>
        <v>6</v>
      </c>
      <c r="J599" s="3">
        <v>0</v>
      </c>
      <c r="K599" s="3">
        <f>ROUND(2+4,9)</f>
        <v>6</v>
      </c>
      <c r="O599" s="3">
        <f t="shared" si="546"/>
        <v>5417.1</v>
      </c>
      <c r="P599" s="3">
        <f t="shared" si="547"/>
        <v>5417.1</v>
      </c>
      <c r="Q599" s="3">
        <f t="shared" si="589"/>
        <v>0</v>
      </c>
      <c r="R599" s="3">
        <f t="shared" si="590"/>
        <v>0</v>
      </c>
      <c r="S599" s="3">
        <f t="shared" si="550"/>
        <v>0</v>
      </c>
      <c r="T599" s="3">
        <f t="shared" si="551"/>
        <v>0</v>
      </c>
      <c r="U599" s="3">
        <f t="shared" si="552"/>
        <v>0</v>
      </c>
      <c r="V599" s="3">
        <f t="shared" si="553"/>
        <v>0</v>
      </c>
      <c r="W599" s="3">
        <f t="shared" si="554"/>
        <v>0</v>
      </c>
      <c r="X599" s="3">
        <f t="shared" si="591"/>
        <v>0</v>
      </c>
      <c r="Y599" s="3">
        <f t="shared" si="592"/>
        <v>0</v>
      </c>
      <c r="AA599" s="3">
        <v>86549536</v>
      </c>
      <c r="AB599" s="3">
        <f t="shared" si="557"/>
        <v>296.99</v>
      </c>
      <c r="AC599" s="3">
        <f t="shared" si="593"/>
        <v>296.99</v>
      </c>
      <c r="AD599" s="3">
        <f t="shared" si="594"/>
        <v>0</v>
      </c>
      <c r="AE599" s="3">
        <f t="shared" si="595"/>
        <v>0</v>
      </c>
      <c r="AF599" s="3">
        <f t="shared" si="596"/>
        <v>0</v>
      </c>
      <c r="AG599" s="3">
        <f t="shared" si="561"/>
        <v>0</v>
      </c>
      <c r="AH599" s="3">
        <f t="shared" si="597"/>
        <v>0</v>
      </c>
      <c r="AI599" s="3">
        <f t="shared" si="598"/>
        <v>0</v>
      </c>
      <c r="AJ599" s="3">
        <f t="shared" si="563"/>
        <v>0</v>
      </c>
      <c r="AK599" s="3">
        <v>296.99</v>
      </c>
      <c r="AL599" s="3">
        <v>296.99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1</v>
      </c>
      <c r="AW599" s="3">
        <v>1</v>
      </c>
      <c r="AZ599" s="3">
        <v>1</v>
      </c>
      <c r="BA599" s="3">
        <v>1</v>
      </c>
      <c r="BB599" s="3">
        <v>1</v>
      </c>
      <c r="BC599" s="3">
        <v>3.04</v>
      </c>
      <c r="BD599" s="3" t="s">
        <v>3</v>
      </c>
      <c r="BE599" s="3" t="s">
        <v>3</v>
      </c>
      <c r="BF599" s="3" t="s">
        <v>3</v>
      </c>
      <c r="BG599" s="3" t="s">
        <v>3</v>
      </c>
      <c r="BH599" s="3">
        <v>3</v>
      </c>
      <c r="BI599" s="3">
        <v>1</v>
      </c>
      <c r="BJ599" s="3" t="s">
        <v>567</v>
      </c>
      <c r="BM599" s="3">
        <v>1617</v>
      </c>
      <c r="BN599" s="3">
        <v>0</v>
      </c>
      <c r="BO599" s="3" t="s">
        <v>565</v>
      </c>
      <c r="BP599" s="3">
        <v>1</v>
      </c>
      <c r="BQ599" s="3">
        <v>200</v>
      </c>
      <c r="BR599" s="3">
        <v>0</v>
      </c>
      <c r="BS599" s="3">
        <v>1</v>
      </c>
      <c r="BT599" s="3">
        <v>1</v>
      </c>
      <c r="BU599" s="3">
        <v>1</v>
      </c>
      <c r="BV599" s="3">
        <v>1</v>
      </c>
      <c r="BW599" s="3">
        <v>1</v>
      </c>
      <c r="BX599" s="3">
        <v>1</v>
      </c>
      <c r="BY599" s="3" t="s">
        <v>3</v>
      </c>
      <c r="BZ599" s="3">
        <v>0</v>
      </c>
      <c r="CA599" s="3">
        <v>0</v>
      </c>
      <c r="CB599" s="3" t="s">
        <v>3</v>
      </c>
      <c r="CE599" s="3">
        <v>1566</v>
      </c>
      <c r="CF599" s="3">
        <v>0</v>
      </c>
      <c r="CG599" s="3">
        <v>0</v>
      </c>
      <c r="CM599" s="3">
        <v>0</v>
      </c>
      <c r="CN599" s="3" t="s">
        <v>3</v>
      </c>
      <c r="CO599" s="3">
        <v>0</v>
      </c>
      <c r="CP599" s="3">
        <f t="shared" si="564"/>
        <v>5417.1</v>
      </c>
      <c r="CQ599" s="3">
        <f t="shared" si="565"/>
        <v>902.85</v>
      </c>
      <c r="CR599" s="3">
        <f t="shared" si="599"/>
        <v>0</v>
      </c>
      <c r="CS599" s="3">
        <f t="shared" si="600"/>
        <v>0</v>
      </c>
      <c r="CT599" s="3">
        <f t="shared" si="568"/>
        <v>0</v>
      </c>
      <c r="CU599" s="3">
        <f t="shared" si="569"/>
        <v>0</v>
      </c>
      <c r="CV599" s="3">
        <f t="shared" si="570"/>
        <v>0</v>
      </c>
      <c r="CW599" s="3">
        <f t="shared" si="571"/>
        <v>0</v>
      </c>
      <c r="CX599" s="3">
        <f t="shared" si="572"/>
        <v>0</v>
      </c>
      <c r="CY599" s="3">
        <f t="shared" si="601"/>
        <v>0</v>
      </c>
      <c r="CZ599" s="3">
        <f t="shared" si="602"/>
        <v>0</v>
      </c>
      <c r="DC599" s="3" t="s">
        <v>3</v>
      </c>
      <c r="DD599" s="3" t="s">
        <v>3</v>
      </c>
      <c r="DE599" s="3" t="s">
        <v>3</v>
      </c>
      <c r="DF599" s="3" t="s">
        <v>3</v>
      </c>
      <c r="DG599" s="3" t="s">
        <v>3</v>
      </c>
      <c r="DH599" s="3" t="s">
        <v>3</v>
      </c>
      <c r="DI599" s="3" t="s">
        <v>3</v>
      </c>
      <c r="DJ599" s="3" t="s">
        <v>3</v>
      </c>
      <c r="DK599" s="3" t="s">
        <v>3</v>
      </c>
      <c r="DL599" s="3" t="s">
        <v>3</v>
      </c>
      <c r="DM599" s="3" t="s">
        <v>3</v>
      </c>
      <c r="DN599" s="3">
        <v>0</v>
      </c>
      <c r="DO599" s="3">
        <v>0</v>
      </c>
      <c r="DP599" s="3">
        <v>1</v>
      </c>
      <c r="DQ599" s="3">
        <v>1</v>
      </c>
      <c r="DU599" s="3">
        <v>1010</v>
      </c>
      <c r="DV599" s="3" t="s">
        <v>163</v>
      </c>
      <c r="DW599" s="3" t="s">
        <v>163</v>
      </c>
      <c r="DX599" s="3">
        <v>1</v>
      </c>
      <c r="DZ599" s="3" t="s">
        <v>3</v>
      </c>
      <c r="EA599" s="3" t="s">
        <v>3</v>
      </c>
      <c r="EB599" s="3" t="s">
        <v>3</v>
      </c>
      <c r="EC599" s="3" t="s">
        <v>3</v>
      </c>
      <c r="EE599" s="3">
        <v>85635469</v>
      </c>
      <c r="EF599" s="3">
        <v>200</v>
      </c>
      <c r="EG599" s="3" t="s">
        <v>394</v>
      </c>
      <c r="EH599" s="3">
        <v>0</v>
      </c>
      <c r="EI599" s="3" t="s">
        <v>3</v>
      </c>
      <c r="EJ599" s="3">
        <v>1</v>
      </c>
      <c r="EK599" s="3">
        <v>1617</v>
      </c>
      <c r="EL599" s="3" t="s">
        <v>395</v>
      </c>
      <c r="EM599" s="3" t="s">
        <v>396</v>
      </c>
      <c r="EO599" s="3" t="s">
        <v>3</v>
      </c>
      <c r="EQ599" s="3">
        <v>131072</v>
      </c>
      <c r="ER599" s="3">
        <v>296.99</v>
      </c>
      <c r="ES599" s="3">
        <v>296.99</v>
      </c>
      <c r="ET599" s="3">
        <v>0</v>
      </c>
      <c r="EU599" s="3">
        <v>0</v>
      </c>
      <c r="EV599" s="3">
        <v>0</v>
      </c>
      <c r="EW599" s="3">
        <v>0</v>
      </c>
      <c r="EX599" s="3">
        <v>0</v>
      </c>
      <c r="EY599" s="3">
        <v>0</v>
      </c>
      <c r="FQ599" s="3">
        <v>0</v>
      </c>
      <c r="FR599" s="3">
        <v>0</v>
      </c>
      <c r="FS599" s="3">
        <v>0</v>
      </c>
      <c r="FX599" s="3">
        <v>0</v>
      </c>
      <c r="FY599" s="3">
        <v>0</v>
      </c>
      <c r="GA599" s="3" t="s">
        <v>3</v>
      </c>
      <c r="GD599" s="3">
        <v>1</v>
      </c>
      <c r="GF599" s="3">
        <v>814129051</v>
      </c>
      <c r="GG599" s="3">
        <v>2</v>
      </c>
      <c r="GH599" s="3">
        <v>1</v>
      </c>
      <c r="GI599" s="3">
        <v>2</v>
      </c>
      <c r="GJ599" s="3">
        <v>0</v>
      </c>
      <c r="GK599" s="3">
        <v>0</v>
      </c>
      <c r="GL599" s="3">
        <f t="shared" si="575"/>
        <v>0</v>
      </c>
      <c r="GM599" s="3">
        <f t="shared" si="576"/>
        <v>5417.1</v>
      </c>
      <c r="GN599" s="3">
        <f t="shared" si="577"/>
        <v>5417.1</v>
      </c>
      <c r="GO599" s="3">
        <f t="shared" si="578"/>
        <v>0</v>
      </c>
      <c r="GP599" s="3">
        <f t="shared" si="579"/>
        <v>0</v>
      </c>
      <c r="GR599" s="3">
        <v>0</v>
      </c>
      <c r="GS599" s="3">
        <v>3</v>
      </c>
      <c r="GT599" s="3">
        <v>0</v>
      </c>
      <c r="GU599" s="3" t="s">
        <v>3</v>
      </c>
      <c r="GV599" s="3">
        <f t="shared" si="580"/>
        <v>0</v>
      </c>
      <c r="GW599" s="3">
        <v>1</v>
      </c>
      <c r="GX599" s="3">
        <f t="shared" si="581"/>
        <v>0</v>
      </c>
      <c r="HA599" s="3">
        <v>0</v>
      </c>
      <c r="HB599" s="3">
        <v>0</v>
      </c>
      <c r="HC599" s="3">
        <f t="shared" si="582"/>
        <v>0</v>
      </c>
      <c r="HE599" s="3" t="s">
        <v>3</v>
      </c>
      <c r="HF599" s="3" t="s">
        <v>3</v>
      </c>
      <c r="HM599" s="3" t="s">
        <v>3</v>
      </c>
      <c r="HN599" s="3" t="s">
        <v>3</v>
      </c>
      <c r="HO599" s="3" t="s">
        <v>3</v>
      </c>
      <c r="HP599" s="3" t="s">
        <v>3</v>
      </c>
      <c r="HQ599" s="3" t="s">
        <v>3</v>
      </c>
      <c r="HS599" s="3">
        <v>0</v>
      </c>
      <c r="IK599" s="3">
        <v>0</v>
      </c>
    </row>
    <row r="600" spans="1:255" x14ac:dyDescent="0.25">
      <c r="A600" s="2">
        <v>17</v>
      </c>
      <c r="B600" s="2">
        <v>1</v>
      </c>
      <c r="C600" s="2"/>
      <c r="D600" s="2"/>
      <c r="E600" s="2" t="s">
        <v>568</v>
      </c>
      <c r="F600" s="2" t="s">
        <v>569</v>
      </c>
      <c r="G600" s="2" t="s">
        <v>570</v>
      </c>
      <c r="H600" s="2" t="s">
        <v>163</v>
      </c>
      <c r="I600" s="2">
        <v>2</v>
      </c>
      <c r="J600" s="2">
        <v>0</v>
      </c>
      <c r="K600" s="2">
        <v>2</v>
      </c>
      <c r="L600" s="2"/>
      <c r="M600" s="2"/>
      <c r="N600" s="2"/>
      <c r="O600" s="2">
        <f t="shared" si="546"/>
        <v>1058.8800000000001</v>
      </c>
      <c r="P600" s="2">
        <f t="shared" si="547"/>
        <v>1058.8800000000001</v>
      </c>
      <c r="Q600" s="2">
        <f t="shared" si="589"/>
        <v>0</v>
      </c>
      <c r="R600" s="2">
        <f t="shared" si="590"/>
        <v>0</v>
      </c>
      <c r="S600" s="2">
        <f t="shared" si="550"/>
        <v>0</v>
      </c>
      <c r="T600" s="2">
        <f t="shared" si="551"/>
        <v>0</v>
      </c>
      <c r="U600" s="2">
        <f t="shared" si="552"/>
        <v>0</v>
      </c>
      <c r="V600" s="2">
        <f t="shared" si="553"/>
        <v>0</v>
      </c>
      <c r="W600" s="2">
        <f t="shared" si="554"/>
        <v>0</v>
      </c>
      <c r="X600" s="2">
        <f t="shared" si="591"/>
        <v>0</v>
      </c>
      <c r="Y600" s="2">
        <f t="shared" si="592"/>
        <v>0</v>
      </c>
      <c r="Z600" s="2"/>
      <c r="AA600" s="2">
        <v>86549534</v>
      </c>
      <c r="AB600" s="2">
        <f t="shared" si="557"/>
        <v>529.44000000000005</v>
      </c>
      <c r="AC600" s="2">
        <f t="shared" si="593"/>
        <v>529.44000000000005</v>
      </c>
      <c r="AD600" s="2">
        <f t="shared" si="594"/>
        <v>0</v>
      </c>
      <c r="AE600" s="2">
        <f t="shared" si="595"/>
        <v>0</v>
      </c>
      <c r="AF600" s="2">
        <f t="shared" si="596"/>
        <v>0</v>
      </c>
      <c r="AG600" s="2">
        <f t="shared" si="561"/>
        <v>0</v>
      </c>
      <c r="AH600" s="2">
        <f t="shared" si="597"/>
        <v>0</v>
      </c>
      <c r="AI600" s="2">
        <f t="shared" si="598"/>
        <v>0</v>
      </c>
      <c r="AJ600" s="2">
        <f t="shared" si="563"/>
        <v>0</v>
      </c>
      <c r="AK600" s="2">
        <v>529.44000000000005</v>
      </c>
      <c r="AL600" s="2">
        <v>529.44000000000005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1</v>
      </c>
      <c r="AW600" s="2">
        <v>1</v>
      </c>
      <c r="AX600" s="2"/>
      <c r="AY600" s="2"/>
      <c r="AZ600" s="2">
        <v>1</v>
      </c>
      <c r="BA600" s="2">
        <v>1</v>
      </c>
      <c r="BB600" s="2">
        <v>1</v>
      </c>
      <c r="BC600" s="2">
        <v>1</v>
      </c>
      <c r="BD600" s="2" t="s">
        <v>3</v>
      </c>
      <c r="BE600" s="2" t="s">
        <v>3</v>
      </c>
      <c r="BF600" s="2" t="s">
        <v>3</v>
      </c>
      <c r="BG600" s="2" t="s">
        <v>3</v>
      </c>
      <c r="BH600" s="2">
        <v>3</v>
      </c>
      <c r="BI600" s="2">
        <v>1</v>
      </c>
      <c r="BJ600" s="2" t="s">
        <v>571</v>
      </c>
      <c r="BK600" s="2"/>
      <c r="BL600" s="2"/>
      <c r="BM600" s="2">
        <v>1617</v>
      </c>
      <c r="BN600" s="2">
        <v>0</v>
      </c>
      <c r="BO600" s="2" t="s">
        <v>3</v>
      </c>
      <c r="BP600" s="2">
        <v>0</v>
      </c>
      <c r="BQ600" s="2">
        <v>200</v>
      </c>
      <c r="BR600" s="2">
        <v>0</v>
      </c>
      <c r="BS600" s="2">
        <v>1</v>
      </c>
      <c r="BT600" s="2">
        <v>1</v>
      </c>
      <c r="BU600" s="2">
        <v>1</v>
      </c>
      <c r="BV600" s="2">
        <v>1</v>
      </c>
      <c r="BW600" s="2">
        <v>1</v>
      </c>
      <c r="BX600" s="2">
        <v>1</v>
      </c>
      <c r="BY600" s="2" t="s">
        <v>3</v>
      </c>
      <c r="BZ600" s="2">
        <v>0</v>
      </c>
      <c r="CA600" s="2">
        <v>0</v>
      </c>
      <c r="CB600" s="2" t="s">
        <v>3</v>
      </c>
      <c r="CC600" s="2"/>
      <c r="CD600" s="2"/>
      <c r="CE600" s="2">
        <v>1566</v>
      </c>
      <c r="CF600" s="2">
        <v>0</v>
      </c>
      <c r="CG600" s="2">
        <v>0</v>
      </c>
      <c r="CH600" s="2"/>
      <c r="CI600" s="2"/>
      <c r="CJ600" s="2"/>
      <c r="CK600" s="2"/>
      <c r="CL600" s="2"/>
      <c r="CM600" s="2">
        <v>0</v>
      </c>
      <c r="CN600" s="2" t="s">
        <v>3</v>
      </c>
      <c r="CO600" s="2">
        <v>0</v>
      </c>
      <c r="CP600" s="2">
        <f t="shared" si="564"/>
        <v>1058.8800000000001</v>
      </c>
      <c r="CQ600" s="2">
        <f t="shared" si="565"/>
        <v>529.44000000000005</v>
      </c>
      <c r="CR600" s="2">
        <f t="shared" si="599"/>
        <v>0</v>
      </c>
      <c r="CS600" s="2">
        <f t="shared" si="600"/>
        <v>0</v>
      </c>
      <c r="CT600" s="2">
        <f t="shared" si="568"/>
        <v>0</v>
      </c>
      <c r="CU600" s="2">
        <f t="shared" si="569"/>
        <v>0</v>
      </c>
      <c r="CV600" s="2">
        <f t="shared" si="570"/>
        <v>0</v>
      </c>
      <c r="CW600" s="2">
        <f t="shared" si="571"/>
        <v>0</v>
      </c>
      <c r="CX600" s="2">
        <f t="shared" si="572"/>
        <v>0</v>
      </c>
      <c r="CY600" s="2">
        <f t="shared" si="601"/>
        <v>0</v>
      </c>
      <c r="CZ600" s="2">
        <f t="shared" si="602"/>
        <v>0</v>
      </c>
      <c r="DA600" s="2"/>
      <c r="DB600" s="2"/>
      <c r="DC600" s="2" t="s">
        <v>3</v>
      </c>
      <c r="DD600" s="2" t="s">
        <v>3</v>
      </c>
      <c r="DE600" s="2" t="s">
        <v>3</v>
      </c>
      <c r="DF600" s="2" t="s">
        <v>3</v>
      </c>
      <c r="DG600" s="2" t="s">
        <v>3</v>
      </c>
      <c r="DH600" s="2" t="s">
        <v>3</v>
      </c>
      <c r="DI600" s="2" t="s">
        <v>3</v>
      </c>
      <c r="DJ600" s="2" t="s">
        <v>3</v>
      </c>
      <c r="DK600" s="2" t="s">
        <v>3</v>
      </c>
      <c r="DL600" s="2" t="s">
        <v>3</v>
      </c>
      <c r="DM600" s="2" t="s">
        <v>3</v>
      </c>
      <c r="DN600" s="2">
        <v>0</v>
      </c>
      <c r="DO600" s="2">
        <v>0</v>
      </c>
      <c r="DP600" s="2">
        <v>1</v>
      </c>
      <c r="DQ600" s="2">
        <v>1</v>
      </c>
      <c r="DR600" s="2"/>
      <c r="DS600" s="2"/>
      <c r="DT600" s="2"/>
      <c r="DU600" s="2">
        <v>1010</v>
      </c>
      <c r="DV600" s="2" t="s">
        <v>163</v>
      </c>
      <c r="DW600" s="2" t="s">
        <v>163</v>
      </c>
      <c r="DX600" s="2">
        <v>1</v>
      </c>
      <c r="DY600" s="2"/>
      <c r="DZ600" s="2" t="s">
        <v>3</v>
      </c>
      <c r="EA600" s="2" t="s">
        <v>3</v>
      </c>
      <c r="EB600" s="2" t="s">
        <v>3</v>
      </c>
      <c r="EC600" s="2" t="s">
        <v>3</v>
      </c>
      <c r="ED600" s="2"/>
      <c r="EE600" s="2">
        <v>85635469</v>
      </c>
      <c r="EF600" s="2">
        <v>200</v>
      </c>
      <c r="EG600" s="2" t="s">
        <v>394</v>
      </c>
      <c r="EH600" s="2">
        <v>0</v>
      </c>
      <c r="EI600" s="2" t="s">
        <v>3</v>
      </c>
      <c r="EJ600" s="2">
        <v>1</v>
      </c>
      <c r="EK600" s="2">
        <v>1617</v>
      </c>
      <c r="EL600" s="2" t="s">
        <v>395</v>
      </c>
      <c r="EM600" s="2" t="s">
        <v>396</v>
      </c>
      <c r="EN600" s="2"/>
      <c r="EO600" s="2" t="s">
        <v>3</v>
      </c>
      <c r="EP600" s="2"/>
      <c r="EQ600" s="2">
        <v>131072</v>
      </c>
      <c r="ER600" s="2">
        <v>529.44000000000005</v>
      </c>
      <c r="ES600" s="2">
        <v>529.44000000000005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>
        <v>0</v>
      </c>
      <c r="FR600" s="2">
        <v>0</v>
      </c>
      <c r="FS600" s="2">
        <v>0</v>
      </c>
      <c r="FT600" s="2"/>
      <c r="FU600" s="2"/>
      <c r="FV600" s="2"/>
      <c r="FW600" s="2"/>
      <c r="FX600" s="2">
        <v>0</v>
      </c>
      <c r="FY600" s="2">
        <v>0</v>
      </c>
      <c r="FZ600" s="2"/>
      <c r="GA600" s="2" t="s">
        <v>3</v>
      </c>
      <c r="GB600" s="2"/>
      <c r="GC600" s="2"/>
      <c r="GD600" s="2">
        <v>1</v>
      </c>
      <c r="GE600" s="2"/>
      <c r="GF600" s="2">
        <v>501311593</v>
      </c>
      <c r="GG600" s="2">
        <v>2</v>
      </c>
      <c r="GH600" s="2">
        <v>1</v>
      </c>
      <c r="GI600" s="2">
        <v>-2</v>
      </c>
      <c r="GJ600" s="2">
        <v>0</v>
      </c>
      <c r="GK600" s="2">
        <v>0</v>
      </c>
      <c r="GL600" s="2">
        <f t="shared" si="575"/>
        <v>0</v>
      </c>
      <c r="GM600" s="2">
        <f t="shared" si="576"/>
        <v>1058.8800000000001</v>
      </c>
      <c r="GN600" s="2">
        <f t="shared" si="577"/>
        <v>1058.8800000000001</v>
      </c>
      <c r="GO600" s="2">
        <f t="shared" si="578"/>
        <v>0</v>
      </c>
      <c r="GP600" s="2">
        <f t="shared" si="579"/>
        <v>0</v>
      </c>
      <c r="GQ600" s="2"/>
      <c r="GR600" s="2">
        <v>0</v>
      </c>
      <c r="GS600" s="2">
        <v>3</v>
      </c>
      <c r="GT600" s="2">
        <v>0</v>
      </c>
      <c r="GU600" s="2" t="s">
        <v>3</v>
      </c>
      <c r="GV600" s="2">
        <f t="shared" si="580"/>
        <v>0</v>
      </c>
      <c r="GW600" s="2">
        <v>1</v>
      </c>
      <c r="GX600" s="2">
        <f t="shared" si="581"/>
        <v>0</v>
      </c>
      <c r="GY600" s="2"/>
      <c r="GZ600" s="2"/>
      <c r="HA600" s="2">
        <v>0</v>
      </c>
      <c r="HB600" s="2">
        <v>0</v>
      </c>
      <c r="HC600" s="2">
        <f t="shared" si="582"/>
        <v>0</v>
      </c>
      <c r="HD600" s="2"/>
      <c r="HE600" s="2" t="s">
        <v>3</v>
      </c>
      <c r="HF600" s="2" t="s">
        <v>3</v>
      </c>
      <c r="HG600" s="2"/>
      <c r="HH600" s="2"/>
      <c r="HI600" s="2"/>
      <c r="HJ600" s="2"/>
      <c r="HK600" s="2"/>
      <c r="HL600" s="2"/>
      <c r="HM600" s="2" t="s">
        <v>3</v>
      </c>
      <c r="HN600" s="2" t="s">
        <v>3</v>
      </c>
      <c r="HO600" s="2" t="s">
        <v>3</v>
      </c>
      <c r="HP600" s="2" t="s">
        <v>3</v>
      </c>
      <c r="HQ600" s="2" t="s">
        <v>3</v>
      </c>
      <c r="HR600" s="2"/>
      <c r="HS600" s="2">
        <v>0</v>
      </c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>
        <v>0</v>
      </c>
      <c r="IL600" s="2"/>
      <c r="IM600" s="2"/>
      <c r="IN600" s="2"/>
      <c r="IO600" s="2"/>
      <c r="IP600" s="2"/>
      <c r="IQ600" s="2"/>
      <c r="IR600" s="2"/>
      <c r="IS600" s="2"/>
      <c r="IT600" s="2"/>
      <c r="IU600" s="2"/>
    </row>
    <row r="601" spans="1:255" x14ac:dyDescent="0.25">
      <c r="A601" s="3">
        <v>17</v>
      </c>
      <c r="B601" s="3">
        <v>1</v>
      </c>
      <c r="E601" s="3" t="s">
        <v>568</v>
      </c>
      <c r="F601" s="3" t="s">
        <v>569</v>
      </c>
      <c r="G601" s="3" t="s">
        <v>570</v>
      </c>
      <c r="H601" s="3" t="s">
        <v>163</v>
      </c>
      <c r="I601" s="3">
        <v>2</v>
      </c>
      <c r="J601" s="3">
        <v>0</v>
      </c>
      <c r="K601" s="3">
        <v>2</v>
      </c>
      <c r="O601" s="3">
        <f t="shared" si="546"/>
        <v>3727.26</v>
      </c>
      <c r="P601" s="3">
        <f t="shared" si="547"/>
        <v>3727.26</v>
      </c>
      <c r="Q601" s="3">
        <f t="shared" si="589"/>
        <v>0</v>
      </c>
      <c r="R601" s="3">
        <f t="shared" si="590"/>
        <v>0</v>
      </c>
      <c r="S601" s="3">
        <f t="shared" si="550"/>
        <v>0</v>
      </c>
      <c r="T601" s="3">
        <f t="shared" si="551"/>
        <v>0</v>
      </c>
      <c r="U601" s="3">
        <f t="shared" si="552"/>
        <v>0</v>
      </c>
      <c r="V601" s="3">
        <f t="shared" si="553"/>
        <v>0</v>
      </c>
      <c r="W601" s="3">
        <f t="shared" si="554"/>
        <v>0</v>
      </c>
      <c r="X601" s="3">
        <f t="shared" si="591"/>
        <v>0</v>
      </c>
      <c r="Y601" s="3">
        <f t="shared" si="592"/>
        <v>0</v>
      </c>
      <c r="AA601" s="3">
        <v>86549536</v>
      </c>
      <c r="AB601" s="3">
        <f t="shared" si="557"/>
        <v>529.44000000000005</v>
      </c>
      <c r="AC601" s="3">
        <f t="shared" si="593"/>
        <v>529.44000000000005</v>
      </c>
      <c r="AD601" s="3">
        <f t="shared" si="594"/>
        <v>0</v>
      </c>
      <c r="AE601" s="3">
        <f t="shared" si="595"/>
        <v>0</v>
      </c>
      <c r="AF601" s="3">
        <f t="shared" si="596"/>
        <v>0</v>
      </c>
      <c r="AG601" s="3">
        <f t="shared" si="561"/>
        <v>0</v>
      </c>
      <c r="AH601" s="3">
        <f t="shared" si="597"/>
        <v>0</v>
      </c>
      <c r="AI601" s="3">
        <f t="shared" si="598"/>
        <v>0</v>
      </c>
      <c r="AJ601" s="3">
        <f t="shared" si="563"/>
        <v>0</v>
      </c>
      <c r="AK601" s="3">
        <v>529.44000000000005</v>
      </c>
      <c r="AL601" s="3">
        <v>529.44000000000005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1</v>
      </c>
      <c r="AW601" s="3">
        <v>1</v>
      </c>
      <c r="AZ601" s="3">
        <v>1</v>
      </c>
      <c r="BA601" s="3">
        <v>1</v>
      </c>
      <c r="BB601" s="3">
        <v>1</v>
      </c>
      <c r="BC601" s="3">
        <v>3.52</v>
      </c>
      <c r="BD601" s="3" t="s">
        <v>3</v>
      </c>
      <c r="BE601" s="3" t="s">
        <v>3</v>
      </c>
      <c r="BF601" s="3" t="s">
        <v>3</v>
      </c>
      <c r="BG601" s="3" t="s">
        <v>3</v>
      </c>
      <c r="BH601" s="3">
        <v>3</v>
      </c>
      <c r="BI601" s="3">
        <v>1</v>
      </c>
      <c r="BJ601" s="3" t="s">
        <v>571</v>
      </c>
      <c r="BM601" s="3">
        <v>1617</v>
      </c>
      <c r="BN601" s="3">
        <v>0</v>
      </c>
      <c r="BO601" s="3" t="s">
        <v>569</v>
      </c>
      <c r="BP601" s="3">
        <v>1</v>
      </c>
      <c r="BQ601" s="3">
        <v>200</v>
      </c>
      <c r="BR601" s="3">
        <v>0</v>
      </c>
      <c r="BS601" s="3">
        <v>1</v>
      </c>
      <c r="BT601" s="3">
        <v>1</v>
      </c>
      <c r="BU601" s="3">
        <v>1</v>
      </c>
      <c r="BV601" s="3">
        <v>1</v>
      </c>
      <c r="BW601" s="3">
        <v>1</v>
      </c>
      <c r="BX601" s="3">
        <v>1</v>
      </c>
      <c r="BY601" s="3" t="s">
        <v>3</v>
      </c>
      <c r="BZ601" s="3">
        <v>0</v>
      </c>
      <c r="CA601" s="3">
        <v>0</v>
      </c>
      <c r="CB601" s="3" t="s">
        <v>3</v>
      </c>
      <c r="CE601" s="3">
        <v>1566</v>
      </c>
      <c r="CF601" s="3">
        <v>0</v>
      </c>
      <c r="CG601" s="3">
        <v>0</v>
      </c>
      <c r="CM601" s="3">
        <v>0</v>
      </c>
      <c r="CN601" s="3" t="s">
        <v>3</v>
      </c>
      <c r="CO601" s="3">
        <v>0</v>
      </c>
      <c r="CP601" s="3">
        <f t="shared" si="564"/>
        <v>3727.26</v>
      </c>
      <c r="CQ601" s="3">
        <f t="shared" si="565"/>
        <v>1863.63</v>
      </c>
      <c r="CR601" s="3">
        <f t="shared" si="599"/>
        <v>0</v>
      </c>
      <c r="CS601" s="3">
        <f t="shared" si="600"/>
        <v>0</v>
      </c>
      <c r="CT601" s="3">
        <f t="shared" si="568"/>
        <v>0</v>
      </c>
      <c r="CU601" s="3">
        <f t="shared" si="569"/>
        <v>0</v>
      </c>
      <c r="CV601" s="3">
        <f t="shared" si="570"/>
        <v>0</v>
      </c>
      <c r="CW601" s="3">
        <f t="shared" si="571"/>
        <v>0</v>
      </c>
      <c r="CX601" s="3">
        <f t="shared" si="572"/>
        <v>0</v>
      </c>
      <c r="CY601" s="3">
        <f t="shared" si="601"/>
        <v>0</v>
      </c>
      <c r="CZ601" s="3">
        <f t="shared" si="602"/>
        <v>0</v>
      </c>
      <c r="DC601" s="3" t="s">
        <v>3</v>
      </c>
      <c r="DD601" s="3" t="s">
        <v>3</v>
      </c>
      <c r="DE601" s="3" t="s">
        <v>3</v>
      </c>
      <c r="DF601" s="3" t="s">
        <v>3</v>
      </c>
      <c r="DG601" s="3" t="s">
        <v>3</v>
      </c>
      <c r="DH601" s="3" t="s">
        <v>3</v>
      </c>
      <c r="DI601" s="3" t="s">
        <v>3</v>
      </c>
      <c r="DJ601" s="3" t="s">
        <v>3</v>
      </c>
      <c r="DK601" s="3" t="s">
        <v>3</v>
      </c>
      <c r="DL601" s="3" t="s">
        <v>3</v>
      </c>
      <c r="DM601" s="3" t="s">
        <v>3</v>
      </c>
      <c r="DN601" s="3">
        <v>0</v>
      </c>
      <c r="DO601" s="3">
        <v>0</v>
      </c>
      <c r="DP601" s="3">
        <v>1</v>
      </c>
      <c r="DQ601" s="3">
        <v>1</v>
      </c>
      <c r="DU601" s="3">
        <v>1010</v>
      </c>
      <c r="DV601" s="3" t="s">
        <v>163</v>
      </c>
      <c r="DW601" s="3" t="s">
        <v>163</v>
      </c>
      <c r="DX601" s="3">
        <v>1</v>
      </c>
      <c r="DZ601" s="3" t="s">
        <v>3</v>
      </c>
      <c r="EA601" s="3" t="s">
        <v>3</v>
      </c>
      <c r="EB601" s="3" t="s">
        <v>3</v>
      </c>
      <c r="EC601" s="3" t="s">
        <v>3</v>
      </c>
      <c r="EE601" s="3">
        <v>85635469</v>
      </c>
      <c r="EF601" s="3">
        <v>200</v>
      </c>
      <c r="EG601" s="3" t="s">
        <v>394</v>
      </c>
      <c r="EH601" s="3">
        <v>0</v>
      </c>
      <c r="EI601" s="3" t="s">
        <v>3</v>
      </c>
      <c r="EJ601" s="3">
        <v>1</v>
      </c>
      <c r="EK601" s="3">
        <v>1617</v>
      </c>
      <c r="EL601" s="3" t="s">
        <v>395</v>
      </c>
      <c r="EM601" s="3" t="s">
        <v>396</v>
      </c>
      <c r="EO601" s="3" t="s">
        <v>3</v>
      </c>
      <c r="EQ601" s="3">
        <v>131072</v>
      </c>
      <c r="ER601" s="3">
        <v>529.44000000000005</v>
      </c>
      <c r="ES601" s="3">
        <v>529.44000000000005</v>
      </c>
      <c r="ET601" s="3">
        <v>0</v>
      </c>
      <c r="EU601" s="3">
        <v>0</v>
      </c>
      <c r="EV601" s="3">
        <v>0</v>
      </c>
      <c r="EW601" s="3">
        <v>0</v>
      </c>
      <c r="EX601" s="3">
        <v>0</v>
      </c>
      <c r="EY601" s="3">
        <v>0</v>
      </c>
      <c r="FQ601" s="3">
        <v>0</v>
      </c>
      <c r="FR601" s="3">
        <v>0</v>
      </c>
      <c r="FS601" s="3">
        <v>0</v>
      </c>
      <c r="FX601" s="3">
        <v>0</v>
      </c>
      <c r="FY601" s="3">
        <v>0</v>
      </c>
      <c r="GA601" s="3" t="s">
        <v>3</v>
      </c>
      <c r="GD601" s="3">
        <v>1</v>
      </c>
      <c r="GF601" s="3">
        <v>501311593</v>
      </c>
      <c r="GG601" s="3">
        <v>2</v>
      </c>
      <c r="GH601" s="3">
        <v>1</v>
      </c>
      <c r="GI601" s="3">
        <v>2</v>
      </c>
      <c r="GJ601" s="3">
        <v>0</v>
      </c>
      <c r="GK601" s="3">
        <v>0</v>
      </c>
      <c r="GL601" s="3">
        <f t="shared" si="575"/>
        <v>0</v>
      </c>
      <c r="GM601" s="3">
        <f t="shared" si="576"/>
        <v>3727.26</v>
      </c>
      <c r="GN601" s="3">
        <f t="shared" si="577"/>
        <v>3727.26</v>
      </c>
      <c r="GO601" s="3">
        <f t="shared" si="578"/>
        <v>0</v>
      </c>
      <c r="GP601" s="3">
        <f t="shared" si="579"/>
        <v>0</v>
      </c>
      <c r="GR601" s="3">
        <v>0</v>
      </c>
      <c r="GS601" s="3">
        <v>3</v>
      </c>
      <c r="GT601" s="3">
        <v>0</v>
      </c>
      <c r="GU601" s="3" t="s">
        <v>3</v>
      </c>
      <c r="GV601" s="3">
        <f t="shared" si="580"/>
        <v>0</v>
      </c>
      <c r="GW601" s="3">
        <v>1</v>
      </c>
      <c r="GX601" s="3">
        <f t="shared" si="581"/>
        <v>0</v>
      </c>
      <c r="HA601" s="3">
        <v>0</v>
      </c>
      <c r="HB601" s="3">
        <v>0</v>
      </c>
      <c r="HC601" s="3">
        <f t="shared" si="582"/>
        <v>0</v>
      </c>
      <c r="HE601" s="3" t="s">
        <v>3</v>
      </c>
      <c r="HF601" s="3" t="s">
        <v>3</v>
      </c>
      <c r="HM601" s="3" t="s">
        <v>3</v>
      </c>
      <c r="HN601" s="3" t="s">
        <v>3</v>
      </c>
      <c r="HO601" s="3" t="s">
        <v>3</v>
      </c>
      <c r="HP601" s="3" t="s">
        <v>3</v>
      </c>
      <c r="HQ601" s="3" t="s">
        <v>3</v>
      </c>
      <c r="HS601" s="3">
        <v>0</v>
      </c>
      <c r="IK601" s="3">
        <v>0</v>
      </c>
    </row>
    <row r="602" spans="1:255" x14ac:dyDescent="0.25">
      <c r="A602" s="2">
        <v>17</v>
      </c>
      <c r="B602" s="2">
        <v>1</v>
      </c>
      <c r="C602" s="2">
        <f>ROW(SmtRes!A759)</f>
        <v>759</v>
      </c>
      <c r="D602" s="2">
        <f>ROW(EtalonRes!A735)</f>
        <v>735</v>
      </c>
      <c r="E602" s="2" t="s">
        <v>572</v>
      </c>
      <c r="F602" s="2" t="s">
        <v>573</v>
      </c>
      <c r="G602" s="2" t="s">
        <v>574</v>
      </c>
      <c r="H602" s="2" t="s">
        <v>231</v>
      </c>
      <c r="I602" s="2">
        <f>ROUND(15/100,9)</f>
        <v>0.15</v>
      </c>
      <c r="J602" s="2">
        <v>0</v>
      </c>
      <c r="K602" s="2">
        <f>ROUND(15/100,9)</f>
        <v>0.15</v>
      </c>
      <c r="L602" s="2"/>
      <c r="M602" s="2"/>
      <c r="N602" s="2"/>
      <c r="O602" s="2">
        <f t="shared" si="546"/>
        <v>21.22</v>
      </c>
      <c r="P602" s="2">
        <f t="shared" si="547"/>
        <v>4.33</v>
      </c>
      <c r="Q602" s="2">
        <f>(ROUND((ROUND(((((ET602*1.25)*1.2))*AV602*I602),2)*BB602),2)+ROUND((ROUND(((AE602-(((EU602*1.25)*1.2)))*AV602*I602),2)*BS602),2))</f>
        <v>0</v>
      </c>
      <c r="R602" s="2">
        <f>(ROUND((ROUND(((((EU602*1.25)*1.2))*AV602*I602),2)*BS602),2)+ROUND((ROUND(((AE602-(((EU602*1.25)*1.2)))*AV602*I602),2)*BS602),2))</f>
        <v>0</v>
      </c>
      <c r="S602" s="2">
        <f t="shared" si="550"/>
        <v>16.89</v>
      </c>
      <c r="T602" s="2">
        <f t="shared" si="551"/>
        <v>0</v>
      </c>
      <c r="U602" s="2">
        <f t="shared" si="552"/>
        <v>1.1065536899999997</v>
      </c>
      <c r="V602" s="2">
        <f t="shared" si="553"/>
        <v>0</v>
      </c>
      <c r="W602" s="2">
        <f t="shared" si="554"/>
        <v>0</v>
      </c>
      <c r="X602" s="2">
        <f>(ROUND((((S602+ROUND((ROUND(((((EU602*1.25)*1.2))*AV602*I602),2)*BS602),2))*AT602)/100),2)+ROUND(((ROUND((ROUND(((AE602-(((EU602*1.25)*1.2)))*AV602*I602),2)*BS602),2)*AT602)/100),2))</f>
        <v>18.41</v>
      </c>
      <c r="Y602" s="2">
        <f>(ROUND((((S602+ROUND((ROUND(((((EU602*1.25)*1.2))*AV602*I602),2)*BS602),2))*AU602)/100),2)+ROUND(((ROUND((ROUND(((AE602-(((EU602*1.25)*1.2)))*AV602*I602),2)*BS602),2)*AU602)/100),2))</f>
        <v>10.3</v>
      </c>
      <c r="Z602" s="2"/>
      <c r="AA602" s="2">
        <v>86549534</v>
      </c>
      <c r="AB602" s="2">
        <f t="shared" si="557"/>
        <v>134.34100000000001</v>
      </c>
      <c r="AC602" s="2">
        <f>ROUND((((ES602*1)*1)),6)</f>
        <v>28.84</v>
      </c>
      <c r="AD602" s="2">
        <f>ROUND((((((ET602*1.25)*1.2))-(((EU602*1.25)*1.2)))+AE602),6)</f>
        <v>0</v>
      </c>
      <c r="AE602" s="2">
        <f>ROUND((((EU602*1.25)*1.2)),6)</f>
        <v>0</v>
      </c>
      <c r="AF602" s="2">
        <f>ROUND((((EV602*1.15)*1.2)),6)</f>
        <v>105.501</v>
      </c>
      <c r="AG602" s="2">
        <f t="shared" si="561"/>
        <v>0</v>
      </c>
      <c r="AH602" s="2">
        <f>(((EW602*1.15)*1.2))</f>
        <v>6.9137999999999984</v>
      </c>
      <c r="AI602" s="2">
        <f>(((EX602*1.25)*1.2))</f>
        <v>0</v>
      </c>
      <c r="AJ602" s="2">
        <f t="shared" si="563"/>
        <v>0</v>
      </c>
      <c r="AK602" s="2">
        <v>105.29</v>
      </c>
      <c r="AL602" s="2">
        <v>28.84</v>
      </c>
      <c r="AM602" s="2">
        <v>0</v>
      </c>
      <c r="AN602" s="2">
        <v>0</v>
      </c>
      <c r="AO602" s="2">
        <v>76.45</v>
      </c>
      <c r="AP602" s="2">
        <v>0</v>
      </c>
      <c r="AQ602" s="2">
        <v>5.01</v>
      </c>
      <c r="AR602" s="2">
        <v>0</v>
      </c>
      <c r="AS602" s="2">
        <v>0</v>
      </c>
      <c r="AT602" s="2">
        <v>109</v>
      </c>
      <c r="AU602" s="2">
        <v>61</v>
      </c>
      <c r="AV602" s="2">
        <v>1.0669999999999999</v>
      </c>
      <c r="AW602" s="2">
        <v>1</v>
      </c>
      <c r="AX602" s="2"/>
      <c r="AY602" s="2"/>
      <c r="AZ602" s="2">
        <v>1</v>
      </c>
      <c r="BA602" s="2">
        <v>1</v>
      </c>
      <c r="BB602" s="2">
        <v>1</v>
      </c>
      <c r="BC602" s="2">
        <v>1</v>
      </c>
      <c r="BD602" s="2" t="s">
        <v>3</v>
      </c>
      <c r="BE602" s="2" t="s">
        <v>3</v>
      </c>
      <c r="BF602" s="2" t="s">
        <v>3</v>
      </c>
      <c r="BG602" s="2" t="s">
        <v>3</v>
      </c>
      <c r="BH602" s="2">
        <v>0</v>
      </c>
      <c r="BI602" s="2">
        <v>1</v>
      </c>
      <c r="BJ602" s="2" t="s">
        <v>575</v>
      </c>
      <c r="BK602" s="2"/>
      <c r="BL602" s="2"/>
      <c r="BM602" s="2">
        <v>21</v>
      </c>
      <c r="BN602" s="2">
        <v>0</v>
      </c>
      <c r="BO602" s="2" t="s">
        <v>573</v>
      </c>
      <c r="BP602" s="2">
        <v>1</v>
      </c>
      <c r="BQ602" s="2">
        <v>30</v>
      </c>
      <c r="BR602" s="2">
        <v>0</v>
      </c>
      <c r="BS602" s="2">
        <v>1</v>
      </c>
      <c r="BT602" s="2">
        <v>1</v>
      </c>
      <c r="BU602" s="2">
        <v>1</v>
      </c>
      <c r="BV602" s="2">
        <v>1</v>
      </c>
      <c r="BW602" s="2">
        <v>1</v>
      </c>
      <c r="BX602" s="2">
        <v>1</v>
      </c>
      <c r="BY602" s="2" t="s">
        <v>3</v>
      </c>
      <c r="BZ602" s="2">
        <v>109</v>
      </c>
      <c r="CA602" s="2">
        <v>61</v>
      </c>
      <c r="CB602" s="2" t="s">
        <v>3</v>
      </c>
      <c r="CC602" s="2"/>
      <c r="CD602" s="2"/>
      <c r="CE602" s="2">
        <v>1566</v>
      </c>
      <c r="CF602" s="2">
        <v>0</v>
      </c>
      <c r="CG602" s="2">
        <v>0</v>
      </c>
      <c r="CH602" s="2"/>
      <c r="CI602" s="2"/>
      <c r="CJ602" s="2"/>
      <c r="CK602" s="2"/>
      <c r="CL602" s="2"/>
      <c r="CM602" s="2">
        <v>0</v>
      </c>
      <c r="CN602" s="2" t="s">
        <v>857</v>
      </c>
      <c r="CO602" s="2">
        <v>0</v>
      </c>
      <c r="CP602" s="2">
        <f t="shared" si="564"/>
        <v>21.22</v>
      </c>
      <c r="CQ602" s="2">
        <f t="shared" si="565"/>
        <v>28.84</v>
      </c>
      <c r="CR602" s="2">
        <f>(ROUND((ROUND(((((ET602*1.25)*1.2))*AV602*1),2)*BB602),2)+ROUND((ROUND(((AE602-(((EU602*1.25)*1.2)))*AV602*1),2)*BS602),2))</f>
        <v>0</v>
      </c>
      <c r="CS602" s="2">
        <f>(ROUND((ROUND(((((EU602*1.25)*1.2))*AV602*1),2)*BS602),2)+ROUND((ROUND(((AE602-(((EU602*1.25)*1.2)))*AV602*1),2)*BS602),2))</f>
        <v>0</v>
      </c>
      <c r="CT602" s="2">
        <f t="shared" si="568"/>
        <v>112.57</v>
      </c>
      <c r="CU602" s="2">
        <f t="shared" si="569"/>
        <v>0</v>
      </c>
      <c r="CV602" s="2">
        <f t="shared" si="570"/>
        <v>7.3770245999999977</v>
      </c>
      <c r="CW602" s="2">
        <f t="shared" si="571"/>
        <v>0</v>
      </c>
      <c r="CX602" s="2">
        <f t="shared" si="572"/>
        <v>0</v>
      </c>
      <c r="CY602" s="2">
        <f>(ROUND((((S602+ROUND((ROUND(((((EU602*1.25)*1.2))*AV602*1),2)*BS602),2))*AT602)/100),2)+ROUND(((ROUND((ROUND(((AE602-(((EU602*1.25)*1.2)))*AV602*1),2)*BS602),2)*AT602)/100),2))</f>
        <v>18.41</v>
      </c>
      <c r="CZ602" s="2">
        <f>(ROUND((((S602+ROUND((ROUND(((((EU602*1.25)*1.2))*AV602*1),2)*BS602),2))*AU602)/100),2)+ROUND(((ROUND((ROUND(((AE602-(((EU602*1.25)*1.2)))*AV602*1),2)*BS602),2)*AU602)/100),2))</f>
        <v>10.3</v>
      </c>
      <c r="DA602" s="2"/>
      <c r="DB602" s="2">
        <v>185</v>
      </c>
      <c r="DC602" s="2" t="s">
        <v>3</v>
      </c>
      <c r="DD602" s="2" t="s">
        <v>36</v>
      </c>
      <c r="DE602" s="2" t="s">
        <v>138</v>
      </c>
      <c r="DF602" s="2" t="s">
        <v>138</v>
      </c>
      <c r="DG602" s="2" t="s">
        <v>139</v>
      </c>
      <c r="DH602" s="2" t="s">
        <v>3</v>
      </c>
      <c r="DI602" s="2" t="s">
        <v>139</v>
      </c>
      <c r="DJ602" s="2" t="s">
        <v>138</v>
      </c>
      <c r="DK602" s="2" t="s">
        <v>3</v>
      </c>
      <c r="DL602" s="2" t="s">
        <v>3</v>
      </c>
      <c r="DM602" s="2" t="s">
        <v>3</v>
      </c>
      <c r="DN602" s="2">
        <v>0</v>
      </c>
      <c r="DO602" s="2">
        <v>0</v>
      </c>
      <c r="DP602" s="2">
        <v>1</v>
      </c>
      <c r="DQ602" s="2">
        <v>1</v>
      </c>
      <c r="DR602" s="2"/>
      <c r="DS602" s="2"/>
      <c r="DT602" s="2"/>
      <c r="DU602" s="2">
        <v>1013</v>
      </c>
      <c r="DV602" s="2" t="s">
        <v>231</v>
      </c>
      <c r="DW602" s="2" t="s">
        <v>231</v>
      </c>
      <c r="DX602" s="2">
        <v>1</v>
      </c>
      <c r="DY602" s="2"/>
      <c r="DZ602" s="2" t="s">
        <v>3</v>
      </c>
      <c r="EA602" s="2" t="s">
        <v>3</v>
      </c>
      <c r="EB602" s="2" t="s">
        <v>3</v>
      </c>
      <c r="EC602" s="2" t="s">
        <v>3</v>
      </c>
      <c r="ED602" s="2"/>
      <c r="EE602" s="2">
        <v>85635393</v>
      </c>
      <c r="EF602" s="2">
        <v>30</v>
      </c>
      <c r="EG602" s="2" t="s">
        <v>46</v>
      </c>
      <c r="EH602" s="2">
        <v>0</v>
      </c>
      <c r="EI602" s="2" t="s">
        <v>3</v>
      </c>
      <c r="EJ602" s="2">
        <v>1</v>
      </c>
      <c r="EK602" s="2">
        <v>21</v>
      </c>
      <c r="EL602" s="2" t="s">
        <v>47</v>
      </c>
      <c r="EM602" s="2" t="s">
        <v>48</v>
      </c>
      <c r="EN602" s="2"/>
      <c r="EO602" s="2" t="s">
        <v>140</v>
      </c>
      <c r="EP602" s="2"/>
      <c r="EQ602" s="2">
        <v>131072</v>
      </c>
      <c r="ER602" s="2">
        <v>105.29</v>
      </c>
      <c r="ES602" s="2">
        <v>28.84</v>
      </c>
      <c r="ET602" s="2">
        <v>0</v>
      </c>
      <c r="EU602" s="2">
        <v>0</v>
      </c>
      <c r="EV602" s="2">
        <v>76.45</v>
      </c>
      <c r="EW602" s="2">
        <v>5.01</v>
      </c>
      <c r="EX602" s="2">
        <v>0</v>
      </c>
      <c r="EY602" s="2">
        <v>0</v>
      </c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>
        <v>0</v>
      </c>
      <c r="FR602" s="2">
        <v>0</v>
      </c>
      <c r="FS602" s="2">
        <v>0</v>
      </c>
      <c r="FT602" s="2"/>
      <c r="FU602" s="2"/>
      <c r="FV602" s="2"/>
      <c r="FW602" s="2"/>
      <c r="FX602" s="2">
        <v>109</v>
      </c>
      <c r="FY602" s="2">
        <v>61</v>
      </c>
      <c r="FZ602" s="2"/>
      <c r="GA602" s="2" t="s">
        <v>3</v>
      </c>
      <c r="GB602" s="2"/>
      <c r="GC602" s="2"/>
      <c r="GD602" s="2">
        <v>1</v>
      </c>
      <c r="GE602" s="2"/>
      <c r="GF602" s="2">
        <v>-1217993707</v>
      </c>
      <c r="GG602" s="2">
        <v>2</v>
      </c>
      <c r="GH602" s="2">
        <v>1</v>
      </c>
      <c r="GI602" s="2">
        <v>2</v>
      </c>
      <c r="GJ602" s="2">
        <v>0</v>
      </c>
      <c r="GK602" s="2">
        <v>0</v>
      </c>
      <c r="GL602" s="2">
        <f t="shared" si="575"/>
        <v>0</v>
      </c>
      <c r="GM602" s="2">
        <f t="shared" si="576"/>
        <v>49.93</v>
      </c>
      <c r="GN602" s="2">
        <f t="shared" si="577"/>
        <v>49.93</v>
      </c>
      <c r="GO602" s="2">
        <f t="shared" si="578"/>
        <v>0</v>
      </c>
      <c r="GP602" s="2">
        <f t="shared" si="579"/>
        <v>0</v>
      </c>
      <c r="GQ602" s="2"/>
      <c r="GR602" s="2">
        <v>0</v>
      </c>
      <c r="GS602" s="2">
        <v>3</v>
      </c>
      <c r="GT602" s="2">
        <v>0</v>
      </c>
      <c r="GU602" s="2" t="s">
        <v>3</v>
      </c>
      <c r="GV602" s="2">
        <f t="shared" si="580"/>
        <v>0</v>
      </c>
      <c r="GW602" s="2">
        <v>1</v>
      </c>
      <c r="GX602" s="2">
        <f t="shared" si="581"/>
        <v>0</v>
      </c>
      <c r="GY602" s="2"/>
      <c r="GZ602" s="2"/>
      <c r="HA602" s="2">
        <v>0</v>
      </c>
      <c r="HB602" s="2">
        <v>0</v>
      </c>
      <c r="HC602" s="2">
        <f t="shared" si="582"/>
        <v>0</v>
      </c>
      <c r="HD602" s="2"/>
      <c r="HE602" s="2" t="s">
        <v>3</v>
      </c>
      <c r="HF602" s="2" t="s">
        <v>3</v>
      </c>
      <c r="HG602" s="2"/>
      <c r="HH602" s="2"/>
      <c r="HI602" s="2"/>
      <c r="HJ602" s="2"/>
      <c r="HK602" s="2"/>
      <c r="HL602" s="2"/>
      <c r="HM602" s="2" t="s">
        <v>3</v>
      </c>
      <c r="HN602" s="2" t="s">
        <v>3</v>
      </c>
      <c r="HO602" s="2" t="s">
        <v>3</v>
      </c>
      <c r="HP602" s="2" t="s">
        <v>3</v>
      </c>
      <c r="HQ602" s="2" t="s">
        <v>3</v>
      </c>
      <c r="HR602" s="2"/>
      <c r="HS602" s="2">
        <v>0</v>
      </c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>
        <v>0</v>
      </c>
      <c r="IL602" s="2"/>
      <c r="IM602" s="2"/>
      <c r="IN602" s="2"/>
      <c r="IO602" s="2"/>
      <c r="IP602" s="2"/>
      <c r="IQ602" s="2"/>
      <c r="IR602" s="2"/>
      <c r="IS602" s="2"/>
      <c r="IT602" s="2"/>
      <c r="IU602" s="2"/>
    </row>
    <row r="603" spans="1:255" x14ac:dyDescent="0.25">
      <c r="A603" s="3">
        <v>17</v>
      </c>
      <c r="B603" s="3">
        <v>1</v>
      </c>
      <c r="C603" s="3">
        <f>ROW(SmtRes!A764)</f>
        <v>764</v>
      </c>
      <c r="D603" s="3">
        <f>ROW(EtalonRes!A740)</f>
        <v>740</v>
      </c>
      <c r="E603" s="3" t="s">
        <v>572</v>
      </c>
      <c r="F603" s="3" t="s">
        <v>573</v>
      </c>
      <c r="G603" s="3" t="s">
        <v>574</v>
      </c>
      <c r="H603" s="3" t="s">
        <v>231</v>
      </c>
      <c r="I603" s="3">
        <f>ROUND(15/100,9)</f>
        <v>0.15</v>
      </c>
      <c r="J603" s="3">
        <v>0</v>
      </c>
      <c r="K603" s="3">
        <f>ROUND(15/100,9)</f>
        <v>0.15</v>
      </c>
      <c r="O603" s="3">
        <f t="shared" si="546"/>
        <v>984.66</v>
      </c>
      <c r="P603" s="3">
        <f t="shared" si="547"/>
        <v>32.909999999999997</v>
      </c>
      <c r="Q603" s="3">
        <f>(ROUND((ROUND(((((ET603*1.25)*1.2))*AV603*I603),2)*BB603),2)+ROUND((ROUND(((AE603-(((EU603*1.25)*1.2)))*AV603*I603),2)*BS603),2))</f>
        <v>0</v>
      </c>
      <c r="R603" s="3">
        <f>(ROUND((ROUND(((((EU603*1.25)*1.2))*AV603*I603),2)*BS603),2)+ROUND((ROUND(((AE603-(((EU603*1.25)*1.2)))*AV603*I603),2)*BS603),2))</f>
        <v>0</v>
      </c>
      <c r="S603" s="3">
        <f t="shared" si="550"/>
        <v>951.75</v>
      </c>
      <c r="T603" s="3">
        <f t="shared" si="551"/>
        <v>0</v>
      </c>
      <c r="U603" s="3">
        <f t="shared" si="552"/>
        <v>1.1065536899999997</v>
      </c>
      <c r="V603" s="3">
        <f t="shared" si="553"/>
        <v>0</v>
      </c>
      <c r="W603" s="3">
        <f t="shared" si="554"/>
        <v>0</v>
      </c>
      <c r="X603" s="3">
        <f>(ROUND((((S603+ROUND((ROUND(((((EU603*1.25)*1.2))*AV603*I603),2)*BS603),2))*AT603)/100),2)+ROUND(((ROUND((ROUND(((AE603-(((EU603*1.25)*1.2)))*AV603*I603),2)*BS603),2)*AT603)/100),2))</f>
        <v>1037.4100000000001</v>
      </c>
      <c r="Y603" s="3">
        <f>(ROUND((((S603+ROUND((ROUND(((((EU603*1.25)*1.2))*AV603*I603),2)*BS603),2))*AU603)/100),2)+ROUND(((ROUND((ROUND(((AE603-(((EU603*1.25)*1.2)))*AV603*I603),2)*BS603),2)*AU603)/100),2))</f>
        <v>580.57000000000005</v>
      </c>
      <c r="AA603" s="3">
        <v>86549536</v>
      </c>
      <c r="AB603" s="3">
        <f t="shared" si="557"/>
        <v>134.34100000000001</v>
      </c>
      <c r="AC603" s="3">
        <f>ROUND((((ES603*1)*1)),6)</f>
        <v>28.84</v>
      </c>
      <c r="AD603" s="3">
        <f>ROUND((((((ET603*1.25)*1.2))-(((EU603*1.25)*1.2)))+AE603),6)</f>
        <v>0</v>
      </c>
      <c r="AE603" s="3">
        <f>ROUND((((EU603*1.25)*1.2)),6)</f>
        <v>0</v>
      </c>
      <c r="AF603" s="3">
        <f>ROUND((((EV603*1.15)*1.2)),6)</f>
        <v>105.501</v>
      </c>
      <c r="AG603" s="3">
        <f t="shared" si="561"/>
        <v>0</v>
      </c>
      <c r="AH603" s="3">
        <f>(((EW603*1.15)*1.2))</f>
        <v>6.9137999999999984</v>
      </c>
      <c r="AI603" s="3">
        <f>(((EX603*1.25)*1.2))</f>
        <v>0</v>
      </c>
      <c r="AJ603" s="3">
        <f t="shared" si="563"/>
        <v>0</v>
      </c>
      <c r="AK603" s="3">
        <v>105.29</v>
      </c>
      <c r="AL603" s="3">
        <v>28.84</v>
      </c>
      <c r="AM603" s="3">
        <v>0</v>
      </c>
      <c r="AN603" s="3">
        <v>0</v>
      </c>
      <c r="AO603" s="3">
        <v>76.45</v>
      </c>
      <c r="AP603" s="3">
        <v>0</v>
      </c>
      <c r="AQ603" s="3">
        <v>5.01</v>
      </c>
      <c r="AR603" s="3">
        <v>0</v>
      </c>
      <c r="AS603" s="3">
        <v>0</v>
      </c>
      <c r="AT603" s="3">
        <v>109</v>
      </c>
      <c r="AU603" s="3">
        <v>61</v>
      </c>
      <c r="AV603" s="3">
        <v>1.0669999999999999</v>
      </c>
      <c r="AW603" s="3">
        <v>1</v>
      </c>
      <c r="AZ603" s="3">
        <v>1</v>
      </c>
      <c r="BA603" s="3">
        <v>56.35</v>
      </c>
      <c r="BB603" s="3">
        <v>1</v>
      </c>
      <c r="BC603" s="3">
        <v>7.6</v>
      </c>
      <c r="BD603" s="3" t="s">
        <v>3</v>
      </c>
      <c r="BE603" s="3" t="s">
        <v>3</v>
      </c>
      <c r="BF603" s="3" t="s">
        <v>3</v>
      </c>
      <c r="BG603" s="3" t="s">
        <v>3</v>
      </c>
      <c r="BH603" s="3">
        <v>0</v>
      </c>
      <c r="BI603" s="3">
        <v>1</v>
      </c>
      <c r="BJ603" s="3" t="s">
        <v>575</v>
      </c>
      <c r="BM603" s="3">
        <v>21</v>
      </c>
      <c r="BN603" s="3">
        <v>0</v>
      </c>
      <c r="BO603" s="3" t="s">
        <v>573</v>
      </c>
      <c r="BP603" s="3">
        <v>1</v>
      </c>
      <c r="BQ603" s="3">
        <v>30</v>
      </c>
      <c r="BR603" s="3">
        <v>0</v>
      </c>
      <c r="BS603" s="3">
        <v>56.35</v>
      </c>
      <c r="BT603" s="3">
        <v>1</v>
      </c>
      <c r="BU603" s="3">
        <v>1</v>
      </c>
      <c r="BV603" s="3">
        <v>1</v>
      </c>
      <c r="BW603" s="3">
        <v>1</v>
      </c>
      <c r="BX603" s="3">
        <v>1</v>
      </c>
      <c r="BY603" s="3" t="s">
        <v>3</v>
      </c>
      <c r="BZ603" s="3">
        <v>109</v>
      </c>
      <c r="CA603" s="3">
        <v>61</v>
      </c>
      <c r="CB603" s="3" t="s">
        <v>3</v>
      </c>
      <c r="CE603" s="3">
        <v>1566</v>
      </c>
      <c r="CF603" s="3">
        <v>0</v>
      </c>
      <c r="CG603" s="3">
        <v>0</v>
      </c>
      <c r="CM603" s="3">
        <v>0</v>
      </c>
      <c r="CN603" s="3" t="s">
        <v>857</v>
      </c>
      <c r="CO603" s="3">
        <v>0</v>
      </c>
      <c r="CP603" s="3">
        <f t="shared" si="564"/>
        <v>984.66</v>
      </c>
      <c r="CQ603" s="3">
        <f t="shared" si="565"/>
        <v>219.18</v>
      </c>
      <c r="CR603" s="3">
        <f>(ROUND((ROUND(((((ET603*1.25)*1.2))*AV603*1),2)*BB603),2)+ROUND((ROUND(((AE603-(((EU603*1.25)*1.2)))*AV603*1),2)*BS603),2))</f>
        <v>0</v>
      </c>
      <c r="CS603" s="3">
        <f>(ROUND((ROUND(((((EU603*1.25)*1.2))*AV603*1),2)*BS603),2)+ROUND((ROUND(((AE603-(((EU603*1.25)*1.2)))*AV603*1),2)*BS603),2))</f>
        <v>0</v>
      </c>
      <c r="CT603" s="3">
        <f t="shared" si="568"/>
        <v>6343.32</v>
      </c>
      <c r="CU603" s="3">
        <f t="shared" si="569"/>
        <v>0</v>
      </c>
      <c r="CV603" s="3">
        <f t="shared" si="570"/>
        <v>7.3770245999999977</v>
      </c>
      <c r="CW603" s="3">
        <f t="shared" si="571"/>
        <v>0</v>
      </c>
      <c r="CX603" s="3">
        <f t="shared" si="572"/>
        <v>0</v>
      </c>
      <c r="CY603" s="3">
        <f>(ROUND((((S603+ROUND((ROUND(((((EU603*1.25)*1.2))*AV603*1),2)*BS603),2))*AT603)/100),2)+ROUND(((ROUND((ROUND(((AE603-(((EU603*1.25)*1.2)))*AV603*1),2)*BS603),2)*AT603)/100),2))</f>
        <v>1037.4100000000001</v>
      </c>
      <c r="CZ603" s="3">
        <f>(ROUND((((S603+ROUND((ROUND(((((EU603*1.25)*1.2))*AV603*1),2)*BS603),2))*AU603)/100),2)+ROUND(((ROUND((ROUND(((AE603-(((EU603*1.25)*1.2)))*AV603*1),2)*BS603),2)*AU603)/100),2))</f>
        <v>580.57000000000005</v>
      </c>
      <c r="DB603" s="3">
        <v>187</v>
      </c>
      <c r="DC603" s="3" t="s">
        <v>3</v>
      </c>
      <c r="DD603" s="3" t="s">
        <v>36</v>
      </c>
      <c r="DE603" s="3" t="s">
        <v>138</v>
      </c>
      <c r="DF603" s="3" t="s">
        <v>138</v>
      </c>
      <c r="DG603" s="3" t="s">
        <v>139</v>
      </c>
      <c r="DH603" s="3" t="s">
        <v>3</v>
      </c>
      <c r="DI603" s="3" t="s">
        <v>139</v>
      </c>
      <c r="DJ603" s="3" t="s">
        <v>138</v>
      </c>
      <c r="DK603" s="3" t="s">
        <v>3</v>
      </c>
      <c r="DL603" s="3" t="s">
        <v>3</v>
      </c>
      <c r="DM603" s="3" t="s">
        <v>3</v>
      </c>
      <c r="DN603" s="3">
        <v>0</v>
      </c>
      <c r="DO603" s="3">
        <v>0</v>
      </c>
      <c r="DP603" s="3">
        <v>1</v>
      </c>
      <c r="DQ603" s="3">
        <v>1</v>
      </c>
      <c r="DU603" s="3">
        <v>1013</v>
      </c>
      <c r="DV603" s="3" t="s">
        <v>231</v>
      </c>
      <c r="DW603" s="3" t="s">
        <v>231</v>
      </c>
      <c r="DX603" s="3">
        <v>1</v>
      </c>
      <c r="DZ603" s="3" t="s">
        <v>3</v>
      </c>
      <c r="EA603" s="3" t="s">
        <v>3</v>
      </c>
      <c r="EB603" s="3" t="s">
        <v>3</v>
      </c>
      <c r="EC603" s="3" t="s">
        <v>3</v>
      </c>
      <c r="EE603" s="3">
        <v>85635393</v>
      </c>
      <c r="EF603" s="3">
        <v>30</v>
      </c>
      <c r="EG603" s="3" t="s">
        <v>46</v>
      </c>
      <c r="EH603" s="3">
        <v>0</v>
      </c>
      <c r="EI603" s="3" t="s">
        <v>3</v>
      </c>
      <c r="EJ603" s="3">
        <v>1</v>
      </c>
      <c r="EK603" s="3">
        <v>21</v>
      </c>
      <c r="EL603" s="3" t="s">
        <v>47</v>
      </c>
      <c r="EM603" s="3" t="s">
        <v>48</v>
      </c>
      <c r="EO603" s="3" t="s">
        <v>140</v>
      </c>
      <c r="EQ603" s="3">
        <v>131072</v>
      </c>
      <c r="ER603" s="3">
        <v>105.29</v>
      </c>
      <c r="ES603" s="3">
        <v>28.84</v>
      </c>
      <c r="ET603" s="3">
        <v>0</v>
      </c>
      <c r="EU603" s="3">
        <v>0</v>
      </c>
      <c r="EV603" s="3">
        <v>76.45</v>
      </c>
      <c r="EW603" s="3">
        <v>5.01</v>
      </c>
      <c r="EX603" s="3">
        <v>0</v>
      </c>
      <c r="EY603" s="3">
        <v>0</v>
      </c>
      <c r="FQ603" s="3">
        <v>0</v>
      </c>
      <c r="FR603" s="3">
        <v>0</v>
      </c>
      <c r="FS603" s="3">
        <v>0</v>
      </c>
      <c r="FX603" s="3">
        <v>109</v>
      </c>
      <c r="FY603" s="3">
        <v>61</v>
      </c>
      <c r="GA603" s="3" t="s">
        <v>3</v>
      </c>
      <c r="GD603" s="3">
        <v>1</v>
      </c>
      <c r="GF603" s="3">
        <v>-1217993707</v>
      </c>
      <c r="GG603" s="3">
        <v>2</v>
      </c>
      <c r="GH603" s="3">
        <v>1</v>
      </c>
      <c r="GI603" s="3">
        <v>2</v>
      </c>
      <c r="GJ603" s="3">
        <v>0</v>
      </c>
      <c r="GK603" s="3">
        <v>0</v>
      </c>
      <c r="GL603" s="3">
        <f t="shared" si="575"/>
        <v>0</v>
      </c>
      <c r="GM603" s="3">
        <f t="shared" si="576"/>
        <v>2602.64</v>
      </c>
      <c r="GN603" s="3">
        <f t="shared" si="577"/>
        <v>2602.64</v>
      </c>
      <c r="GO603" s="3">
        <f t="shared" si="578"/>
        <v>0</v>
      </c>
      <c r="GP603" s="3">
        <f t="shared" si="579"/>
        <v>0</v>
      </c>
      <c r="GR603" s="3">
        <v>0</v>
      </c>
      <c r="GS603" s="3">
        <v>3</v>
      </c>
      <c r="GT603" s="3">
        <v>0</v>
      </c>
      <c r="GU603" s="3" t="s">
        <v>3</v>
      </c>
      <c r="GV603" s="3">
        <f t="shared" si="580"/>
        <v>0</v>
      </c>
      <c r="GW603" s="3">
        <v>1</v>
      </c>
      <c r="GX603" s="3">
        <f t="shared" si="581"/>
        <v>0</v>
      </c>
      <c r="HA603" s="3">
        <v>0</v>
      </c>
      <c r="HB603" s="3">
        <v>0</v>
      </c>
      <c r="HC603" s="3">
        <f t="shared" si="582"/>
        <v>0</v>
      </c>
      <c r="HE603" s="3" t="s">
        <v>3</v>
      </c>
      <c r="HF603" s="3" t="s">
        <v>3</v>
      </c>
      <c r="HM603" s="3" t="s">
        <v>3</v>
      </c>
      <c r="HN603" s="3" t="s">
        <v>3</v>
      </c>
      <c r="HO603" s="3" t="s">
        <v>3</v>
      </c>
      <c r="HP603" s="3" t="s">
        <v>3</v>
      </c>
      <c r="HQ603" s="3" t="s">
        <v>3</v>
      </c>
      <c r="HS603" s="3">
        <v>0</v>
      </c>
      <c r="IK603" s="3">
        <v>0</v>
      </c>
    </row>
    <row r="604" spans="1:255" x14ac:dyDescent="0.25">
      <c r="A604" s="2">
        <v>17</v>
      </c>
      <c r="B604" s="2">
        <v>1</v>
      </c>
      <c r="C604" s="2">
        <f>ROW(SmtRes!A766)</f>
        <v>766</v>
      </c>
      <c r="D604" s="2">
        <f>ROW(EtalonRes!A742)</f>
        <v>742</v>
      </c>
      <c r="E604" s="2" t="s">
        <v>576</v>
      </c>
      <c r="F604" s="2" t="s">
        <v>156</v>
      </c>
      <c r="G604" s="2" t="s">
        <v>157</v>
      </c>
      <c r="H604" s="2" t="s">
        <v>158</v>
      </c>
      <c r="I604" s="2">
        <f>ROUND(2/100,9)</f>
        <v>0.02</v>
      </c>
      <c r="J604" s="2">
        <v>0</v>
      </c>
      <c r="K604" s="2">
        <f>ROUND(2/100,9)</f>
        <v>0.02</v>
      </c>
      <c r="L604" s="2"/>
      <c r="M604" s="2"/>
      <c r="N604" s="2"/>
      <c r="O604" s="2">
        <f t="shared" si="546"/>
        <v>5.42</v>
      </c>
      <c r="P604" s="2">
        <f t="shared" si="547"/>
        <v>0</v>
      </c>
      <c r="Q604" s="2">
        <f>(ROUND((ROUND(((((ET604*1.25)*1.2))*AV604*I604),2)*BB604),2)+ROUND((ROUND(((AE604-(((EU604*1.25)*1.2)))*AV604*I604),2)*BS604),2))</f>
        <v>0</v>
      </c>
      <c r="R604" s="2">
        <f>(ROUND((ROUND(((((EU604*1.25)*1.2))*AV604*I604),2)*BS604),2)+ROUND((ROUND(((AE604-(((EU604*1.25)*1.2)))*AV604*I604),2)*BS604),2))</f>
        <v>0</v>
      </c>
      <c r="S604" s="2">
        <f t="shared" si="550"/>
        <v>5.42</v>
      </c>
      <c r="T604" s="2">
        <f t="shared" si="551"/>
        <v>0</v>
      </c>
      <c r="U604" s="2">
        <f t="shared" si="552"/>
        <v>0.430841796</v>
      </c>
      <c r="V604" s="2">
        <f t="shared" si="553"/>
        <v>0</v>
      </c>
      <c r="W604" s="2">
        <f t="shared" si="554"/>
        <v>0</v>
      </c>
      <c r="X604" s="2">
        <f>(ROUND((((S604+ROUND((ROUND(((((EU604*1.25)*1.2))*AV604*I604),2)*BS604),2))*AT604)/100),2)+ROUND(((ROUND((ROUND(((AE604-(((EU604*1.25)*1.2)))*AV604*I604),2)*BS604),2)*AT604)/100),2))</f>
        <v>5.91</v>
      </c>
      <c r="Y604" s="2">
        <f>(ROUND((((S604+ROUND((ROUND(((((EU604*1.25)*1.2))*AV604*I604),2)*BS604),2))*AU604)/100),2)+ROUND(((ROUND((ROUND(((AE604-(((EU604*1.25)*1.2)))*AV604*I604),2)*BS604),2)*AU604)/100),2))</f>
        <v>3.31</v>
      </c>
      <c r="Z604" s="2"/>
      <c r="AA604" s="2">
        <v>86549534</v>
      </c>
      <c r="AB604" s="2">
        <f t="shared" si="557"/>
        <v>254.0994</v>
      </c>
      <c r="AC604" s="2">
        <f>ROUND((((ES604*1)*1)),6)</f>
        <v>0</v>
      </c>
      <c r="AD604" s="2">
        <f>ROUND((((((ET604*1.25)*1.2))-(((EU604*1.25)*1.2)))+AE604),6)</f>
        <v>0</v>
      </c>
      <c r="AE604" s="2">
        <f>ROUND((((EU604*1.25)*1.2)),6)</f>
        <v>0</v>
      </c>
      <c r="AF604" s="2">
        <f>ROUND((((EV604*1.15)*1.2)),6)</f>
        <v>254.0994</v>
      </c>
      <c r="AG604" s="2">
        <f t="shared" si="561"/>
        <v>0</v>
      </c>
      <c r="AH604" s="2">
        <f>(((EW604*1.15)*1.2))</f>
        <v>20.189399999999999</v>
      </c>
      <c r="AI604" s="2">
        <f>(((EX604*1.25)*1.2))</f>
        <v>0</v>
      </c>
      <c r="AJ604" s="2">
        <f t="shared" si="563"/>
        <v>0</v>
      </c>
      <c r="AK604" s="2">
        <v>184.13</v>
      </c>
      <c r="AL604" s="2">
        <v>0</v>
      </c>
      <c r="AM604" s="2">
        <v>0</v>
      </c>
      <c r="AN604" s="2">
        <v>0</v>
      </c>
      <c r="AO604" s="2">
        <v>184.13</v>
      </c>
      <c r="AP604" s="2">
        <v>0</v>
      </c>
      <c r="AQ604" s="2">
        <v>14.63</v>
      </c>
      <c r="AR604" s="2">
        <v>0</v>
      </c>
      <c r="AS604" s="2">
        <v>0</v>
      </c>
      <c r="AT604" s="2">
        <v>109</v>
      </c>
      <c r="AU604" s="2">
        <v>61</v>
      </c>
      <c r="AV604" s="2">
        <v>1.0669999999999999</v>
      </c>
      <c r="AW604" s="2">
        <v>1</v>
      </c>
      <c r="AX604" s="2"/>
      <c r="AY604" s="2"/>
      <c r="AZ604" s="2">
        <v>1</v>
      </c>
      <c r="BA604" s="2">
        <v>1</v>
      </c>
      <c r="BB604" s="2">
        <v>1</v>
      </c>
      <c r="BC604" s="2">
        <v>1</v>
      </c>
      <c r="BD604" s="2" t="s">
        <v>3</v>
      </c>
      <c r="BE604" s="2" t="s">
        <v>3</v>
      </c>
      <c r="BF604" s="2" t="s">
        <v>3</v>
      </c>
      <c r="BG604" s="2" t="s">
        <v>3</v>
      </c>
      <c r="BH604" s="2">
        <v>0</v>
      </c>
      <c r="BI604" s="2">
        <v>1</v>
      </c>
      <c r="BJ604" s="2" t="s">
        <v>159</v>
      </c>
      <c r="BK604" s="2"/>
      <c r="BL604" s="2"/>
      <c r="BM604" s="2">
        <v>21</v>
      </c>
      <c r="BN604" s="2">
        <v>0</v>
      </c>
      <c r="BO604" s="2" t="s">
        <v>156</v>
      </c>
      <c r="BP604" s="2">
        <v>1</v>
      </c>
      <c r="BQ604" s="2">
        <v>30</v>
      </c>
      <c r="BR604" s="2">
        <v>0</v>
      </c>
      <c r="BS604" s="2">
        <v>1</v>
      </c>
      <c r="BT604" s="2">
        <v>1</v>
      </c>
      <c r="BU604" s="2">
        <v>1</v>
      </c>
      <c r="BV604" s="2">
        <v>1</v>
      </c>
      <c r="BW604" s="2">
        <v>1</v>
      </c>
      <c r="BX604" s="2">
        <v>1</v>
      </c>
      <c r="BY604" s="2" t="s">
        <v>3</v>
      </c>
      <c r="BZ604" s="2">
        <v>109</v>
      </c>
      <c r="CA604" s="2">
        <v>61</v>
      </c>
      <c r="CB604" s="2" t="s">
        <v>3</v>
      </c>
      <c r="CC604" s="2"/>
      <c r="CD604" s="2"/>
      <c r="CE604" s="2">
        <v>1566</v>
      </c>
      <c r="CF604" s="2">
        <v>0</v>
      </c>
      <c r="CG604" s="2">
        <v>0</v>
      </c>
      <c r="CH604" s="2"/>
      <c r="CI604" s="2"/>
      <c r="CJ604" s="2"/>
      <c r="CK604" s="2"/>
      <c r="CL604" s="2"/>
      <c r="CM604" s="2">
        <v>0</v>
      </c>
      <c r="CN604" s="2" t="s">
        <v>857</v>
      </c>
      <c r="CO604" s="2">
        <v>0</v>
      </c>
      <c r="CP604" s="2">
        <f t="shared" si="564"/>
        <v>5.42</v>
      </c>
      <c r="CQ604" s="2">
        <f t="shared" si="565"/>
        <v>0</v>
      </c>
      <c r="CR604" s="2">
        <f>(ROUND((ROUND(((((ET604*1.25)*1.2))*AV604*1),2)*BB604),2)+ROUND((ROUND(((AE604-(((EU604*1.25)*1.2)))*AV604*1),2)*BS604),2))</f>
        <v>0</v>
      </c>
      <c r="CS604" s="2">
        <f>(ROUND((ROUND(((((EU604*1.25)*1.2))*AV604*1),2)*BS604),2)+ROUND((ROUND(((AE604-(((EU604*1.25)*1.2)))*AV604*1),2)*BS604),2))</f>
        <v>0</v>
      </c>
      <c r="CT604" s="2">
        <f t="shared" si="568"/>
        <v>271.12</v>
      </c>
      <c r="CU604" s="2">
        <f t="shared" si="569"/>
        <v>0</v>
      </c>
      <c r="CV604" s="2">
        <f t="shared" si="570"/>
        <v>21.542089799999999</v>
      </c>
      <c r="CW604" s="2">
        <f t="shared" si="571"/>
        <v>0</v>
      </c>
      <c r="CX604" s="2">
        <f t="shared" si="572"/>
        <v>0</v>
      </c>
      <c r="CY604" s="2">
        <f>(ROUND((((S604+ROUND((ROUND(((((EU604*1.25)*1.2))*AV604*1),2)*BS604),2))*AT604)/100),2)+ROUND(((ROUND((ROUND(((AE604-(((EU604*1.25)*1.2)))*AV604*1),2)*BS604),2)*AT604)/100),2))</f>
        <v>5.91</v>
      </c>
      <c r="CZ604" s="2">
        <f>(ROUND((((S604+ROUND((ROUND(((((EU604*1.25)*1.2))*AV604*1),2)*BS604),2))*AU604)/100),2)+ROUND(((ROUND((ROUND(((AE604-(((EU604*1.25)*1.2)))*AV604*1),2)*BS604),2)*AU604)/100),2))</f>
        <v>3.31</v>
      </c>
      <c r="DA604" s="2"/>
      <c r="DB604" s="2">
        <v>189</v>
      </c>
      <c r="DC604" s="2" t="s">
        <v>3</v>
      </c>
      <c r="DD604" s="2" t="s">
        <v>36</v>
      </c>
      <c r="DE604" s="2" t="s">
        <v>138</v>
      </c>
      <c r="DF604" s="2" t="s">
        <v>138</v>
      </c>
      <c r="DG604" s="2" t="s">
        <v>139</v>
      </c>
      <c r="DH604" s="2" t="s">
        <v>3</v>
      </c>
      <c r="DI604" s="2" t="s">
        <v>139</v>
      </c>
      <c r="DJ604" s="2" t="s">
        <v>138</v>
      </c>
      <c r="DK604" s="2" t="s">
        <v>3</v>
      </c>
      <c r="DL604" s="2" t="s">
        <v>3</v>
      </c>
      <c r="DM604" s="2" t="s">
        <v>3</v>
      </c>
      <c r="DN604" s="2">
        <v>0</v>
      </c>
      <c r="DO604" s="2">
        <v>0</v>
      </c>
      <c r="DP604" s="2">
        <v>1</v>
      </c>
      <c r="DQ604" s="2">
        <v>1</v>
      </c>
      <c r="DR604" s="2"/>
      <c r="DS604" s="2"/>
      <c r="DT604" s="2"/>
      <c r="DU604" s="2">
        <v>1010</v>
      </c>
      <c r="DV604" s="2" t="s">
        <v>158</v>
      </c>
      <c r="DW604" s="2" t="s">
        <v>158</v>
      </c>
      <c r="DX604" s="2">
        <v>100</v>
      </c>
      <c r="DY604" s="2"/>
      <c r="DZ604" s="2" t="s">
        <v>3</v>
      </c>
      <c r="EA604" s="2" t="s">
        <v>3</v>
      </c>
      <c r="EB604" s="2" t="s">
        <v>3</v>
      </c>
      <c r="EC604" s="2" t="s">
        <v>3</v>
      </c>
      <c r="ED604" s="2"/>
      <c r="EE604" s="2">
        <v>85635393</v>
      </c>
      <c r="EF604" s="2">
        <v>30</v>
      </c>
      <c r="EG604" s="2" t="s">
        <v>46</v>
      </c>
      <c r="EH604" s="2">
        <v>0</v>
      </c>
      <c r="EI604" s="2" t="s">
        <v>3</v>
      </c>
      <c r="EJ604" s="2">
        <v>1</v>
      </c>
      <c r="EK604" s="2">
        <v>21</v>
      </c>
      <c r="EL604" s="2" t="s">
        <v>47</v>
      </c>
      <c r="EM604" s="2" t="s">
        <v>48</v>
      </c>
      <c r="EN604" s="2"/>
      <c r="EO604" s="2" t="s">
        <v>140</v>
      </c>
      <c r="EP604" s="2"/>
      <c r="EQ604" s="2">
        <v>131072</v>
      </c>
      <c r="ER604" s="2">
        <v>184.13</v>
      </c>
      <c r="ES604" s="2">
        <v>0</v>
      </c>
      <c r="ET604" s="2">
        <v>0</v>
      </c>
      <c r="EU604" s="2">
        <v>0</v>
      </c>
      <c r="EV604" s="2">
        <v>184.13</v>
      </c>
      <c r="EW604" s="2">
        <v>14.63</v>
      </c>
      <c r="EX604" s="2">
        <v>0</v>
      </c>
      <c r="EY604" s="2">
        <v>0</v>
      </c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>
        <v>0</v>
      </c>
      <c r="FR604" s="2">
        <v>0</v>
      </c>
      <c r="FS604" s="2">
        <v>0</v>
      </c>
      <c r="FT604" s="2"/>
      <c r="FU604" s="2"/>
      <c r="FV604" s="2"/>
      <c r="FW604" s="2"/>
      <c r="FX604" s="2">
        <v>109</v>
      </c>
      <c r="FY604" s="2">
        <v>61</v>
      </c>
      <c r="FZ604" s="2"/>
      <c r="GA604" s="2" t="s">
        <v>3</v>
      </c>
      <c r="GB604" s="2"/>
      <c r="GC604" s="2"/>
      <c r="GD604" s="2">
        <v>1</v>
      </c>
      <c r="GE604" s="2"/>
      <c r="GF604" s="2">
        <v>885968331</v>
      </c>
      <c r="GG604" s="2">
        <v>2</v>
      </c>
      <c r="GH604" s="2">
        <v>1</v>
      </c>
      <c r="GI604" s="2">
        <v>2</v>
      </c>
      <c r="GJ604" s="2">
        <v>0</v>
      </c>
      <c r="GK604" s="2">
        <v>0</v>
      </c>
      <c r="GL604" s="2">
        <f t="shared" si="575"/>
        <v>0</v>
      </c>
      <c r="GM604" s="2">
        <f t="shared" si="576"/>
        <v>14.64</v>
      </c>
      <c r="GN604" s="2">
        <f t="shared" si="577"/>
        <v>14.64</v>
      </c>
      <c r="GO604" s="2">
        <f t="shared" si="578"/>
        <v>0</v>
      </c>
      <c r="GP604" s="2">
        <f t="shared" si="579"/>
        <v>0</v>
      </c>
      <c r="GQ604" s="2"/>
      <c r="GR604" s="2">
        <v>0</v>
      </c>
      <c r="GS604" s="2">
        <v>3</v>
      </c>
      <c r="GT604" s="2">
        <v>0</v>
      </c>
      <c r="GU604" s="2" t="s">
        <v>3</v>
      </c>
      <c r="GV604" s="2">
        <f t="shared" si="580"/>
        <v>0</v>
      </c>
      <c r="GW604" s="2">
        <v>1</v>
      </c>
      <c r="GX604" s="2">
        <f t="shared" si="581"/>
        <v>0</v>
      </c>
      <c r="GY604" s="2"/>
      <c r="GZ604" s="2"/>
      <c r="HA604" s="2">
        <v>0</v>
      </c>
      <c r="HB604" s="2">
        <v>0</v>
      </c>
      <c r="HC604" s="2">
        <f t="shared" si="582"/>
        <v>0</v>
      </c>
      <c r="HD604" s="2"/>
      <c r="HE604" s="2" t="s">
        <v>3</v>
      </c>
      <c r="HF604" s="2" t="s">
        <v>3</v>
      </c>
      <c r="HG604" s="2"/>
      <c r="HH604" s="2"/>
      <c r="HI604" s="2"/>
      <c r="HJ604" s="2"/>
      <c r="HK604" s="2"/>
      <c r="HL604" s="2"/>
      <c r="HM604" s="2" t="s">
        <v>3</v>
      </c>
      <c r="HN604" s="2" t="s">
        <v>3</v>
      </c>
      <c r="HO604" s="2" t="s">
        <v>3</v>
      </c>
      <c r="HP604" s="2" t="s">
        <v>3</v>
      </c>
      <c r="HQ604" s="2" t="s">
        <v>3</v>
      </c>
      <c r="HR604" s="2"/>
      <c r="HS604" s="2">
        <v>0</v>
      </c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>
        <v>0</v>
      </c>
      <c r="IL604" s="2"/>
      <c r="IM604" s="2"/>
      <c r="IN604" s="2"/>
      <c r="IO604" s="2"/>
      <c r="IP604" s="2"/>
      <c r="IQ604" s="2"/>
      <c r="IR604" s="2"/>
      <c r="IS604" s="2"/>
      <c r="IT604" s="2"/>
      <c r="IU604" s="2"/>
    </row>
    <row r="605" spans="1:255" x14ac:dyDescent="0.25">
      <c r="A605" s="3">
        <v>17</v>
      </c>
      <c r="B605" s="3">
        <v>1</v>
      </c>
      <c r="C605" s="3">
        <f>ROW(SmtRes!A768)</f>
        <v>768</v>
      </c>
      <c r="D605" s="3">
        <f>ROW(EtalonRes!A744)</f>
        <v>744</v>
      </c>
      <c r="E605" s="3" t="s">
        <v>576</v>
      </c>
      <c r="F605" s="3" t="s">
        <v>156</v>
      </c>
      <c r="G605" s="3" t="s">
        <v>157</v>
      </c>
      <c r="H605" s="3" t="s">
        <v>158</v>
      </c>
      <c r="I605" s="3">
        <f>ROUND(2/100,9)</f>
        <v>0.02</v>
      </c>
      <c r="J605" s="3">
        <v>0</v>
      </c>
      <c r="K605" s="3">
        <f>ROUND(2/100,9)</f>
        <v>0.02</v>
      </c>
      <c r="O605" s="3">
        <f t="shared" si="546"/>
        <v>305.42</v>
      </c>
      <c r="P605" s="3">
        <f t="shared" si="547"/>
        <v>0</v>
      </c>
      <c r="Q605" s="3">
        <f>(ROUND((ROUND(((((ET605*1.25)*1.2))*AV605*I605),2)*BB605),2)+ROUND((ROUND(((AE605-(((EU605*1.25)*1.2)))*AV605*I605),2)*BS605),2))</f>
        <v>0</v>
      </c>
      <c r="R605" s="3">
        <f>(ROUND((ROUND(((((EU605*1.25)*1.2))*AV605*I605),2)*BS605),2)+ROUND((ROUND(((AE605-(((EU605*1.25)*1.2)))*AV605*I605),2)*BS605),2))</f>
        <v>0</v>
      </c>
      <c r="S605" s="3">
        <f t="shared" si="550"/>
        <v>305.42</v>
      </c>
      <c r="T605" s="3">
        <f t="shared" si="551"/>
        <v>0</v>
      </c>
      <c r="U605" s="3">
        <f t="shared" si="552"/>
        <v>0.430841796</v>
      </c>
      <c r="V605" s="3">
        <f t="shared" si="553"/>
        <v>0</v>
      </c>
      <c r="W605" s="3">
        <f t="shared" si="554"/>
        <v>0</v>
      </c>
      <c r="X605" s="3">
        <f>(ROUND((((S605+ROUND((ROUND(((((EU605*1.25)*1.2))*AV605*I605),2)*BS605),2))*AT605)/100),2)+ROUND(((ROUND((ROUND(((AE605-(((EU605*1.25)*1.2)))*AV605*I605),2)*BS605),2)*AT605)/100),2))</f>
        <v>332.91</v>
      </c>
      <c r="Y605" s="3">
        <f>(ROUND((((S605+ROUND((ROUND(((((EU605*1.25)*1.2))*AV605*I605),2)*BS605),2))*AU605)/100),2)+ROUND(((ROUND((ROUND(((AE605-(((EU605*1.25)*1.2)))*AV605*I605),2)*BS605),2)*AU605)/100),2))</f>
        <v>186.31</v>
      </c>
      <c r="AA605" s="3">
        <v>86549536</v>
      </c>
      <c r="AB605" s="3">
        <f t="shared" si="557"/>
        <v>254.0994</v>
      </c>
      <c r="AC605" s="3">
        <f>ROUND((((ES605*1)*1)),6)</f>
        <v>0</v>
      </c>
      <c r="AD605" s="3">
        <f>ROUND((((((ET605*1.25)*1.2))-(((EU605*1.25)*1.2)))+AE605),6)</f>
        <v>0</v>
      </c>
      <c r="AE605" s="3">
        <f>ROUND((((EU605*1.25)*1.2)),6)</f>
        <v>0</v>
      </c>
      <c r="AF605" s="3">
        <f>ROUND((((EV605*1.15)*1.2)),6)</f>
        <v>254.0994</v>
      </c>
      <c r="AG605" s="3">
        <f t="shared" si="561"/>
        <v>0</v>
      </c>
      <c r="AH605" s="3">
        <f>(((EW605*1.15)*1.2))</f>
        <v>20.189399999999999</v>
      </c>
      <c r="AI605" s="3">
        <f>(((EX605*1.25)*1.2))</f>
        <v>0</v>
      </c>
      <c r="AJ605" s="3">
        <f t="shared" si="563"/>
        <v>0</v>
      </c>
      <c r="AK605" s="3">
        <v>184.13</v>
      </c>
      <c r="AL605" s="3">
        <v>0</v>
      </c>
      <c r="AM605" s="3">
        <v>0</v>
      </c>
      <c r="AN605" s="3">
        <v>0</v>
      </c>
      <c r="AO605" s="3">
        <v>184.13</v>
      </c>
      <c r="AP605" s="3">
        <v>0</v>
      </c>
      <c r="AQ605" s="3">
        <v>14.63</v>
      </c>
      <c r="AR605" s="3">
        <v>0</v>
      </c>
      <c r="AS605" s="3">
        <v>0</v>
      </c>
      <c r="AT605" s="3">
        <v>109</v>
      </c>
      <c r="AU605" s="3">
        <v>61</v>
      </c>
      <c r="AV605" s="3">
        <v>1.0669999999999999</v>
      </c>
      <c r="AW605" s="3">
        <v>1</v>
      </c>
      <c r="AZ605" s="3">
        <v>1</v>
      </c>
      <c r="BA605" s="3">
        <v>56.35</v>
      </c>
      <c r="BB605" s="3">
        <v>1</v>
      </c>
      <c r="BC605" s="3">
        <v>1</v>
      </c>
      <c r="BD605" s="3" t="s">
        <v>3</v>
      </c>
      <c r="BE605" s="3" t="s">
        <v>3</v>
      </c>
      <c r="BF605" s="3" t="s">
        <v>3</v>
      </c>
      <c r="BG605" s="3" t="s">
        <v>3</v>
      </c>
      <c r="BH605" s="3">
        <v>0</v>
      </c>
      <c r="BI605" s="3">
        <v>1</v>
      </c>
      <c r="BJ605" s="3" t="s">
        <v>159</v>
      </c>
      <c r="BM605" s="3">
        <v>21</v>
      </c>
      <c r="BN605" s="3">
        <v>0</v>
      </c>
      <c r="BO605" s="3" t="s">
        <v>156</v>
      </c>
      <c r="BP605" s="3">
        <v>1</v>
      </c>
      <c r="BQ605" s="3">
        <v>30</v>
      </c>
      <c r="BR605" s="3">
        <v>0</v>
      </c>
      <c r="BS605" s="3">
        <v>56.35</v>
      </c>
      <c r="BT605" s="3">
        <v>1</v>
      </c>
      <c r="BU605" s="3">
        <v>1</v>
      </c>
      <c r="BV605" s="3">
        <v>1</v>
      </c>
      <c r="BW605" s="3">
        <v>1</v>
      </c>
      <c r="BX605" s="3">
        <v>1</v>
      </c>
      <c r="BY605" s="3" t="s">
        <v>3</v>
      </c>
      <c r="BZ605" s="3">
        <v>109</v>
      </c>
      <c r="CA605" s="3">
        <v>61</v>
      </c>
      <c r="CB605" s="3" t="s">
        <v>3</v>
      </c>
      <c r="CE605" s="3">
        <v>1566</v>
      </c>
      <c r="CF605" s="3">
        <v>0</v>
      </c>
      <c r="CG605" s="3">
        <v>0</v>
      </c>
      <c r="CM605" s="3">
        <v>0</v>
      </c>
      <c r="CN605" s="3" t="s">
        <v>857</v>
      </c>
      <c r="CO605" s="3">
        <v>0</v>
      </c>
      <c r="CP605" s="3">
        <f t="shared" si="564"/>
        <v>305.42</v>
      </c>
      <c r="CQ605" s="3">
        <f t="shared" si="565"/>
        <v>0</v>
      </c>
      <c r="CR605" s="3">
        <f>(ROUND((ROUND(((((ET605*1.25)*1.2))*AV605*1),2)*BB605),2)+ROUND((ROUND(((AE605-(((EU605*1.25)*1.2)))*AV605*1),2)*BS605),2))</f>
        <v>0</v>
      </c>
      <c r="CS605" s="3">
        <f>(ROUND((ROUND(((((EU605*1.25)*1.2))*AV605*1),2)*BS605),2)+ROUND((ROUND(((AE605-(((EU605*1.25)*1.2)))*AV605*1),2)*BS605),2))</f>
        <v>0</v>
      </c>
      <c r="CT605" s="3">
        <f t="shared" si="568"/>
        <v>15277.61</v>
      </c>
      <c r="CU605" s="3">
        <f t="shared" si="569"/>
        <v>0</v>
      </c>
      <c r="CV605" s="3">
        <f t="shared" si="570"/>
        <v>21.542089799999999</v>
      </c>
      <c r="CW605" s="3">
        <f t="shared" si="571"/>
        <v>0</v>
      </c>
      <c r="CX605" s="3">
        <f t="shared" si="572"/>
        <v>0</v>
      </c>
      <c r="CY605" s="3">
        <f>(ROUND((((S605+ROUND((ROUND(((((EU605*1.25)*1.2))*AV605*1),2)*BS605),2))*AT605)/100),2)+ROUND(((ROUND((ROUND(((AE605-(((EU605*1.25)*1.2)))*AV605*1),2)*BS605),2)*AT605)/100),2))</f>
        <v>332.91</v>
      </c>
      <c r="CZ605" s="3">
        <f>(ROUND((((S605+ROUND((ROUND(((((EU605*1.25)*1.2))*AV605*1),2)*BS605),2))*AU605)/100),2)+ROUND(((ROUND((ROUND(((AE605-(((EU605*1.25)*1.2)))*AV605*1),2)*BS605),2)*AU605)/100),2))</f>
        <v>186.31</v>
      </c>
      <c r="DB605" s="3">
        <v>191</v>
      </c>
      <c r="DC605" s="3" t="s">
        <v>3</v>
      </c>
      <c r="DD605" s="3" t="s">
        <v>36</v>
      </c>
      <c r="DE605" s="3" t="s">
        <v>138</v>
      </c>
      <c r="DF605" s="3" t="s">
        <v>138</v>
      </c>
      <c r="DG605" s="3" t="s">
        <v>139</v>
      </c>
      <c r="DH605" s="3" t="s">
        <v>3</v>
      </c>
      <c r="DI605" s="3" t="s">
        <v>139</v>
      </c>
      <c r="DJ605" s="3" t="s">
        <v>138</v>
      </c>
      <c r="DK605" s="3" t="s">
        <v>3</v>
      </c>
      <c r="DL605" s="3" t="s">
        <v>3</v>
      </c>
      <c r="DM605" s="3" t="s">
        <v>3</v>
      </c>
      <c r="DN605" s="3">
        <v>0</v>
      </c>
      <c r="DO605" s="3">
        <v>0</v>
      </c>
      <c r="DP605" s="3">
        <v>1</v>
      </c>
      <c r="DQ605" s="3">
        <v>1</v>
      </c>
      <c r="DU605" s="3">
        <v>1010</v>
      </c>
      <c r="DV605" s="3" t="s">
        <v>158</v>
      </c>
      <c r="DW605" s="3" t="s">
        <v>158</v>
      </c>
      <c r="DX605" s="3">
        <v>100</v>
      </c>
      <c r="DZ605" s="3" t="s">
        <v>3</v>
      </c>
      <c r="EA605" s="3" t="s">
        <v>3</v>
      </c>
      <c r="EB605" s="3" t="s">
        <v>3</v>
      </c>
      <c r="EC605" s="3" t="s">
        <v>3</v>
      </c>
      <c r="EE605" s="3">
        <v>85635393</v>
      </c>
      <c r="EF605" s="3">
        <v>30</v>
      </c>
      <c r="EG605" s="3" t="s">
        <v>46</v>
      </c>
      <c r="EH605" s="3">
        <v>0</v>
      </c>
      <c r="EI605" s="3" t="s">
        <v>3</v>
      </c>
      <c r="EJ605" s="3">
        <v>1</v>
      </c>
      <c r="EK605" s="3">
        <v>21</v>
      </c>
      <c r="EL605" s="3" t="s">
        <v>47</v>
      </c>
      <c r="EM605" s="3" t="s">
        <v>48</v>
      </c>
      <c r="EO605" s="3" t="s">
        <v>140</v>
      </c>
      <c r="EQ605" s="3">
        <v>131072</v>
      </c>
      <c r="ER605" s="3">
        <v>184.13</v>
      </c>
      <c r="ES605" s="3">
        <v>0</v>
      </c>
      <c r="ET605" s="3">
        <v>0</v>
      </c>
      <c r="EU605" s="3">
        <v>0</v>
      </c>
      <c r="EV605" s="3">
        <v>184.13</v>
      </c>
      <c r="EW605" s="3">
        <v>14.63</v>
      </c>
      <c r="EX605" s="3">
        <v>0</v>
      </c>
      <c r="EY605" s="3">
        <v>0</v>
      </c>
      <c r="FQ605" s="3">
        <v>0</v>
      </c>
      <c r="FR605" s="3">
        <v>0</v>
      </c>
      <c r="FS605" s="3">
        <v>0</v>
      </c>
      <c r="FX605" s="3">
        <v>109</v>
      </c>
      <c r="FY605" s="3">
        <v>61</v>
      </c>
      <c r="GA605" s="3" t="s">
        <v>3</v>
      </c>
      <c r="GD605" s="3">
        <v>1</v>
      </c>
      <c r="GF605" s="3">
        <v>885968331</v>
      </c>
      <c r="GG605" s="3">
        <v>2</v>
      </c>
      <c r="GH605" s="3">
        <v>1</v>
      </c>
      <c r="GI605" s="3">
        <v>2</v>
      </c>
      <c r="GJ605" s="3">
        <v>0</v>
      </c>
      <c r="GK605" s="3">
        <v>0</v>
      </c>
      <c r="GL605" s="3">
        <f t="shared" si="575"/>
        <v>0</v>
      </c>
      <c r="GM605" s="3">
        <f t="shared" si="576"/>
        <v>824.64</v>
      </c>
      <c r="GN605" s="3">
        <f t="shared" si="577"/>
        <v>824.64</v>
      </c>
      <c r="GO605" s="3">
        <f t="shared" si="578"/>
        <v>0</v>
      </c>
      <c r="GP605" s="3">
        <f t="shared" si="579"/>
        <v>0</v>
      </c>
      <c r="GR605" s="3">
        <v>0</v>
      </c>
      <c r="GS605" s="3">
        <v>3</v>
      </c>
      <c r="GT605" s="3">
        <v>0</v>
      </c>
      <c r="GU605" s="3" t="s">
        <v>3</v>
      </c>
      <c r="GV605" s="3">
        <f t="shared" si="580"/>
        <v>0</v>
      </c>
      <c r="GW605" s="3">
        <v>1</v>
      </c>
      <c r="GX605" s="3">
        <f t="shared" si="581"/>
        <v>0</v>
      </c>
      <c r="HA605" s="3">
        <v>0</v>
      </c>
      <c r="HB605" s="3">
        <v>0</v>
      </c>
      <c r="HC605" s="3">
        <f t="shared" si="582"/>
        <v>0</v>
      </c>
      <c r="HE605" s="3" t="s">
        <v>3</v>
      </c>
      <c r="HF605" s="3" t="s">
        <v>3</v>
      </c>
      <c r="HM605" s="3" t="s">
        <v>3</v>
      </c>
      <c r="HN605" s="3" t="s">
        <v>3</v>
      </c>
      <c r="HO605" s="3" t="s">
        <v>3</v>
      </c>
      <c r="HP605" s="3" t="s">
        <v>3</v>
      </c>
      <c r="HQ605" s="3" t="s">
        <v>3</v>
      </c>
      <c r="HS605" s="3">
        <v>0</v>
      </c>
      <c r="IK605" s="3">
        <v>0</v>
      </c>
    </row>
    <row r="606" spans="1:255" x14ac:dyDescent="0.25">
      <c r="A606" s="2">
        <v>18</v>
      </c>
      <c r="B606" s="2">
        <v>1</v>
      </c>
      <c r="C606" s="2">
        <v>766</v>
      </c>
      <c r="D606" s="2"/>
      <c r="E606" s="2" t="s">
        <v>577</v>
      </c>
      <c r="F606" s="2" t="s">
        <v>161</v>
      </c>
      <c r="G606" s="2" t="s">
        <v>162</v>
      </c>
      <c r="H606" s="2" t="s">
        <v>163</v>
      </c>
      <c r="I606" s="2">
        <f>I604*J606</f>
        <v>2</v>
      </c>
      <c r="J606" s="2">
        <v>100</v>
      </c>
      <c r="K606" s="2">
        <v>100</v>
      </c>
      <c r="L606" s="2"/>
      <c r="M606" s="2"/>
      <c r="N606" s="2"/>
      <c r="O606" s="2">
        <f t="shared" si="546"/>
        <v>530.48</v>
      </c>
      <c r="P606" s="2">
        <f t="shared" si="547"/>
        <v>530.48</v>
      </c>
      <c r="Q606" s="2">
        <f>(ROUND((ROUND(((ET606)*AV606*I606),2)*BB606),2)+ROUND((ROUND(((AE606-(EU606))*AV606*I606),2)*BS606),2))</f>
        <v>0</v>
      </c>
      <c r="R606" s="2">
        <f>(ROUND((ROUND(((EU606)*AV606*I606),2)*BS606),2)+ROUND((ROUND(((AE606-(EU606))*AV606*I606),2)*BS606),2))</f>
        <v>0</v>
      </c>
      <c r="S606" s="2">
        <f t="shared" si="550"/>
        <v>0</v>
      </c>
      <c r="T606" s="2">
        <f t="shared" si="551"/>
        <v>0</v>
      </c>
      <c r="U606" s="2">
        <f t="shared" si="552"/>
        <v>0</v>
      </c>
      <c r="V606" s="2">
        <f t="shared" si="553"/>
        <v>0</v>
      </c>
      <c r="W606" s="2">
        <f t="shared" si="554"/>
        <v>0</v>
      </c>
      <c r="X606" s="2">
        <f>(ROUND((((S606+ROUND((ROUND(((EU606)*AV606*I606),2)*BS606),2))*AT606)/100),2)+ROUND(((ROUND((ROUND(((AE606-(EU606))*AV606*I606),2)*BS606),2)*AT606)/100),2))</f>
        <v>0</v>
      </c>
      <c r="Y606" s="2">
        <f>(ROUND((((S606+ROUND((ROUND(((EU606)*AV606*I606),2)*BS606),2))*AU606)/100),2)+ROUND(((ROUND((ROUND(((AE606-(EU606))*AV606*I606),2)*BS606),2)*AU606)/100),2))</f>
        <v>0</v>
      </c>
      <c r="Z606" s="2"/>
      <c r="AA606" s="2">
        <v>86549534</v>
      </c>
      <c r="AB606" s="2">
        <f t="shared" si="557"/>
        <v>265.24</v>
      </c>
      <c r="AC606" s="2">
        <f>ROUND((ES606),6)</f>
        <v>265.24</v>
      </c>
      <c r="AD606" s="2">
        <f>ROUND((((ET606)-(EU606))+AE606),6)</f>
        <v>0</v>
      </c>
      <c r="AE606" s="2">
        <f>ROUND((EU606),6)</f>
        <v>0</v>
      </c>
      <c r="AF606" s="2">
        <f>ROUND((EV606),6)</f>
        <v>0</v>
      </c>
      <c r="AG606" s="2">
        <f t="shared" si="561"/>
        <v>0</v>
      </c>
      <c r="AH606" s="2">
        <f>(EW606)</f>
        <v>0</v>
      </c>
      <c r="AI606" s="2">
        <f>(EX606)</f>
        <v>0</v>
      </c>
      <c r="AJ606" s="2">
        <f t="shared" si="563"/>
        <v>0</v>
      </c>
      <c r="AK606" s="2">
        <v>265.24</v>
      </c>
      <c r="AL606" s="2">
        <v>265.24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109</v>
      </c>
      <c r="AU606" s="2">
        <v>61</v>
      </c>
      <c r="AV606" s="2">
        <v>1</v>
      </c>
      <c r="AW606" s="2">
        <v>1</v>
      </c>
      <c r="AX606" s="2"/>
      <c r="AY606" s="2"/>
      <c r="AZ606" s="2">
        <v>1</v>
      </c>
      <c r="BA606" s="2">
        <v>1</v>
      </c>
      <c r="BB606" s="2">
        <v>1</v>
      </c>
      <c r="BC606" s="2">
        <v>1</v>
      </c>
      <c r="BD606" s="2" t="s">
        <v>3</v>
      </c>
      <c r="BE606" s="2" t="s">
        <v>3</v>
      </c>
      <c r="BF606" s="2" t="s">
        <v>3</v>
      </c>
      <c r="BG606" s="2" t="s">
        <v>3</v>
      </c>
      <c r="BH606" s="2">
        <v>3</v>
      </c>
      <c r="BI606" s="2">
        <v>1</v>
      </c>
      <c r="BJ606" s="2" t="s">
        <v>164</v>
      </c>
      <c r="BK606" s="2"/>
      <c r="BL606" s="2"/>
      <c r="BM606" s="2">
        <v>21</v>
      </c>
      <c r="BN606" s="2">
        <v>0</v>
      </c>
      <c r="BO606" s="2" t="s">
        <v>3</v>
      </c>
      <c r="BP606" s="2">
        <v>0</v>
      </c>
      <c r="BQ606" s="2">
        <v>30</v>
      </c>
      <c r="BR606" s="2">
        <v>0</v>
      </c>
      <c r="BS606" s="2">
        <v>1</v>
      </c>
      <c r="BT606" s="2">
        <v>1</v>
      </c>
      <c r="BU606" s="2">
        <v>1</v>
      </c>
      <c r="BV606" s="2">
        <v>1</v>
      </c>
      <c r="BW606" s="2">
        <v>1</v>
      </c>
      <c r="BX606" s="2">
        <v>1</v>
      </c>
      <c r="BY606" s="2" t="s">
        <v>3</v>
      </c>
      <c r="BZ606" s="2">
        <v>109</v>
      </c>
      <c r="CA606" s="2">
        <v>61</v>
      </c>
      <c r="CB606" s="2" t="s">
        <v>3</v>
      </c>
      <c r="CC606" s="2"/>
      <c r="CD606" s="2"/>
      <c r="CE606" s="2">
        <v>1566</v>
      </c>
      <c r="CF606" s="2">
        <v>0</v>
      </c>
      <c r="CG606" s="2">
        <v>0</v>
      </c>
      <c r="CH606" s="2"/>
      <c r="CI606" s="2"/>
      <c r="CJ606" s="2"/>
      <c r="CK606" s="2"/>
      <c r="CL606" s="2"/>
      <c r="CM606" s="2">
        <v>0</v>
      </c>
      <c r="CN606" s="2" t="s">
        <v>858</v>
      </c>
      <c r="CO606" s="2">
        <v>0</v>
      </c>
      <c r="CP606" s="2">
        <f t="shared" si="564"/>
        <v>530.48</v>
      </c>
      <c r="CQ606" s="2">
        <f t="shared" si="565"/>
        <v>265.24</v>
      </c>
      <c r="CR606" s="2">
        <f>(ROUND((ROUND(((ET606)*AV606*1),2)*BB606),2)+ROUND((ROUND(((AE606-(EU606))*AV606*1),2)*BS606),2))</f>
        <v>0</v>
      </c>
      <c r="CS606" s="2">
        <f>(ROUND((ROUND(((EU606)*AV606*1),2)*BS606),2)+ROUND((ROUND(((AE606-(EU606))*AV606*1),2)*BS606),2))</f>
        <v>0</v>
      </c>
      <c r="CT606" s="2">
        <f t="shared" si="568"/>
        <v>0</v>
      </c>
      <c r="CU606" s="2">
        <f t="shared" si="569"/>
        <v>0</v>
      </c>
      <c r="CV606" s="2">
        <f t="shared" si="570"/>
        <v>0</v>
      </c>
      <c r="CW606" s="2">
        <f t="shared" si="571"/>
        <v>0</v>
      </c>
      <c r="CX606" s="2">
        <f t="shared" si="572"/>
        <v>0</v>
      </c>
      <c r="CY606" s="2">
        <f>(ROUND((((S606+ROUND((ROUND(((EU606)*AV606*1),2)*BS606),2))*AT606)/100),2)+ROUND(((ROUND((ROUND(((AE606-(EU606))*AV606*1),2)*BS606),2)*AT606)/100),2))</f>
        <v>0</v>
      </c>
      <c r="CZ606" s="2">
        <f>(ROUND((((S606+ROUND((ROUND(((EU606)*AV606*1),2)*BS606),2))*AU606)/100),2)+ROUND(((ROUND((ROUND(((AE606-(EU606))*AV606*1),2)*BS606),2)*AU606)/100),2))</f>
        <v>0</v>
      </c>
      <c r="DA606" s="2"/>
      <c r="DB606" s="2"/>
      <c r="DC606" s="2" t="s">
        <v>3</v>
      </c>
      <c r="DD606" s="2" t="s">
        <v>3</v>
      </c>
      <c r="DE606" s="2" t="s">
        <v>3</v>
      </c>
      <c r="DF606" s="2" t="s">
        <v>3</v>
      </c>
      <c r="DG606" s="2" t="s">
        <v>3</v>
      </c>
      <c r="DH606" s="2" t="s">
        <v>3</v>
      </c>
      <c r="DI606" s="2" t="s">
        <v>3</v>
      </c>
      <c r="DJ606" s="2" t="s">
        <v>3</v>
      </c>
      <c r="DK606" s="2" t="s">
        <v>3</v>
      </c>
      <c r="DL606" s="2" t="s">
        <v>3</v>
      </c>
      <c r="DM606" s="2" t="s">
        <v>3</v>
      </c>
      <c r="DN606" s="2">
        <v>0</v>
      </c>
      <c r="DO606" s="2">
        <v>0</v>
      </c>
      <c r="DP606" s="2">
        <v>1</v>
      </c>
      <c r="DQ606" s="2">
        <v>1</v>
      </c>
      <c r="DR606" s="2"/>
      <c r="DS606" s="2"/>
      <c r="DT606" s="2"/>
      <c r="DU606" s="2">
        <v>1010</v>
      </c>
      <c r="DV606" s="2" t="s">
        <v>163</v>
      </c>
      <c r="DW606" s="2" t="s">
        <v>163</v>
      </c>
      <c r="DX606" s="2">
        <v>1</v>
      </c>
      <c r="DY606" s="2"/>
      <c r="DZ606" s="2" t="s">
        <v>3</v>
      </c>
      <c r="EA606" s="2" t="s">
        <v>3</v>
      </c>
      <c r="EB606" s="2" t="s">
        <v>3</v>
      </c>
      <c r="EC606" s="2" t="s">
        <v>3</v>
      </c>
      <c r="ED606" s="2"/>
      <c r="EE606" s="2">
        <v>85635393</v>
      </c>
      <c r="EF606" s="2">
        <v>30</v>
      </c>
      <c r="EG606" s="2" t="s">
        <v>46</v>
      </c>
      <c r="EH606" s="2">
        <v>0</v>
      </c>
      <c r="EI606" s="2" t="s">
        <v>3</v>
      </c>
      <c r="EJ606" s="2">
        <v>1</v>
      </c>
      <c r="EK606" s="2">
        <v>21</v>
      </c>
      <c r="EL606" s="2" t="s">
        <v>47</v>
      </c>
      <c r="EM606" s="2" t="s">
        <v>48</v>
      </c>
      <c r="EN606" s="2"/>
      <c r="EO606" s="2" t="s">
        <v>146</v>
      </c>
      <c r="EP606" s="2"/>
      <c r="EQ606" s="2">
        <v>0</v>
      </c>
      <c r="ER606" s="2">
        <v>265.24</v>
      </c>
      <c r="ES606" s="2">
        <v>265.24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>
        <v>0</v>
      </c>
      <c r="FR606" s="2">
        <v>0</v>
      </c>
      <c r="FS606" s="2">
        <v>0</v>
      </c>
      <c r="FT606" s="2"/>
      <c r="FU606" s="2"/>
      <c r="FV606" s="2"/>
      <c r="FW606" s="2"/>
      <c r="FX606" s="2">
        <v>109</v>
      </c>
      <c r="FY606" s="2">
        <v>61</v>
      </c>
      <c r="FZ606" s="2"/>
      <c r="GA606" s="2" t="s">
        <v>3</v>
      </c>
      <c r="GB606" s="2"/>
      <c r="GC606" s="2"/>
      <c r="GD606" s="2">
        <v>1</v>
      </c>
      <c r="GE606" s="2"/>
      <c r="GF606" s="2">
        <v>944493166</v>
      </c>
      <c r="GG606" s="2">
        <v>2</v>
      </c>
      <c r="GH606" s="2">
        <v>1</v>
      </c>
      <c r="GI606" s="2">
        <v>-2</v>
      </c>
      <c r="GJ606" s="2">
        <v>0</v>
      </c>
      <c r="GK606" s="2">
        <v>0</v>
      </c>
      <c r="GL606" s="2">
        <f t="shared" si="575"/>
        <v>0</v>
      </c>
      <c r="GM606" s="2">
        <f t="shared" si="576"/>
        <v>530.48</v>
      </c>
      <c r="GN606" s="2">
        <f t="shared" si="577"/>
        <v>530.48</v>
      </c>
      <c r="GO606" s="2">
        <f t="shared" si="578"/>
        <v>0</v>
      </c>
      <c r="GP606" s="2">
        <f t="shared" si="579"/>
        <v>0</v>
      </c>
      <c r="GQ606" s="2"/>
      <c r="GR606" s="2">
        <v>0</v>
      </c>
      <c r="GS606" s="2">
        <v>3</v>
      </c>
      <c r="GT606" s="2">
        <v>0</v>
      </c>
      <c r="GU606" s="2" t="s">
        <v>3</v>
      </c>
      <c r="GV606" s="2">
        <f t="shared" si="580"/>
        <v>0</v>
      </c>
      <c r="GW606" s="2">
        <v>1</v>
      </c>
      <c r="GX606" s="2">
        <f t="shared" si="581"/>
        <v>0</v>
      </c>
      <c r="GY606" s="2"/>
      <c r="GZ606" s="2"/>
      <c r="HA606" s="2">
        <v>0</v>
      </c>
      <c r="HB606" s="2">
        <v>0</v>
      </c>
      <c r="HC606" s="2">
        <f t="shared" si="582"/>
        <v>0</v>
      </c>
      <c r="HD606" s="2"/>
      <c r="HE606" s="2" t="s">
        <v>3</v>
      </c>
      <c r="HF606" s="2" t="s">
        <v>3</v>
      </c>
      <c r="HG606" s="2"/>
      <c r="HH606" s="2"/>
      <c r="HI606" s="2"/>
      <c r="HJ606" s="2"/>
      <c r="HK606" s="2"/>
      <c r="HL606" s="2"/>
      <c r="HM606" s="2" t="s">
        <v>36</v>
      </c>
      <c r="HN606" s="2" t="s">
        <v>3</v>
      </c>
      <c r="HO606" s="2" t="s">
        <v>3</v>
      </c>
      <c r="HP606" s="2" t="s">
        <v>3</v>
      </c>
      <c r="HQ606" s="2" t="s">
        <v>3</v>
      </c>
      <c r="HR606" s="2"/>
      <c r="HS606" s="2">
        <v>0</v>
      </c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>
        <v>0</v>
      </c>
      <c r="IL606" s="2"/>
      <c r="IM606" s="2"/>
      <c r="IN606" s="2"/>
      <c r="IO606" s="2"/>
      <c r="IP606" s="2"/>
      <c r="IQ606" s="2"/>
      <c r="IR606" s="2"/>
      <c r="IS606" s="2"/>
      <c r="IT606" s="2"/>
      <c r="IU606" s="2"/>
    </row>
    <row r="607" spans="1:255" x14ac:dyDescent="0.25">
      <c r="A607" s="3">
        <v>18</v>
      </c>
      <c r="B607" s="3">
        <v>1</v>
      </c>
      <c r="C607" s="3">
        <v>768</v>
      </c>
      <c r="E607" s="3" t="s">
        <v>577</v>
      </c>
      <c r="F607" s="3" t="s">
        <v>161</v>
      </c>
      <c r="G607" s="3" t="s">
        <v>162</v>
      </c>
      <c r="H607" s="3" t="s">
        <v>163</v>
      </c>
      <c r="I607" s="3">
        <f>I605*J607</f>
        <v>2</v>
      </c>
      <c r="J607" s="3">
        <v>100</v>
      </c>
      <c r="K607" s="3">
        <v>100</v>
      </c>
      <c r="O607" s="3">
        <f t="shared" si="546"/>
        <v>440.3</v>
      </c>
      <c r="P607" s="3">
        <f t="shared" si="547"/>
        <v>440.3</v>
      </c>
      <c r="Q607" s="3">
        <f>(ROUND((ROUND(((ET607)*AV607*I607),2)*BB607),2)+ROUND((ROUND(((AE607-(EU607))*AV607*I607),2)*BS607),2))</f>
        <v>0</v>
      </c>
      <c r="R607" s="3">
        <f>(ROUND((ROUND(((EU607)*AV607*I607),2)*BS607),2)+ROUND((ROUND(((AE607-(EU607))*AV607*I607),2)*BS607),2))</f>
        <v>0</v>
      </c>
      <c r="S607" s="3">
        <f t="shared" si="550"/>
        <v>0</v>
      </c>
      <c r="T607" s="3">
        <f t="shared" si="551"/>
        <v>0</v>
      </c>
      <c r="U607" s="3">
        <f t="shared" si="552"/>
        <v>0</v>
      </c>
      <c r="V607" s="3">
        <f t="shared" si="553"/>
        <v>0</v>
      </c>
      <c r="W607" s="3">
        <f t="shared" si="554"/>
        <v>0</v>
      </c>
      <c r="X607" s="3">
        <f>(ROUND((((S607+ROUND((ROUND(((EU607)*AV607*I607),2)*BS607),2))*AT607)/100),2)+ROUND(((ROUND((ROUND(((AE607-(EU607))*AV607*I607),2)*BS607),2)*AT607)/100),2))</f>
        <v>0</v>
      </c>
      <c r="Y607" s="3">
        <f>(ROUND((((S607+ROUND((ROUND(((EU607)*AV607*I607),2)*BS607),2))*AU607)/100),2)+ROUND(((ROUND((ROUND(((AE607-(EU607))*AV607*I607),2)*BS607),2)*AU607)/100),2))</f>
        <v>0</v>
      </c>
      <c r="AA607" s="3">
        <v>86549536</v>
      </c>
      <c r="AB607" s="3">
        <f t="shared" si="557"/>
        <v>265.24</v>
      </c>
      <c r="AC607" s="3">
        <f>ROUND((ES607),6)</f>
        <v>265.24</v>
      </c>
      <c r="AD607" s="3">
        <f>ROUND((((ET607)-(EU607))+AE607),6)</f>
        <v>0</v>
      </c>
      <c r="AE607" s="3">
        <f>ROUND((EU607),6)</f>
        <v>0</v>
      </c>
      <c r="AF607" s="3">
        <f>ROUND((EV607),6)</f>
        <v>0</v>
      </c>
      <c r="AG607" s="3">
        <f t="shared" si="561"/>
        <v>0</v>
      </c>
      <c r="AH607" s="3">
        <f>(EW607)</f>
        <v>0</v>
      </c>
      <c r="AI607" s="3">
        <f>(EX607)</f>
        <v>0</v>
      </c>
      <c r="AJ607" s="3">
        <f t="shared" si="563"/>
        <v>0</v>
      </c>
      <c r="AK607" s="3">
        <v>265.24</v>
      </c>
      <c r="AL607" s="3">
        <v>265.24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109</v>
      </c>
      <c r="AU607" s="3">
        <v>61</v>
      </c>
      <c r="AV607" s="3">
        <v>1</v>
      </c>
      <c r="AW607" s="3">
        <v>1</v>
      </c>
      <c r="AZ607" s="3">
        <v>1</v>
      </c>
      <c r="BA607" s="3">
        <v>1</v>
      </c>
      <c r="BB607" s="3">
        <v>1</v>
      </c>
      <c r="BC607" s="3">
        <v>0.83</v>
      </c>
      <c r="BD607" s="3" t="s">
        <v>3</v>
      </c>
      <c r="BE607" s="3" t="s">
        <v>3</v>
      </c>
      <c r="BF607" s="3" t="s">
        <v>3</v>
      </c>
      <c r="BG607" s="3" t="s">
        <v>3</v>
      </c>
      <c r="BH607" s="3">
        <v>3</v>
      </c>
      <c r="BI607" s="3">
        <v>1</v>
      </c>
      <c r="BJ607" s="3" t="s">
        <v>164</v>
      </c>
      <c r="BM607" s="3">
        <v>21</v>
      </c>
      <c r="BN607" s="3">
        <v>0</v>
      </c>
      <c r="BO607" s="3" t="s">
        <v>161</v>
      </c>
      <c r="BP607" s="3">
        <v>1</v>
      </c>
      <c r="BQ607" s="3">
        <v>30</v>
      </c>
      <c r="BR607" s="3">
        <v>0</v>
      </c>
      <c r="BS607" s="3">
        <v>1</v>
      </c>
      <c r="BT607" s="3">
        <v>1</v>
      </c>
      <c r="BU607" s="3">
        <v>1</v>
      </c>
      <c r="BV607" s="3">
        <v>1</v>
      </c>
      <c r="BW607" s="3">
        <v>1</v>
      </c>
      <c r="BX607" s="3">
        <v>1</v>
      </c>
      <c r="BY607" s="3" t="s">
        <v>3</v>
      </c>
      <c r="BZ607" s="3">
        <v>109</v>
      </c>
      <c r="CA607" s="3">
        <v>61</v>
      </c>
      <c r="CB607" s="3" t="s">
        <v>3</v>
      </c>
      <c r="CE607" s="3">
        <v>1566</v>
      </c>
      <c r="CF607" s="3">
        <v>0</v>
      </c>
      <c r="CG607" s="3">
        <v>0</v>
      </c>
      <c r="CM607" s="3">
        <v>0</v>
      </c>
      <c r="CN607" s="3" t="s">
        <v>858</v>
      </c>
      <c r="CO607" s="3">
        <v>0</v>
      </c>
      <c r="CP607" s="3">
        <f t="shared" si="564"/>
        <v>440.3</v>
      </c>
      <c r="CQ607" s="3">
        <f t="shared" si="565"/>
        <v>220.15</v>
      </c>
      <c r="CR607" s="3">
        <f>(ROUND((ROUND(((ET607)*AV607*1),2)*BB607),2)+ROUND((ROUND(((AE607-(EU607))*AV607*1),2)*BS607),2))</f>
        <v>0</v>
      </c>
      <c r="CS607" s="3">
        <f>(ROUND((ROUND(((EU607)*AV607*1),2)*BS607),2)+ROUND((ROUND(((AE607-(EU607))*AV607*1),2)*BS607),2))</f>
        <v>0</v>
      </c>
      <c r="CT607" s="3">
        <f t="shared" si="568"/>
        <v>0</v>
      </c>
      <c r="CU607" s="3">
        <f t="shared" si="569"/>
        <v>0</v>
      </c>
      <c r="CV607" s="3">
        <f t="shared" si="570"/>
        <v>0</v>
      </c>
      <c r="CW607" s="3">
        <f t="shared" si="571"/>
        <v>0</v>
      </c>
      <c r="CX607" s="3">
        <f t="shared" si="572"/>
        <v>0</v>
      </c>
      <c r="CY607" s="3">
        <f>(ROUND((((S607+ROUND((ROUND(((EU607)*AV607*1),2)*BS607),2))*AT607)/100),2)+ROUND(((ROUND((ROUND(((AE607-(EU607))*AV607*1),2)*BS607),2)*AT607)/100),2))</f>
        <v>0</v>
      </c>
      <c r="CZ607" s="3">
        <f>(ROUND((((S607+ROUND((ROUND(((EU607)*AV607*1),2)*BS607),2))*AU607)/100),2)+ROUND(((ROUND((ROUND(((AE607-(EU607))*AV607*1),2)*BS607),2)*AU607)/100),2))</f>
        <v>0</v>
      </c>
      <c r="DC607" s="3" t="s">
        <v>3</v>
      </c>
      <c r="DD607" s="3" t="s">
        <v>3</v>
      </c>
      <c r="DE607" s="3" t="s">
        <v>3</v>
      </c>
      <c r="DF607" s="3" t="s">
        <v>3</v>
      </c>
      <c r="DG607" s="3" t="s">
        <v>3</v>
      </c>
      <c r="DH607" s="3" t="s">
        <v>3</v>
      </c>
      <c r="DI607" s="3" t="s">
        <v>3</v>
      </c>
      <c r="DJ607" s="3" t="s">
        <v>3</v>
      </c>
      <c r="DK607" s="3" t="s">
        <v>3</v>
      </c>
      <c r="DL607" s="3" t="s">
        <v>3</v>
      </c>
      <c r="DM607" s="3" t="s">
        <v>3</v>
      </c>
      <c r="DN607" s="3">
        <v>0</v>
      </c>
      <c r="DO607" s="3">
        <v>0</v>
      </c>
      <c r="DP607" s="3">
        <v>1</v>
      </c>
      <c r="DQ607" s="3">
        <v>1</v>
      </c>
      <c r="DU607" s="3">
        <v>1010</v>
      </c>
      <c r="DV607" s="3" t="s">
        <v>163</v>
      </c>
      <c r="DW607" s="3" t="s">
        <v>163</v>
      </c>
      <c r="DX607" s="3">
        <v>1</v>
      </c>
      <c r="DZ607" s="3" t="s">
        <v>3</v>
      </c>
      <c r="EA607" s="3" t="s">
        <v>3</v>
      </c>
      <c r="EB607" s="3" t="s">
        <v>3</v>
      </c>
      <c r="EC607" s="3" t="s">
        <v>3</v>
      </c>
      <c r="EE607" s="3">
        <v>85635393</v>
      </c>
      <c r="EF607" s="3">
        <v>30</v>
      </c>
      <c r="EG607" s="3" t="s">
        <v>46</v>
      </c>
      <c r="EH607" s="3">
        <v>0</v>
      </c>
      <c r="EI607" s="3" t="s">
        <v>3</v>
      </c>
      <c r="EJ607" s="3">
        <v>1</v>
      </c>
      <c r="EK607" s="3">
        <v>21</v>
      </c>
      <c r="EL607" s="3" t="s">
        <v>47</v>
      </c>
      <c r="EM607" s="3" t="s">
        <v>48</v>
      </c>
      <c r="EO607" s="3" t="s">
        <v>146</v>
      </c>
      <c r="EQ607" s="3">
        <v>0</v>
      </c>
      <c r="ER607" s="3">
        <v>265.24</v>
      </c>
      <c r="ES607" s="3">
        <v>265.24</v>
      </c>
      <c r="ET607" s="3">
        <v>0</v>
      </c>
      <c r="EU607" s="3">
        <v>0</v>
      </c>
      <c r="EV607" s="3">
        <v>0</v>
      </c>
      <c r="EW607" s="3">
        <v>0</v>
      </c>
      <c r="EX607" s="3">
        <v>0</v>
      </c>
      <c r="FQ607" s="3">
        <v>0</v>
      </c>
      <c r="FR607" s="3">
        <v>0</v>
      </c>
      <c r="FS607" s="3">
        <v>0</v>
      </c>
      <c r="FX607" s="3">
        <v>109</v>
      </c>
      <c r="FY607" s="3">
        <v>61</v>
      </c>
      <c r="GA607" s="3" t="s">
        <v>3</v>
      </c>
      <c r="GD607" s="3">
        <v>1</v>
      </c>
      <c r="GF607" s="3">
        <v>944493166</v>
      </c>
      <c r="GG607" s="3">
        <v>2</v>
      </c>
      <c r="GH607" s="3">
        <v>1</v>
      </c>
      <c r="GI607" s="3">
        <v>2</v>
      </c>
      <c r="GJ607" s="3">
        <v>0</v>
      </c>
      <c r="GK607" s="3">
        <v>0</v>
      </c>
      <c r="GL607" s="3">
        <f t="shared" si="575"/>
        <v>0</v>
      </c>
      <c r="GM607" s="3">
        <f t="shared" si="576"/>
        <v>440.3</v>
      </c>
      <c r="GN607" s="3">
        <f t="shared" si="577"/>
        <v>440.3</v>
      </c>
      <c r="GO607" s="3">
        <f t="shared" si="578"/>
        <v>0</v>
      </c>
      <c r="GP607" s="3">
        <f t="shared" si="579"/>
        <v>0</v>
      </c>
      <c r="GR607" s="3">
        <v>0</v>
      </c>
      <c r="GS607" s="3">
        <v>3</v>
      </c>
      <c r="GT607" s="3">
        <v>0</v>
      </c>
      <c r="GU607" s="3" t="s">
        <v>3</v>
      </c>
      <c r="GV607" s="3">
        <f t="shared" si="580"/>
        <v>0</v>
      </c>
      <c r="GW607" s="3">
        <v>1</v>
      </c>
      <c r="GX607" s="3">
        <f t="shared" si="581"/>
        <v>0</v>
      </c>
      <c r="HA607" s="3">
        <v>0</v>
      </c>
      <c r="HB607" s="3">
        <v>0</v>
      </c>
      <c r="HC607" s="3">
        <f t="shared" si="582"/>
        <v>0</v>
      </c>
      <c r="HE607" s="3" t="s">
        <v>3</v>
      </c>
      <c r="HF607" s="3" t="s">
        <v>3</v>
      </c>
      <c r="HM607" s="3" t="s">
        <v>36</v>
      </c>
      <c r="HN607" s="3" t="s">
        <v>3</v>
      </c>
      <c r="HO607" s="3" t="s">
        <v>3</v>
      </c>
      <c r="HP607" s="3" t="s">
        <v>3</v>
      </c>
      <c r="HQ607" s="3" t="s">
        <v>3</v>
      </c>
      <c r="HS607" s="3">
        <v>0</v>
      </c>
      <c r="IK607" s="3">
        <v>0</v>
      </c>
    </row>
    <row r="608" spans="1:255" x14ac:dyDescent="0.25">
      <c r="A608" s="2">
        <v>17</v>
      </c>
      <c r="B608" s="2">
        <v>1</v>
      </c>
      <c r="C608" s="2">
        <f>ROW(SmtRes!A773)</f>
        <v>773</v>
      </c>
      <c r="D608" s="2">
        <f>ROW(EtalonRes!A749)</f>
        <v>749</v>
      </c>
      <c r="E608" s="2" t="s">
        <v>578</v>
      </c>
      <c r="F608" s="2" t="s">
        <v>470</v>
      </c>
      <c r="G608" s="2" t="s">
        <v>579</v>
      </c>
      <c r="H608" s="2" t="s">
        <v>363</v>
      </c>
      <c r="I608" s="2">
        <f>ROUND(2,9)</f>
        <v>2</v>
      </c>
      <c r="J608" s="2">
        <v>0</v>
      </c>
      <c r="K608" s="2">
        <f>ROUND(2,9)</f>
        <v>2</v>
      </c>
      <c r="L608" s="2"/>
      <c r="M608" s="2"/>
      <c r="N608" s="2"/>
      <c r="O608" s="2">
        <f t="shared" si="546"/>
        <v>23.39</v>
      </c>
      <c r="P608" s="2">
        <f t="shared" si="547"/>
        <v>3.8</v>
      </c>
      <c r="Q608" s="2">
        <f>(ROUND((ROUND(((((ET608*1.25)*1.2))*AV608*I608),2)*BB608),2)+ROUND((ROUND(((AE608-(((EU608*1.25)*1.2)))*AV608*I608),2)*BS608),2))</f>
        <v>2.66</v>
      </c>
      <c r="R608" s="2">
        <f>(ROUND((ROUND(((((EU608*1.25)*1.2))*AV608*I608),2)*BS608),2)+ROUND((ROUND(((AE608-(((EU608*1.25)*1.2)))*AV608*I608),2)*BS608),2))</f>
        <v>0.42</v>
      </c>
      <c r="S608" s="2">
        <f t="shared" si="550"/>
        <v>16.93</v>
      </c>
      <c r="T608" s="2">
        <f t="shared" si="551"/>
        <v>0</v>
      </c>
      <c r="U608" s="2">
        <f t="shared" si="552"/>
        <v>1.3546632000000001</v>
      </c>
      <c r="V608" s="2">
        <f t="shared" si="553"/>
        <v>0</v>
      </c>
      <c r="W608" s="2">
        <f t="shared" si="554"/>
        <v>0</v>
      </c>
      <c r="X608" s="2">
        <f>(ROUND((((S608+ROUND((ROUND(((((EU608*1.25)*1.2))*AV608*I608),2)*BS608),2))*AT608)/100),2)+ROUND(((ROUND((ROUND(((AE608-(((EU608*1.25)*1.2)))*AV608*I608),2)*BS608),2)*AT608)/100),2))</f>
        <v>18.91</v>
      </c>
      <c r="Y608" s="2">
        <f>(ROUND((((S608+ROUND((ROUND(((((EU608*1.25)*1.2))*AV608*I608),2)*BS608),2))*AU608)/100),2)+ROUND(((ROUND((ROUND(((AE608-(((EU608*1.25)*1.2)))*AV608*I608),2)*BS608),2)*AU608)/100),2))</f>
        <v>10.58</v>
      </c>
      <c r="Z608" s="2"/>
      <c r="AA608" s="2">
        <v>86549534</v>
      </c>
      <c r="AB608" s="2">
        <f t="shared" si="557"/>
        <v>11.08</v>
      </c>
      <c r="AC608" s="2">
        <f>ROUND((((ES608*1)*1)),6)</f>
        <v>1.9</v>
      </c>
      <c r="AD608" s="2">
        <f>ROUND((((((ET608*1.25)*1.2))-(((EU608*1.25)*1.2)))+AE608),6)</f>
        <v>1.2450000000000001</v>
      </c>
      <c r="AE608" s="2">
        <f>ROUND((((EU608*1.25)*1.2)),6)</f>
        <v>0.19500000000000001</v>
      </c>
      <c r="AF608" s="2">
        <f>ROUND((((EV608*1.15)*1.2)),6)</f>
        <v>7.9349999999999996</v>
      </c>
      <c r="AG608" s="2">
        <f t="shared" si="561"/>
        <v>0</v>
      </c>
      <c r="AH608" s="2">
        <f>(((EW608*1.15)*1.2))</f>
        <v>0.63480000000000003</v>
      </c>
      <c r="AI608" s="2">
        <f>(((EX608*1.25)*1.2))</f>
        <v>0</v>
      </c>
      <c r="AJ608" s="2">
        <f t="shared" si="563"/>
        <v>0</v>
      </c>
      <c r="AK608" s="2">
        <v>8.48</v>
      </c>
      <c r="AL608" s="2">
        <v>1.9</v>
      </c>
      <c r="AM608" s="2">
        <v>0.83</v>
      </c>
      <c r="AN608" s="2">
        <v>0.13</v>
      </c>
      <c r="AO608" s="2">
        <v>5.75</v>
      </c>
      <c r="AP608" s="2">
        <v>0</v>
      </c>
      <c r="AQ608" s="2">
        <v>0.46</v>
      </c>
      <c r="AR608" s="2">
        <v>0</v>
      </c>
      <c r="AS608" s="2">
        <v>0</v>
      </c>
      <c r="AT608" s="2">
        <v>109</v>
      </c>
      <c r="AU608" s="2">
        <v>61</v>
      </c>
      <c r="AV608" s="2">
        <v>1.0669999999999999</v>
      </c>
      <c r="AW608" s="2">
        <v>1</v>
      </c>
      <c r="AX608" s="2"/>
      <c r="AY608" s="2"/>
      <c r="AZ608" s="2">
        <v>1</v>
      </c>
      <c r="BA608" s="2">
        <v>1</v>
      </c>
      <c r="BB608" s="2">
        <v>1</v>
      </c>
      <c r="BC608" s="2">
        <v>1</v>
      </c>
      <c r="BD608" s="2" t="s">
        <v>3</v>
      </c>
      <c r="BE608" s="2" t="s">
        <v>3</v>
      </c>
      <c r="BF608" s="2" t="s">
        <v>3</v>
      </c>
      <c r="BG608" s="2" t="s">
        <v>3</v>
      </c>
      <c r="BH608" s="2">
        <v>0</v>
      </c>
      <c r="BI608" s="2">
        <v>1</v>
      </c>
      <c r="BJ608" s="2" t="s">
        <v>472</v>
      </c>
      <c r="BK608" s="2"/>
      <c r="BL608" s="2"/>
      <c r="BM608" s="2">
        <v>22</v>
      </c>
      <c r="BN608" s="2">
        <v>0</v>
      </c>
      <c r="BO608" s="2" t="s">
        <v>470</v>
      </c>
      <c r="BP608" s="2">
        <v>1</v>
      </c>
      <c r="BQ608" s="2">
        <v>30</v>
      </c>
      <c r="BR608" s="2">
        <v>0</v>
      </c>
      <c r="BS608" s="2">
        <v>1</v>
      </c>
      <c r="BT608" s="2">
        <v>1</v>
      </c>
      <c r="BU608" s="2">
        <v>1</v>
      </c>
      <c r="BV608" s="2">
        <v>1</v>
      </c>
      <c r="BW608" s="2">
        <v>1</v>
      </c>
      <c r="BX608" s="2">
        <v>1</v>
      </c>
      <c r="BY608" s="2" t="s">
        <v>3</v>
      </c>
      <c r="BZ608" s="2">
        <v>109</v>
      </c>
      <c r="CA608" s="2">
        <v>61</v>
      </c>
      <c r="CB608" s="2" t="s">
        <v>3</v>
      </c>
      <c r="CC608" s="2"/>
      <c r="CD608" s="2"/>
      <c r="CE608" s="2">
        <v>1566</v>
      </c>
      <c r="CF608" s="2">
        <v>0</v>
      </c>
      <c r="CG608" s="2">
        <v>0</v>
      </c>
      <c r="CH608" s="2"/>
      <c r="CI608" s="2"/>
      <c r="CJ608" s="2"/>
      <c r="CK608" s="2"/>
      <c r="CL608" s="2"/>
      <c r="CM608" s="2">
        <v>0</v>
      </c>
      <c r="CN608" s="2" t="s">
        <v>857</v>
      </c>
      <c r="CO608" s="2">
        <v>0</v>
      </c>
      <c r="CP608" s="2">
        <f t="shared" si="564"/>
        <v>23.39</v>
      </c>
      <c r="CQ608" s="2">
        <f t="shared" si="565"/>
        <v>1.9</v>
      </c>
      <c r="CR608" s="2">
        <f>(ROUND((ROUND(((((ET608*1.25)*1.2))*AV608*1),2)*BB608),2)+ROUND((ROUND(((AE608-(((EU608*1.25)*1.2)))*AV608*1),2)*BS608),2))</f>
        <v>1.33</v>
      </c>
      <c r="CS608" s="2">
        <f>(ROUND((ROUND(((((EU608*1.25)*1.2))*AV608*1),2)*BS608),2)+ROUND((ROUND(((AE608-(((EU608*1.25)*1.2)))*AV608*1),2)*BS608),2))</f>
        <v>0.21</v>
      </c>
      <c r="CT608" s="2">
        <f t="shared" si="568"/>
        <v>8.4700000000000006</v>
      </c>
      <c r="CU608" s="2">
        <f t="shared" si="569"/>
        <v>0</v>
      </c>
      <c r="CV608" s="2">
        <f t="shared" si="570"/>
        <v>0.67733160000000003</v>
      </c>
      <c r="CW608" s="2">
        <f t="shared" si="571"/>
        <v>0</v>
      </c>
      <c r="CX608" s="2">
        <f t="shared" si="572"/>
        <v>0</v>
      </c>
      <c r="CY608" s="2">
        <f>(ROUND((((S608+ROUND((ROUND(((((EU608*1.25)*1.2))*AV608*1),2)*BS608),2))*AT608)/100),2)+ROUND(((ROUND((ROUND(((AE608-(((EU608*1.25)*1.2)))*AV608*1),2)*BS608),2)*AT608)/100),2))</f>
        <v>18.68</v>
      </c>
      <c r="CZ608" s="2">
        <f>(ROUND((((S608+ROUND((ROUND(((((EU608*1.25)*1.2))*AV608*1),2)*BS608),2))*AU608)/100),2)+ROUND(((ROUND((ROUND(((AE608-(((EU608*1.25)*1.2)))*AV608*1),2)*BS608),2)*AU608)/100),2))</f>
        <v>10.46</v>
      </c>
      <c r="DA608" s="2"/>
      <c r="DB608" s="2">
        <v>193</v>
      </c>
      <c r="DC608" s="2" t="s">
        <v>3</v>
      </c>
      <c r="DD608" s="2" t="s">
        <v>36</v>
      </c>
      <c r="DE608" s="2" t="s">
        <v>138</v>
      </c>
      <c r="DF608" s="2" t="s">
        <v>138</v>
      </c>
      <c r="DG608" s="2" t="s">
        <v>139</v>
      </c>
      <c r="DH608" s="2" t="s">
        <v>3</v>
      </c>
      <c r="DI608" s="2" t="s">
        <v>139</v>
      </c>
      <c r="DJ608" s="2" t="s">
        <v>138</v>
      </c>
      <c r="DK608" s="2" t="s">
        <v>3</v>
      </c>
      <c r="DL608" s="2" t="s">
        <v>3</v>
      </c>
      <c r="DM608" s="2" t="s">
        <v>3</v>
      </c>
      <c r="DN608" s="2">
        <v>0</v>
      </c>
      <c r="DO608" s="2">
        <v>0</v>
      </c>
      <c r="DP608" s="2">
        <v>1</v>
      </c>
      <c r="DQ608" s="2">
        <v>1</v>
      </c>
      <c r="DR608" s="2"/>
      <c r="DS608" s="2"/>
      <c r="DT608" s="2"/>
      <c r="DU608" s="2">
        <v>1013</v>
      </c>
      <c r="DV608" s="2" t="s">
        <v>363</v>
      </c>
      <c r="DW608" s="2" t="s">
        <v>363</v>
      </c>
      <c r="DX608" s="2">
        <v>1</v>
      </c>
      <c r="DY608" s="2"/>
      <c r="DZ608" s="2" t="s">
        <v>3</v>
      </c>
      <c r="EA608" s="2" t="s">
        <v>3</v>
      </c>
      <c r="EB608" s="2" t="s">
        <v>3</v>
      </c>
      <c r="EC608" s="2" t="s">
        <v>3</v>
      </c>
      <c r="ED608" s="2"/>
      <c r="EE608" s="2">
        <v>85635394</v>
      </c>
      <c r="EF608" s="2">
        <v>30</v>
      </c>
      <c r="EG608" s="2" t="s">
        <v>46</v>
      </c>
      <c r="EH608" s="2">
        <v>0</v>
      </c>
      <c r="EI608" s="2" t="s">
        <v>3</v>
      </c>
      <c r="EJ608" s="2">
        <v>1</v>
      </c>
      <c r="EK608" s="2">
        <v>22</v>
      </c>
      <c r="EL608" s="2" t="s">
        <v>202</v>
      </c>
      <c r="EM608" s="2" t="s">
        <v>203</v>
      </c>
      <c r="EN608" s="2"/>
      <c r="EO608" s="2" t="s">
        <v>140</v>
      </c>
      <c r="EP608" s="2"/>
      <c r="EQ608" s="2">
        <v>131072</v>
      </c>
      <c r="ER608" s="2">
        <v>8.48</v>
      </c>
      <c r="ES608" s="2">
        <v>1.9</v>
      </c>
      <c r="ET608" s="2">
        <v>0.83</v>
      </c>
      <c r="EU608" s="2">
        <v>0.13</v>
      </c>
      <c r="EV608" s="2">
        <v>5.75</v>
      </c>
      <c r="EW608" s="2">
        <v>0.46</v>
      </c>
      <c r="EX608" s="2">
        <v>0</v>
      </c>
      <c r="EY608" s="2">
        <v>0</v>
      </c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>
        <v>0</v>
      </c>
      <c r="FR608" s="2">
        <v>0</v>
      </c>
      <c r="FS608" s="2">
        <v>0</v>
      </c>
      <c r="FT608" s="2"/>
      <c r="FU608" s="2"/>
      <c r="FV608" s="2"/>
      <c r="FW608" s="2"/>
      <c r="FX608" s="2">
        <v>109</v>
      </c>
      <c r="FY608" s="2">
        <v>61</v>
      </c>
      <c r="FZ608" s="2"/>
      <c r="GA608" s="2" t="s">
        <v>3</v>
      </c>
      <c r="GB608" s="2"/>
      <c r="GC608" s="2"/>
      <c r="GD608" s="2">
        <v>1</v>
      </c>
      <c r="GE608" s="2"/>
      <c r="GF608" s="2">
        <v>1763301841</v>
      </c>
      <c r="GG608" s="2">
        <v>2</v>
      </c>
      <c r="GH608" s="2">
        <v>1</v>
      </c>
      <c r="GI608" s="2">
        <v>2</v>
      </c>
      <c r="GJ608" s="2">
        <v>0</v>
      </c>
      <c r="GK608" s="2">
        <v>0</v>
      </c>
      <c r="GL608" s="2">
        <f t="shared" si="575"/>
        <v>0</v>
      </c>
      <c r="GM608" s="2">
        <f t="shared" si="576"/>
        <v>52.88</v>
      </c>
      <c r="GN608" s="2">
        <f t="shared" si="577"/>
        <v>52.88</v>
      </c>
      <c r="GO608" s="2">
        <f t="shared" si="578"/>
        <v>0</v>
      </c>
      <c r="GP608" s="2">
        <f t="shared" si="579"/>
        <v>0</v>
      </c>
      <c r="GQ608" s="2"/>
      <c r="GR608" s="2">
        <v>0</v>
      </c>
      <c r="GS608" s="2">
        <v>3</v>
      </c>
      <c r="GT608" s="2">
        <v>0</v>
      </c>
      <c r="GU608" s="2" t="s">
        <v>3</v>
      </c>
      <c r="GV608" s="2">
        <f t="shared" si="580"/>
        <v>0</v>
      </c>
      <c r="GW608" s="2">
        <v>1</v>
      </c>
      <c r="GX608" s="2">
        <f t="shared" si="581"/>
        <v>0</v>
      </c>
      <c r="GY608" s="2"/>
      <c r="GZ608" s="2"/>
      <c r="HA608" s="2">
        <v>0</v>
      </c>
      <c r="HB608" s="2">
        <v>0</v>
      </c>
      <c r="HC608" s="2">
        <f t="shared" si="582"/>
        <v>0</v>
      </c>
      <c r="HD608" s="2"/>
      <c r="HE608" s="2" t="s">
        <v>3</v>
      </c>
      <c r="HF608" s="2" t="s">
        <v>3</v>
      </c>
      <c r="HG608" s="2"/>
      <c r="HH608" s="2"/>
      <c r="HI608" s="2"/>
      <c r="HJ608" s="2"/>
      <c r="HK608" s="2"/>
      <c r="HL608" s="2"/>
      <c r="HM608" s="2" t="s">
        <v>3</v>
      </c>
      <c r="HN608" s="2" t="s">
        <v>3</v>
      </c>
      <c r="HO608" s="2" t="s">
        <v>3</v>
      </c>
      <c r="HP608" s="2" t="s">
        <v>3</v>
      </c>
      <c r="HQ608" s="2" t="s">
        <v>3</v>
      </c>
      <c r="HR608" s="2"/>
      <c r="HS608" s="2">
        <v>0</v>
      </c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>
        <v>0</v>
      </c>
      <c r="IL608" s="2"/>
      <c r="IM608" s="2"/>
      <c r="IN608" s="2"/>
      <c r="IO608" s="2"/>
      <c r="IP608" s="2"/>
      <c r="IQ608" s="2"/>
      <c r="IR608" s="2"/>
      <c r="IS608" s="2"/>
      <c r="IT608" s="2"/>
      <c r="IU608" s="2"/>
    </row>
    <row r="609" spans="1:255" x14ac:dyDescent="0.25">
      <c r="A609" s="3">
        <v>17</v>
      </c>
      <c r="B609" s="3">
        <v>1</v>
      </c>
      <c r="C609" s="3">
        <f>ROW(SmtRes!A778)</f>
        <v>778</v>
      </c>
      <c r="D609" s="3">
        <f>ROW(EtalonRes!A754)</f>
        <v>754</v>
      </c>
      <c r="E609" s="3" t="s">
        <v>578</v>
      </c>
      <c r="F609" s="3" t="s">
        <v>470</v>
      </c>
      <c r="G609" s="3" t="s">
        <v>579</v>
      </c>
      <c r="H609" s="3" t="s">
        <v>363</v>
      </c>
      <c r="I609" s="3">
        <f>ROUND(2,9)</f>
        <v>2</v>
      </c>
      <c r="J609" s="3">
        <v>0</v>
      </c>
      <c r="K609" s="3">
        <f>ROUND(2,9)</f>
        <v>2</v>
      </c>
      <c r="O609" s="3">
        <f t="shared" si="546"/>
        <v>1042.9000000000001</v>
      </c>
      <c r="P609" s="3">
        <f t="shared" si="547"/>
        <v>43.4</v>
      </c>
      <c r="Q609" s="3">
        <f>(ROUND((ROUND(((((ET609*1.25)*1.2))*AV609*I609),2)*BB609),2)+ROUND((ROUND(((AE609-(((EU609*1.25)*1.2)))*AV609*I609),2)*BS609),2))</f>
        <v>45.49</v>
      </c>
      <c r="R609" s="3">
        <f>(ROUND((ROUND(((((EU609*1.25)*1.2))*AV609*I609),2)*BS609),2)+ROUND((ROUND(((AE609-(((EU609*1.25)*1.2)))*AV609*I609),2)*BS609),2))</f>
        <v>23.67</v>
      </c>
      <c r="S609" s="3">
        <f t="shared" si="550"/>
        <v>954.01</v>
      </c>
      <c r="T609" s="3">
        <f t="shared" si="551"/>
        <v>0</v>
      </c>
      <c r="U609" s="3">
        <f t="shared" si="552"/>
        <v>1.3546632000000001</v>
      </c>
      <c r="V609" s="3">
        <f t="shared" si="553"/>
        <v>0</v>
      </c>
      <c r="W609" s="3">
        <f t="shared" si="554"/>
        <v>0</v>
      </c>
      <c r="X609" s="3">
        <f>(ROUND((((S609+ROUND((ROUND(((((EU609*1.25)*1.2))*AV609*I609),2)*BS609),2))*AT609)/100),2)+ROUND(((ROUND((ROUND(((AE609-(((EU609*1.25)*1.2)))*AV609*I609),2)*BS609),2)*AT609)/100),2))</f>
        <v>1065.67</v>
      </c>
      <c r="Y609" s="3">
        <f>(ROUND((((S609+ROUND((ROUND(((((EU609*1.25)*1.2))*AV609*I609),2)*BS609),2))*AU609)/100),2)+ROUND(((ROUND((ROUND(((AE609-(((EU609*1.25)*1.2)))*AV609*I609),2)*BS609),2)*AU609)/100),2))</f>
        <v>596.38</v>
      </c>
      <c r="AA609" s="3">
        <v>86549536</v>
      </c>
      <c r="AB609" s="3">
        <f t="shared" si="557"/>
        <v>11.08</v>
      </c>
      <c r="AC609" s="3">
        <f>ROUND((((ES609*1)*1)),6)</f>
        <v>1.9</v>
      </c>
      <c r="AD609" s="3">
        <f>ROUND((((((ET609*1.25)*1.2))-(((EU609*1.25)*1.2)))+AE609),6)</f>
        <v>1.2450000000000001</v>
      </c>
      <c r="AE609" s="3">
        <f>ROUND((((EU609*1.25)*1.2)),6)</f>
        <v>0.19500000000000001</v>
      </c>
      <c r="AF609" s="3">
        <f>ROUND((((EV609*1.15)*1.2)),6)</f>
        <v>7.9349999999999996</v>
      </c>
      <c r="AG609" s="3">
        <f t="shared" si="561"/>
        <v>0</v>
      </c>
      <c r="AH609" s="3">
        <f>(((EW609*1.15)*1.2))</f>
        <v>0.63480000000000003</v>
      </c>
      <c r="AI609" s="3">
        <f>(((EX609*1.25)*1.2))</f>
        <v>0</v>
      </c>
      <c r="AJ609" s="3">
        <f t="shared" si="563"/>
        <v>0</v>
      </c>
      <c r="AK609" s="3">
        <v>8.48</v>
      </c>
      <c r="AL609" s="3">
        <v>1.9</v>
      </c>
      <c r="AM609" s="3">
        <v>0.83</v>
      </c>
      <c r="AN609" s="3">
        <v>0.13</v>
      </c>
      <c r="AO609" s="3">
        <v>5.75</v>
      </c>
      <c r="AP609" s="3">
        <v>0</v>
      </c>
      <c r="AQ609" s="3">
        <v>0.46</v>
      </c>
      <c r="AR609" s="3">
        <v>0</v>
      </c>
      <c r="AS609" s="3">
        <v>0</v>
      </c>
      <c r="AT609" s="3">
        <v>109</v>
      </c>
      <c r="AU609" s="3">
        <v>61</v>
      </c>
      <c r="AV609" s="3">
        <v>1.0669999999999999</v>
      </c>
      <c r="AW609" s="3">
        <v>1</v>
      </c>
      <c r="AZ609" s="3">
        <v>1</v>
      </c>
      <c r="BA609" s="3">
        <v>56.35</v>
      </c>
      <c r="BB609" s="3">
        <v>17.100000000000001</v>
      </c>
      <c r="BC609" s="3">
        <v>11.42</v>
      </c>
      <c r="BD609" s="3" t="s">
        <v>3</v>
      </c>
      <c r="BE609" s="3" t="s">
        <v>3</v>
      </c>
      <c r="BF609" s="3" t="s">
        <v>3</v>
      </c>
      <c r="BG609" s="3" t="s">
        <v>3</v>
      </c>
      <c r="BH609" s="3">
        <v>0</v>
      </c>
      <c r="BI609" s="3">
        <v>1</v>
      </c>
      <c r="BJ609" s="3" t="s">
        <v>472</v>
      </c>
      <c r="BM609" s="3">
        <v>22</v>
      </c>
      <c r="BN609" s="3">
        <v>0</v>
      </c>
      <c r="BO609" s="3" t="s">
        <v>470</v>
      </c>
      <c r="BP609" s="3">
        <v>1</v>
      </c>
      <c r="BQ609" s="3">
        <v>30</v>
      </c>
      <c r="BR609" s="3">
        <v>0</v>
      </c>
      <c r="BS609" s="3">
        <v>56.35</v>
      </c>
      <c r="BT609" s="3">
        <v>1</v>
      </c>
      <c r="BU609" s="3">
        <v>1</v>
      </c>
      <c r="BV609" s="3">
        <v>1</v>
      </c>
      <c r="BW609" s="3">
        <v>1</v>
      </c>
      <c r="BX609" s="3">
        <v>1</v>
      </c>
      <c r="BY609" s="3" t="s">
        <v>3</v>
      </c>
      <c r="BZ609" s="3">
        <v>109</v>
      </c>
      <c r="CA609" s="3">
        <v>61</v>
      </c>
      <c r="CB609" s="3" t="s">
        <v>3</v>
      </c>
      <c r="CE609" s="3">
        <v>1566</v>
      </c>
      <c r="CF609" s="3">
        <v>0</v>
      </c>
      <c r="CG609" s="3">
        <v>0</v>
      </c>
      <c r="CM609" s="3">
        <v>0</v>
      </c>
      <c r="CN609" s="3" t="s">
        <v>857</v>
      </c>
      <c r="CO609" s="3">
        <v>0</v>
      </c>
      <c r="CP609" s="3">
        <f t="shared" si="564"/>
        <v>1042.9000000000001</v>
      </c>
      <c r="CQ609" s="3">
        <f t="shared" si="565"/>
        <v>21.7</v>
      </c>
      <c r="CR609" s="3">
        <f>(ROUND((ROUND(((((ET609*1.25)*1.2))*AV609*1),2)*BB609),2)+ROUND((ROUND(((AE609-(((EU609*1.25)*1.2)))*AV609*1),2)*BS609),2))</f>
        <v>22.74</v>
      </c>
      <c r="CS609" s="3">
        <f>(ROUND((ROUND(((((EU609*1.25)*1.2))*AV609*1),2)*BS609),2)+ROUND((ROUND(((AE609-(((EU609*1.25)*1.2)))*AV609*1),2)*BS609),2))</f>
        <v>11.83</v>
      </c>
      <c r="CT609" s="3">
        <f t="shared" si="568"/>
        <v>477.28</v>
      </c>
      <c r="CU609" s="3">
        <f t="shared" si="569"/>
        <v>0</v>
      </c>
      <c r="CV609" s="3">
        <f t="shared" si="570"/>
        <v>0.67733160000000003</v>
      </c>
      <c r="CW609" s="3">
        <f t="shared" si="571"/>
        <v>0</v>
      </c>
      <c r="CX609" s="3">
        <f t="shared" si="572"/>
        <v>0</v>
      </c>
      <c r="CY609" s="3">
        <f>(ROUND((((S609+ROUND((ROUND(((((EU609*1.25)*1.2))*AV609*1),2)*BS609),2))*AT609)/100),2)+ROUND(((ROUND((ROUND(((AE609-(((EU609*1.25)*1.2)))*AV609*1),2)*BS609),2)*AT609)/100),2))</f>
        <v>1052.77</v>
      </c>
      <c r="CZ609" s="3">
        <f>(ROUND((((S609+ROUND((ROUND(((((EU609*1.25)*1.2))*AV609*1),2)*BS609),2))*AU609)/100),2)+ROUND(((ROUND((ROUND(((AE609-(((EU609*1.25)*1.2)))*AV609*1),2)*BS609),2)*AU609)/100),2))</f>
        <v>589.16</v>
      </c>
      <c r="DB609" s="3">
        <v>195</v>
      </c>
      <c r="DC609" s="3" t="s">
        <v>3</v>
      </c>
      <c r="DD609" s="3" t="s">
        <v>36</v>
      </c>
      <c r="DE609" s="3" t="s">
        <v>138</v>
      </c>
      <c r="DF609" s="3" t="s">
        <v>138</v>
      </c>
      <c r="DG609" s="3" t="s">
        <v>139</v>
      </c>
      <c r="DH609" s="3" t="s">
        <v>3</v>
      </c>
      <c r="DI609" s="3" t="s">
        <v>139</v>
      </c>
      <c r="DJ609" s="3" t="s">
        <v>138</v>
      </c>
      <c r="DK609" s="3" t="s">
        <v>3</v>
      </c>
      <c r="DL609" s="3" t="s">
        <v>3</v>
      </c>
      <c r="DM609" s="3" t="s">
        <v>3</v>
      </c>
      <c r="DN609" s="3">
        <v>0</v>
      </c>
      <c r="DO609" s="3">
        <v>0</v>
      </c>
      <c r="DP609" s="3">
        <v>1</v>
      </c>
      <c r="DQ609" s="3">
        <v>1</v>
      </c>
      <c r="DU609" s="3">
        <v>1013</v>
      </c>
      <c r="DV609" s="3" t="s">
        <v>363</v>
      </c>
      <c r="DW609" s="3" t="s">
        <v>363</v>
      </c>
      <c r="DX609" s="3">
        <v>1</v>
      </c>
      <c r="DZ609" s="3" t="s">
        <v>3</v>
      </c>
      <c r="EA609" s="3" t="s">
        <v>3</v>
      </c>
      <c r="EB609" s="3" t="s">
        <v>3</v>
      </c>
      <c r="EC609" s="3" t="s">
        <v>3</v>
      </c>
      <c r="EE609" s="3">
        <v>85635394</v>
      </c>
      <c r="EF609" s="3">
        <v>30</v>
      </c>
      <c r="EG609" s="3" t="s">
        <v>46</v>
      </c>
      <c r="EH609" s="3">
        <v>0</v>
      </c>
      <c r="EI609" s="3" t="s">
        <v>3</v>
      </c>
      <c r="EJ609" s="3">
        <v>1</v>
      </c>
      <c r="EK609" s="3">
        <v>22</v>
      </c>
      <c r="EL609" s="3" t="s">
        <v>202</v>
      </c>
      <c r="EM609" s="3" t="s">
        <v>203</v>
      </c>
      <c r="EO609" s="3" t="s">
        <v>140</v>
      </c>
      <c r="EQ609" s="3">
        <v>131072</v>
      </c>
      <c r="ER609" s="3">
        <v>8.48</v>
      </c>
      <c r="ES609" s="3">
        <v>1.9</v>
      </c>
      <c r="ET609" s="3">
        <v>0.83</v>
      </c>
      <c r="EU609" s="3">
        <v>0.13</v>
      </c>
      <c r="EV609" s="3">
        <v>5.75</v>
      </c>
      <c r="EW609" s="3">
        <v>0.46</v>
      </c>
      <c r="EX609" s="3">
        <v>0</v>
      </c>
      <c r="EY609" s="3">
        <v>0</v>
      </c>
      <c r="FQ609" s="3">
        <v>0</v>
      </c>
      <c r="FR609" s="3">
        <v>0</v>
      </c>
      <c r="FS609" s="3">
        <v>0</v>
      </c>
      <c r="FX609" s="3">
        <v>109</v>
      </c>
      <c r="FY609" s="3">
        <v>61</v>
      </c>
      <c r="GA609" s="3" t="s">
        <v>3</v>
      </c>
      <c r="GD609" s="3">
        <v>1</v>
      </c>
      <c r="GF609" s="3">
        <v>1763301841</v>
      </c>
      <c r="GG609" s="3">
        <v>2</v>
      </c>
      <c r="GH609" s="3">
        <v>1</v>
      </c>
      <c r="GI609" s="3">
        <v>2</v>
      </c>
      <c r="GJ609" s="3">
        <v>0</v>
      </c>
      <c r="GK609" s="3">
        <v>0</v>
      </c>
      <c r="GL609" s="3">
        <f t="shared" si="575"/>
        <v>0</v>
      </c>
      <c r="GM609" s="3">
        <f t="shared" si="576"/>
        <v>2704.95</v>
      </c>
      <c r="GN609" s="3">
        <f t="shared" si="577"/>
        <v>2704.95</v>
      </c>
      <c r="GO609" s="3">
        <f t="shared" si="578"/>
        <v>0</v>
      </c>
      <c r="GP609" s="3">
        <f t="shared" si="579"/>
        <v>0</v>
      </c>
      <c r="GR609" s="3">
        <v>0</v>
      </c>
      <c r="GS609" s="3">
        <v>3</v>
      </c>
      <c r="GT609" s="3">
        <v>0</v>
      </c>
      <c r="GU609" s="3" t="s">
        <v>3</v>
      </c>
      <c r="GV609" s="3">
        <f t="shared" si="580"/>
        <v>0</v>
      </c>
      <c r="GW609" s="3">
        <v>1</v>
      </c>
      <c r="GX609" s="3">
        <f t="shared" si="581"/>
        <v>0</v>
      </c>
      <c r="HA609" s="3">
        <v>0</v>
      </c>
      <c r="HB609" s="3">
        <v>0</v>
      </c>
      <c r="HC609" s="3">
        <f t="shared" si="582"/>
        <v>0</v>
      </c>
      <c r="HE609" s="3" t="s">
        <v>3</v>
      </c>
      <c r="HF609" s="3" t="s">
        <v>3</v>
      </c>
      <c r="HM609" s="3" t="s">
        <v>3</v>
      </c>
      <c r="HN609" s="3" t="s">
        <v>3</v>
      </c>
      <c r="HO609" s="3" t="s">
        <v>3</v>
      </c>
      <c r="HP609" s="3" t="s">
        <v>3</v>
      </c>
      <c r="HQ609" s="3" t="s">
        <v>3</v>
      </c>
      <c r="HS609" s="3">
        <v>0</v>
      </c>
      <c r="IK609" s="3">
        <v>0</v>
      </c>
    </row>
    <row r="610" spans="1:255" x14ac:dyDescent="0.25">
      <c r="A610" s="2">
        <v>18</v>
      </c>
      <c r="B610" s="2">
        <v>1</v>
      </c>
      <c r="C610" s="2">
        <v>773</v>
      </c>
      <c r="D610" s="2"/>
      <c r="E610" s="2" t="s">
        <v>580</v>
      </c>
      <c r="F610" s="2" t="s">
        <v>581</v>
      </c>
      <c r="G610" s="2" t="s">
        <v>582</v>
      </c>
      <c r="H610" s="2" t="s">
        <v>163</v>
      </c>
      <c r="I610" s="2">
        <f>I608*J610</f>
        <v>2</v>
      </c>
      <c r="J610" s="2">
        <v>1</v>
      </c>
      <c r="K610" s="2">
        <v>1</v>
      </c>
      <c r="L610" s="2"/>
      <c r="M610" s="2"/>
      <c r="N610" s="2"/>
      <c r="O610" s="2">
        <f t="shared" si="546"/>
        <v>802.92</v>
      </c>
      <c r="P610" s="2">
        <f t="shared" si="547"/>
        <v>802.92</v>
      </c>
      <c r="Q610" s="2">
        <f>(ROUND((ROUND(((ET610)*AV610*I610),2)*BB610),2)+ROUND((ROUND(((AE610-(EU610))*AV610*I610),2)*BS610),2))</f>
        <v>0</v>
      </c>
      <c r="R610" s="2">
        <f>(ROUND((ROUND(((EU610)*AV610*I610),2)*BS610),2)+ROUND((ROUND(((AE610-(EU610))*AV610*I610),2)*BS610),2))</f>
        <v>0</v>
      </c>
      <c r="S610" s="2">
        <f t="shared" si="550"/>
        <v>0</v>
      </c>
      <c r="T610" s="2">
        <f t="shared" si="551"/>
        <v>0</v>
      </c>
      <c r="U610" s="2">
        <f t="shared" si="552"/>
        <v>0</v>
      </c>
      <c r="V610" s="2">
        <f t="shared" si="553"/>
        <v>0</v>
      </c>
      <c r="W610" s="2">
        <f t="shared" si="554"/>
        <v>0</v>
      </c>
      <c r="X610" s="2">
        <f>(ROUND((((S610+ROUND((ROUND(((EU610)*AV610*I610),2)*BS610),2))*AT610)/100),2)+ROUND(((ROUND((ROUND(((AE610-(EU610))*AV610*I610),2)*BS610),2)*AT610)/100),2))</f>
        <v>0</v>
      </c>
      <c r="Y610" s="2">
        <f>(ROUND((((S610+ROUND((ROUND(((EU610)*AV610*I610),2)*BS610),2))*AU610)/100),2)+ROUND(((ROUND((ROUND(((AE610-(EU610))*AV610*I610),2)*BS610),2)*AU610)/100),2))</f>
        <v>0</v>
      </c>
      <c r="Z610" s="2"/>
      <c r="AA610" s="2">
        <v>86549534</v>
      </c>
      <c r="AB610" s="2">
        <f t="shared" si="557"/>
        <v>401.46</v>
      </c>
      <c r="AC610" s="2">
        <f>ROUND((ES610),6)</f>
        <v>401.46</v>
      </c>
      <c r="AD610" s="2">
        <f>ROUND((((ET610)-(EU610))+AE610),6)</f>
        <v>0</v>
      </c>
      <c r="AE610" s="2">
        <f>ROUND((EU610),6)</f>
        <v>0</v>
      </c>
      <c r="AF610" s="2">
        <f>ROUND((EV610),6)</f>
        <v>0</v>
      </c>
      <c r="AG610" s="2">
        <f t="shared" si="561"/>
        <v>0</v>
      </c>
      <c r="AH610" s="2">
        <f>(EW610)</f>
        <v>0</v>
      </c>
      <c r="AI610" s="2">
        <f>(EX610)</f>
        <v>0</v>
      </c>
      <c r="AJ610" s="2">
        <f t="shared" si="563"/>
        <v>0</v>
      </c>
      <c r="AK610" s="2">
        <v>401.46</v>
      </c>
      <c r="AL610" s="2">
        <v>401.46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109</v>
      </c>
      <c r="AU610" s="2">
        <v>61</v>
      </c>
      <c r="AV610" s="2">
        <v>1</v>
      </c>
      <c r="AW610" s="2">
        <v>1</v>
      </c>
      <c r="AX610" s="2"/>
      <c r="AY610" s="2"/>
      <c r="AZ610" s="2">
        <v>1</v>
      </c>
      <c r="BA610" s="2">
        <v>1</v>
      </c>
      <c r="BB610" s="2">
        <v>1</v>
      </c>
      <c r="BC610" s="2">
        <v>1</v>
      </c>
      <c r="BD610" s="2" t="s">
        <v>3</v>
      </c>
      <c r="BE610" s="2" t="s">
        <v>3</v>
      </c>
      <c r="BF610" s="2" t="s">
        <v>3</v>
      </c>
      <c r="BG610" s="2" t="s">
        <v>3</v>
      </c>
      <c r="BH610" s="2">
        <v>3</v>
      </c>
      <c r="BI610" s="2">
        <v>1</v>
      </c>
      <c r="BJ610" s="2" t="s">
        <v>3</v>
      </c>
      <c r="BK610" s="2"/>
      <c r="BL610" s="2"/>
      <c r="BM610" s="2">
        <v>21</v>
      </c>
      <c r="BN610" s="2">
        <v>0</v>
      </c>
      <c r="BO610" s="2" t="s">
        <v>3</v>
      </c>
      <c r="BP610" s="2">
        <v>0</v>
      </c>
      <c r="BQ610" s="2">
        <v>30</v>
      </c>
      <c r="BR610" s="2">
        <v>0</v>
      </c>
      <c r="BS610" s="2">
        <v>1</v>
      </c>
      <c r="BT610" s="2">
        <v>1</v>
      </c>
      <c r="BU610" s="2">
        <v>1</v>
      </c>
      <c r="BV610" s="2">
        <v>1</v>
      </c>
      <c r="BW610" s="2">
        <v>1</v>
      </c>
      <c r="BX610" s="2">
        <v>1</v>
      </c>
      <c r="BY610" s="2" t="s">
        <v>3</v>
      </c>
      <c r="BZ610" s="2">
        <v>109</v>
      </c>
      <c r="CA610" s="2">
        <v>61</v>
      </c>
      <c r="CB610" s="2" t="s">
        <v>3</v>
      </c>
      <c r="CC610" s="2"/>
      <c r="CD610" s="2"/>
      <c r="CE610" s="2">
        <v>1566</v>
      </c>
      <c r="CF610" s="2">
        <v>0</v>
      </c>
      <c r="CG610" s="2">
        <v>0</v>
      </c>
      <c r="CH610" s="2"/>
      <c r="CI610" s="2"/>
      <c r="CJ610" s="2"/>
      <c r="CK610" s="2"/>
      <c r="CL610" s="2"/>
      <c r="CM610" s="2">
        <v>0</v>
      </c>
      <c r="CN610" s="2" t="s">
        <v>858</v>
      </c>
      <c r="CO610" s="2">
        <v>0</v>
      </c>
      <c r="CP610" s="2">
        <f t="shared" si="564"/>
        <v>802.92</v>
      </c>
      <c r="CQ610" s="2">
        <f t="shared" si="565"/>
        <v>401.46</v>
      </c>
      <c r="CR610" s="2">
        <f>(ROUND((ROUND(((ET610)*AV610*1),2)*BB610),2)+ROUND((ROUND(((AE610-(EU610))*AV610*1),2)*BS610),2))</f>
        <v>0</v>
      </c>
      <c r="CS610" s="2">
        <f>(ROUND((ROUND(((EU610)*AV610*1),2)*BS610),2)+ROUND((ROUND(((AE610-(EU610))*AV610*1),2)*BS610),2))</f>
        <v>0</v>
      </c>
      <c r="CT610" s="2">
        <f t="shared" si="568"/>
        <v>0</v>
      </c>
      <c r="CU610" s="2">
        <f t="shared" si="569"/>
        <v>0</v>
      </c>
      <c r="CV610" s="2">
        <f t="shared" si="570"/>
        <v>0</v>
      </c>
      <c r="CW610" s="2">
        <f t="shared" si="571"/>
        <v>0</v>
      </c>
      <c r="CX610" s="2">
        <f t="shared" si="572"/>
        <v>0</v>
      </c>
      <c r="CY610" s="2">
        <f>(ROUND((((S610+ROUND((ROUND(((EU610)*AV610*1),2)*BS610),2))*AT610)/100),2)+ROUND(((ROUND((ROUND(((AE610-(EU610))*AV610*1),2)*BS610),2)*AT610)/100),2))</f>
        <v>0</v>
      </c>
      <c r="CZ610" s="2">
        <f>(ROUND((((S610+ROUND((ROUND(((EU610)*AV610*1),2)*BS610),2))*AU610)/100),2)+ROUND(((ROUND((ROUND(((AE610-(EU610))*AV610*1),2)*BS610),2)*AU610)/100),2))</f>
        <v>0</v>
      </c>
      <c r="DA610" s="2"/>
      <c r="DB610" s="2"/>
      <c r="DC610" s="2" t="s">
        <v>3</v>
      </c>
      <c r="DD610" s="2" t="s">
        <v>3</v>
      </c>
      <c r="DE610" s="2" t="s">
        <v>3</v>
      </c>
      <c r="DF610" s="2" t="s">
        <v>3</v>
      </c>
      <c r="DG610" s="2" t="s">
        <v>3</v>
      </c>
      <c r="DH610" s="2" t="s">
        <v>3</v>
      </c>
      <c r="DI610" s="2" t="s">
        <v>3</v>
      </c>
      <c r="DJ610" s="2" t="s">
        <v>3</v>
      </c>
      <c r="DK610" s="2" t="s">
        <v>3</v>
      </c>
      <c r="DL610" s="2" t="s">
        <v>3</v>
      </c>
      <c r="DM610" s="2" t="s">
        <v>3</v>
      </c>
      <c r="DN610" s="2">
        <v>0</v>
      </c>
      <c r="DO610" s="2">
        <v>0</v>
      </c>
      <c r="DP610" s="2">
        <v>1</v>
      </c>
      <c r="DQ610" s="2">
        <v>1</v>
      </c>
      <c r="DR610" s="2"/>
      <c r="DS610" s="2"/>
      <c r="DT610" s="2"/>
      <c r="DU610" s="2">
        <v>1010</v>
      </c>
      <c r="DV610" s="2" t="s">
        <v>163</v>
      </c>
      <c r="DW610" s="2" t="s">
        <v>163</v>
      </c>
      <c r="DX610" s="2">
        <v>1</v>
      </c>
      <c r="DY610" s="2"/>
      <c r="DZ610" s="2" t="s">
        <v>3</v>
      </c>
      <c r="EA610" s="2" t="s">
        <v>3</v>
      </c>
      <c r="EB610" s="2" t="s">
        <v>3</v>
      </c>
      <c r="EC610" s="2" t="s">
        <v>3</v>
      </c>
      <c r="ED610" s="2"/>
      <c r="EE610" s="2">
        <v>85635393</v>
      </c>
      <c r="EF610" s="2">
        <v>30</v>
      </c>
      <c r="EG610" s="2" t="s">
        <v>46</v>
      </c>
      <c r="EH610" s="2">
        <v>0</v>
      </c>
      <c r="EI610" s="2" t="s">
        <v>3</v>
      </c>
      <c r="EJ610" s="2">
        <v>1</v>
      </c>
      <c r="EK610" s="2">
        <v>21</v>
      </c>
      <c r="EL610" s="2" t="s">
        <v>47</v>
      </c>
      <c r="EM610" s="2" t="s">
        <v>48</v>
      </c>
      <c r="EN610" s="2"/>
      <c r="EO610" s="2" t="s">
        <v>146</v>
      </c>
      <c r="EP610" s="2"/>
      <c r="EQ610" s="2">
        <v>2097152</v>
      </c>
      <c r="ER610" s="2">
        <v>0</v>
      </c>
      <c r="ES610" s="2">
        <v>401.46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>
        <v>0</v>
      </c>
      <c r="FR610" s="2">
        <v>0</v>
      </c>
      <c r="FS610" s="2">
        <v>0</v>
      </c>
      <c r="FT610" s="2"/>
      <c r="FU610" s="2"/>
      <c r="FV610" s="2"/>
      <c r="FW610" s="2"/>
      <c r="FX610" s="2">
        <v>109</v>
      </c>
      <c r="FY610" s="2">
        <v>61</v>
      </c>
      <c r="FZ610" s="2"/>
      <c r="GA610" s="2" t="s">
        <v>583</v>
      </c>
      <c r="GB610" s="2"/>
      <c r="GC610" s="2"/>
      <c r="GD610" s="2">
        <v>1</v>
      </c>
      <c r="GE610" s="2"/>
      <c r="GF610" s="2">
        <v>1790148274</v>
      </c>
      <c r="GG610" s="2">
        <v>2</v>
      </c>
      <c r="GH610" s="2">
        <v>4</v>
      </c>
      <c r="GI610" s="2">
        <v>-2</v>
      </c>
      <c r="GJ610" s="2">
        <v>0</v>
      </c>
      <c r="GK610" s="2">
        <v>0</v>
      </c>
      <c r="GL610" s="2">
        <f t="shared" si="575"/>
        <v>0</v>
      </c>
      <c r="GM610" s="2">
        <f t="shared" si="576"/>
        <v>802.92</v>
      </c>
      <c r="GN610" s="2">
        <f t="shared" si="577"/>
        <v>802.92</v>
      </c>
      <c r="GO610" s="2">
        <f t="shared" si="578"/>
        <v>0</v>
      </c>
      <c r="GP610" s="2">
        <f t="shared" si="579"/>
        <v>0</v>
      </c>
      <c r="GQ610" s="2"/>
      <c r="GR610" s="2">
        <v>0</v>
      </c>
      <c r="GS610" s="2">
        <v>2</v>
      </c>
      <c r="GT610" s="2">
        <v>0</v>
      </c>
      <c r="GU610" s="2" t="s">
        <v>3</v>
      </c>
      <c r="GV610" s="2">
        <f t="shared" si="580"/>
        <v>0</v>
      </c>
      <c r="GW610" s="2">
        <v>1</v>
      </c>
      <c r="GX610" s="2">
        <f t="shared" si="581"/>
        <v>0</v>
      </c>
      <c r="GY610" s="2"/>
      <c r="GZ610" s="2"/>
      <c r="HA610" s="2">
        <v>0</v>
      </c>
      <c r="HB610" s="2">
        <v>0</v>
      </c>
      <c r="HC610" s="2">
        <f t="shared" si="582"/>
        <v>0</v>
      </c>
      <c r="HD610" s="2"/>
      <c r="HE610" s="2" t="s">
        <v>322</v>
      </c>
      <c r="HF610" s="2" t="s">
        <v>32</v>
      </c>
      <c r="HG610" s="2"/>
      <c r="HH610" s="2"/>
      <c r="HI610" s="2"/>
      <c r="HJ610" s="2"/>
      <c r="HK610" s="2"/>
      <c r="HL610" s="2"/>
      <c r="HM610" s="2" t="s">
        <v>36</v>
      </c>
      <c r="HN610" s="2" t="s">
        <v>3</v>
      </c>
      <c r="HO610" s="2" t="s">
        <v>3</v>
      </c>
      <c r="HP610" s="2" t="s">
        <v>3</v>
      </c>
      <c r="HQ610" s="2" t="s">
        <v>3</v>
      </c>
      <c r="HR610" s="2"/>
      <c r="HS610" s="2">
        <v>0</v>
      </c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>
        <v>0</v>
      </c>
      <c r="IL610" s="2"/>
      <c r="IM610" s="2"/>
      <c r="IN610" s="2"/>
      <c r="IO610" s="2"/>
      <c r="IP610" s="2"/>
      <c r="IQ610" s="2"/>
      <c r="IR610" s="2"/>
      <c r="IS610" s="2"/>
      <c r="IT610" s="2"/>
      <c r="IU610" s="2"/>
    </row>
    <row r="611" spans="1:255" x14ac:dyDescent="0.25">
      <c r="A611" s="3">
        <v>18</v>
      </c>
      <c r="B611" s="3">
        <v>1</v>
      </c>
      <c r="C611" s="3">
        <v>778</v>
      </c>
      <c r="E611" s="3" t="s">
        <v>580</v>
      </c>
      <c r="F611" s="3" t="s">
        <v>581</v>
      </c>
      <c r="G611" s="3" t="s">
        <v>582</v>
      </c>
      <c r="H611" s="3" t="s">
        <v>163</v>
      </c>
      <c r="I611" s="3">
        <f>I609*J611</f>
        <v>2</v>
      </c>
      <c r="J611" s="3">
        <v>1</v>
      </c>
      <c r="K611" s="3">
        <v>1</v>
      </c>
      <c r="O611" s="3">
        <f t="shared" si="546"/>
        <v>7900.73</v>
      </c>
      <c r="P611" s="3">
        <f t="shared" si="547"/>
        <v>7900.73</v>
      </c>
      <c r="Q611" s="3">
        <f>(ROUND((ROUND(((ET611)*AV611*I611),2)*BB611),2)+ROUND((ROUND(((AE611-(EU611))*AV611*I611),2)*BS611),2))</f>
        <v>0</v>
      </c>
      <c r="R611" s="3">
        <f>(ROUND((ROUND(((EU611)*AV611*I611),2)*BS611),2)+ROUND((ROUND(((AE611-(EU611))*AV611*I611),2)*BS611),2))</f>
        <v>0</v>
      </c>
      <c r="S611" s="3">
        <f t="shared" si="550"/>
        <v>0</v>
      </c>
      <c r="T611" s="3">
        <f t="shared" si="551"/>
        <v>0</v>
      </c>
      <c r="U611" s="3">
        <f t="shared" si="552"/>
        <v>0</v>
      </c>
      <c r="V611" s="3">
        <f t="shared" si="553"/>
        <v>0</v>
      </c>
      <c r="W611" s="3">
        <f t="shared" si="554"/>
        <v>0</v>
      </c>
      <c r="X611" s="3">
        <f>(ROUND((((S611+ROUND((ROUND(((EU611)*AV611*I611),2)*BS611),2))*AT611)/100),2)+ROUND(((ROUND((ROUND(((AE611-(EU611))*AV611*I611),2)*BS611),2)*AT611)/100),2))</f>
        <v>0</v>
      </c>
      <c r="Y611" s="3">
        <f>(ROUND((((S611+ROUND((ROUND(((EU611)*AV611*I611),2)*BS611),2))*AU611)/100),2)+ROUND(((ROUND((ROUND(((AE611-(EU611))*AV611*I611),2)*BS611),2)*AU611)/100),2))</f>
        <v>0</v>
      </c>
      <c r="AA611" s="3">
        <v>86549536</v>
      </c>
      <c r="AB611" s="3">
        <f t="shared" si="557"/>
        <v>401.46</v>
      </c>
      <c r="AC611" s="3">
        <f>ROUND((ES611),6)</f>
        <v>401.46</v>
      </c>
      <c r="AD611" s="3">
        <f>ROUND((((ET611)-(EU611))+AE611),6)</f>
        <v>0</v>
      </c>
      <c r="AE611" s="3">
        <f>ROUND((EU611),6)</f>
        <v>0</v>
      </c>
      <c r="AF611" s="3">
        <f>ROUND((EV611),6)</f>
        <v>0</v>
      </c>
      <c r="AG611" s="3">
        <f t="shared" si="561"/>
        <v>0</v>
      </c>
      <c r="AH611" s="3">
        <f>(EW611)</f>
        <v>0</v>
      </c>
      <c r="AI611" s="3">
        <f>(EX611)</f>
        <v>0</v>
      </c>
      <c r="AJ611" s="3">
        <f t="shared" si="563"/>
        <v>0</v>
      </c>
      <c r="AK611" s="3">
        <v>401.46</v>
      </c>
      <c r="AL611" s="3">
        <v>401.46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109</v>
      </c>
      <c r="AU611" s="3">
        <v>61</v>
      </c>
      <c r="AV611" s="3">
        <v>1</v>
      </c>
      <c r="AW611" s="3">
        <v>1</v>
      </c>
      <c r="AZ611" s="3">
        <v>1</v>
      </c>
      <c r="BA611" s="3">
        <v>1</v>
      </c>
      <c r="BB611" s="3">
        <v>1</v>
      </c>
      <c r="BC611" s="3">
        <v>9.84</v>
      </c>
      <c r="BD611" s="3" t="s">
        <v>3</v>
      </c>
      <c r="BE611" s="3" t="s">
        <v>3</v>
      </c>
      <c r="BF611" s="3" t="s">
        <v>3</v>
      </c>
      <c r="BG611" s="3" t="s">
        <v>3</v>
      </c>
      <c r="BH611" s="3">
        <v>3</v>
      </c>
      <c r="BI611" s="3">
        <v>1</v>
      </c>
      <c r="BJ611" s="3" t="s">
        <v>3</v>
      </c>
      <c r="BM611" s="3">
        <v>21</v>
      </c>
      <c r="BN611" s="3">
        <v>0</v>
      </c>
      <c r="BO611" s="3" t="s">
        <v>3</v>
      </c>
      <c r="BP611" s="3">
        <v>0</v>
      </c>
      <c r="BQ611" s="3">
        <v>30</v>
      </c>
      <c r="BR611" s="3">
        <v>0</v>
      </c>
      <c r="BS611" s="3">
        <v>1</v>
      </c>
      <c r="BT611" s="3">
        <v>1</v>
      </c>
      <c r="BU611" s="3">
        <v>1</v>
      </c>
      <c r="BV611" s="3">
        <v>1</v>
      </c>
      <c r="BW611" s="3">
        <v>1</v>
      </c>
      <c r="BX611" s="3">
        <v>1</v>
      </c>
      <c r="BY611" s="3" t="s">
        <v>3</v>
      </c>
      <c r="BZ611" s="3">
        <v>109</v>
      </c>
      <c r="CA611" s="3">
        <v>61</v>
      </c>
      <c r="CB611" s="3" t="s">
        <v>3</v>
      </c>
      <c r="CE611" s="3">
        <v>1566</v>
      </c>
      <c r="CF611" s="3">
        <v>0</v>
      </c>
      <c r="CG611" s="3">
        <v>0</v>
      </c>
      <c r="CM611" s="3">
        <v>0</v>
      </c>
      <c r="CN611" s="3" t="s">
        <v>858</v>
      </c>
      <c r="CO611" s="3">
        <v>0</v>
      </c>
      <c r="CP611" s="3">
        <f t="shared" si="564"/>
        <v>7900.73</v>
      </c>
      <c r="CQ611" s="3">
        <f t="shared" si="565"/>
        <v>3950.37</v>
      </c>
      <c r="CR611" s="3">
        <f>(ROUND((ROUND(((ET611)*AV611*1),2)*BB611),2)+ROUND((ROUND(((AE611-(EU611))*AV611*1),2)*BS611),2))</f>
        <v>0</v>
      </c>
      <c r="CS611" s="3">
        <f>(ROUND((ROUND(((EU611)*AV611*1),2)*BS611),2)+ROUND((ROUND(((AE611-(EU611))*AV611*1),2)*BS611),2))</f>
        <v>0</v>
      </c>
      <c r="CT611" s="3">
        <f t="shared" si="568"/>
        <v>0</v>
      </c>
      <c r="CU611" s="3">
        <f t="shared" si="569"/>
        <v>0</v>
      </c>
      <c r="CV611" s="3">
        <f t="shared" si="570"/>
        <v>0</v>
      </c>
      <c r="CW611" s="3">
        <f t="shared" si="571"/>
        <v>0</v>
      </c>
      <c r="CX611" s="3">
        <f t="shared" si="572"/>
        <v>0</v>
      </c>
      <c r="CY611" s="3">
        <f>(ROUND((((S611+ROUND((ROUND(((EU611)*AV611*1),2)*BS611),2))*AT611)/100),2)+ROUND(((ROUND((ROUND(((AE611-(EU611))*AV611*1),2)*BS611),2)*AT611)/100),2))</f>
        <v>0</v>
      </c>
      <c r="CZ611" s="3">
        <f>(ROUND((((S611+ROUND((ROUND(((EU611)*AV611*1),2)*BS611),2))*AU611)/100),2)+ROUND(((ROUND((ROUND(((AE611-(EU611))*AV611*1),2)*BS611),2)*AU611)/100),2))</f>
        <v>0</v>
      </c>
      <c r="DC611" s="3" t="s">
        <v>3</v>
      </c>
      <c r="DD611" s="3" t="s">
        <v>3</v>
      </c>
      <c r="DE611" s="3" t="s">
        <v>3</v>
      </c>
      <c r="DF611" s="3" t="s">
        <v>3</v>
      </c>
      <c r="DG611" s="3" t="s">
        <v>3</v>
      </c>
      <c r="DH611" s="3" t="s">
        <v>3</v>
      </c>
      <c r="DI611" s="3" t="s">
        <v>3</v>
      </c>
      <c r="DJ611" s="3" t="s">
        <v>3</v>
      </c>
      <c r="DK611" s="3" t="s">
        <v>3</v>
      </c>
      <c r="DL611" s="3" t="s">
        <v>3</v>
      </c>
      <c r="DM611" s="3" t="s">
        <v>3</v>
      </c>
      <c r="DN611" s="3">
        <v>0</v>
      </c>
      <c r="DO611" s="3">
        <v>0</v>
      </c>
      <c r="DP611" s="3">
        <v>1</v>
      </c>
      <c r="DQ611" s="3">
        <v>1</v>
      </c>
      <c r="DU611" s="3">
        <v>1010</v>
      </c>
      <c r="DV611" s="3" t="s">
        <v>163</v>
      </c>
      <c r="DW611" s="3" t="s">
        <v>163</v>
      </c>
      <c r="DX611" s="3">
        <v>1</v>
      </c>
      <c r="DZ611" s="3" t="s">
        <v>3</v>
      </c>
      <c r="EA611" s="3" t="s">
        <v>3</v>
      </c>
      <c r="EB611" s="3" t="s">
        <v>3</v>
      </c>
      <c r="EC611" s="3" t="s">
        <v>3</v>
      </c>
      <c r="EE611" s="3">
        <v>85635393</v>
      </c>
      <c r="EF611" s="3">
        <v>30</v>
      </c>
      <c r="EG611" s="3" t="s">
        <v>46</v>
      </c>
      <c r="EH611" s="3">
        <v>0</v>
      </c>
      <c r="EI611" s="3" t="s">
        <v>3</v>
      </c>
      <c r="EJ611" s="3">
        <v>1</v>
      </c>
      <c r="EK611" s="3">
        <v>21</v>
      </c>
      <c r="EL611" s="3" t="s">
        <v>47</v>
      </c>
      <c r="EM611" s="3" t="s">
        <v>48</v>
      </c>
      <c r="EO611" s="3" t="s">
        <v>146</v>
      </c>
      <c r="EQ611" s="3">
        <v>2097152</v>
      </c>
      <c r="ER611" s="3">
        <v>401.46</v>
      </c>
      <c r="ES611" s="3">
        <v>401.46</v>
      </c>
      <c r="ET611" s="3">
        <v>0</v>
      </c>
      <c r="EU611" s="3">
        <v>0</v>
      </c>
      <c r="EV611" s="3">
        <v>0</v>
      </c>
      <c r="EW611" s="3">
        <v>0</v>
      </c>
      <c r="EX611" s="3">
        <v>0</v>
      </c>
      <c r="EZ611" s="3">
        <v>5</v>
      </c>
      <c r="FC611" s="3">
        <v>1</v>
      </c>
      <c r="FD611" s="3">
        <v>18</v>
      </c>
      <c r="FF611" s="3">
        <v>4725</v>
      </c>
      <c r="FQ611" s="3">
        <v>0</v>
      </c>
      <c r="FR611" s="3">
        <v>0</v>
      </c>
      <c r="FS611" s="3">
        <v>0</v>
      </c>
      <c r="FX611" s="3">
        <v>109</v>
      </c>
      <c r="FY611" s="3">
        <v>61</v>
      </c>
      <c r="GA611" s="3" t="s">
        <v>583</v>
      </c>
      <c r="GD611" s="3">
        <v>1</v>
      </c>
      <c r="GF611" s="3">
        <v>1790148274</v>
      </c>
      <c r="GG611" s="3">
        <v>2</v>
      </c>
      <c r="GH611" s="3">
        <v>3</v>
      </c>
      <c r="GI611" s="3">
        <v>5</v>
      </c>
      <c r="GJ611" s="3">
        <v>0</v>
      </c>
      <c r="GK611" s="3">
        <v>0</v>
      </c>
      <c r="GL611" s="3">
        <f t="shared" si="575"/>
        <v>0</v>
      </c>
      <c r="GM611" s="3">
        <f t="shared" si="576"/>
        <v>7900.73</v>
      </c>
      <c r="GN611" s="3">
        <f t="shared" si="577"/>
        <v>7900.73</v>
      </c>
      <c r="GO611" s="3">
        <f t="shared" si="578"/>
        <v>0</v>
      </c>
      <c r="GP611" s="3">
        <f t="shared" si="579"/>
        <v>0</v>
      </c>
      <c r="GR611" s="3">
        <v>1</v>
      </c>
      <c r="GS611" s="3">
        <v>1</v>
      </c>
      <c r="GT611" s="3">
        <v>0</v>
      </c>
      <c r="GU611" s="3" t="s">
        <v>3</v>
      </c>
      <c r="GV611" s="3">
        <f t="shared" si="580"/>
        <v>0</v>
      </c>
      <c r="GW611" s="3">
        <v>1</v>
      </c>
      <c r="GX611" s="3">
        <f t="shared" si="581"/>
        <v>0</v>
      </c>
      <c r="HA611" s="3">
        <v>0</v>
      </c>
      <c r="HB611" s="3">
        <v>0</v>
      </c>
      <c r="HC611" s="3">
        <f t="shared" si="582"/>
        <v>0</v>
      </c>
      <c r="HE611" s="3" t="s">
        <v>322</v>
      </c>
      <c r="HF611" s="3" t="s">
        <v>32</v>
      </c>
      <c r="HM611" s="3" t="s">
        <v>36</v>
      </c>
      <c r="HN611" s="3" t="s">
        <v>3</v>
      </c>
      <c r="HO611" s="3" t="s">
        <v>3</v>
      </c>
      <c r="HP611" s="3" t="s">
        <v>3</v>
      </c>
      <c r="HQ611" s="3" t="s">
        <v>3</v>
      </c>
      <c r="HS611" s="3">
        <v>0</v>
      </c>
      <c r="IK611" s="3">
        <v>0</v>
      </c>
    </row>
    <row r="613" spans="1:255" x14ac:dyDescent="0.25">
      <c r="A613" s="11">
        <v>51</v>
      </c>
      <c r="B613" s="11">
        <f>B560</f>
        <v>1</v>
      </c>
      <c r="C613" s="11">
        <f>A560</f>
        <v>4</v>
      </c>
      <c r="D613" s="11">
        <f>ROW(A560)</f>
        <v>560</v>
      </c>
      <c r="E613" s="11"/>
      <c r="F613" s="11" t="str">
        <f>IF(F560&lt;&gt;"",F560,"")</f>
        <v>Новый раздел</v>
      </c>
      <c r="G613" s="11" t="str">
        <f>IF(G560&lt;&gt;"",G560,"")</f>
        <v>Внутренний водосток К 2.</v>
      </c>
      <c r="H613" s="11">
        <v>0</v>
      </c>
      <c r="I613" s="11"/>
      <c r="J613" s="11"/>
      <c r="K613" s="11"/>
      <c r="L613" s="11"/>
      <c r="M613" s="11"/>
      <c r="N613" s="11"/>
      <c r="O613" s="11">
        <f t="shared" ref="O613:T613" si="603">ROUND(AB613,2)</f>
        <v>21856.84</v>
      </c>
      <c r="P613" s="11">
        <f t="shared" si="603"/>
        <v>20597.29</v>
      </c>
      <c r="Q613" s="11">
        <f t="shared" si="603"/>
        <v>123.33</v>
      </c>
      <c r="R613" s="11">
        <f t="shared" si="603"/>
        <v>11.61</v>
      </c>
      <c r="S613" s="11">
        <f t="shared" si="603"/>
        <v>1136.22</v>
      </c>
      <c r="T613" s="11">
        <f t="shared" si="603"/>
        <v>0</v>
      </c>
      <c r="U613" s="11">
        <f>AH613</f>
        <v>90.189500213999978</v>
      </c>
      <c r="V613" s="11">
        <f>AI613</f>
        <v>0</v>
      </c>
      <c r="W613" s="11">
        <f>ROUND(AJ613,2)</f>
        <v>0</v>
      </c>
      <c r="X613" s="11">
        <f>ROUND(AK613,2)</f>
        <v>1251.1400000000001</v>
      </c>
      <c r="Y613" s="11">
        <f>ROUND(AL613,2)</f>
        <v>700.18</v>
      </c>
      <c r="Z613" s="11"/>
      <c r="AA613" s="11"/>
      <c r="AB613" s="11">
        <f>ROUND(SUMIF(AA564:AA611,"=86549534",O564:O611),2)</f>
        <v>21856.84</v>
      </c>
      <c r="AC613" s="11">
        <f>ROUND(SUMIF(AA564:AA611,"=86549534",P564:P611),2)</f>
        <v>20597.29</v>
      </c>
      <c r="AD613" s="11">
        <f>ROUND(SUMIF(AA564:AA611,"=86549534",Q564:Q611),2)</f>
        <v>123.33</v>
      </c>
      <c r="AE613" s="11">
        <f>ROUND(SUMIF(AA564:AA611,"=86549534",R564:R611),2)</f>
        <v>11.61</v>
      </c>
      <c r="AF613" s="11">
        <f>ROUND(SUMIF(AA564:AA611,"=86549534",S564:S611),2)</f>
        <v>1136.22</v>
      </c>
      <c r="AG613" s="11">
        <f>ROUND(SUMIF(AA564:AA611,"=86549534",T564:T611),2)</f>
        <v>0</v>
      </c>
      <c r="AH613" s="11">
        <f>SUMIF(AA564:AA611,"=86549534",U564:U611)</f>
        <v>90.189500213999978</v>
      </c>
      <c r="AI613" s="11">
        <f>SUMIF(AA564:AA611,"=86549534",V564:V611)</f>
        <v>0</v>
      </c>
      <c r="AJ613" s="11">
        <f>ROUND(SUMIF(AA564:AA611,"=86549534",W564:W611),2)</f>
        <v>0</v>
      </c>
      <c r="AK613" s="11">
        <f>ROUND(SUMIF(AA564:AA611,"=86549534",X564:X611),2)</f>
        <v>1251.1400000000001</v>
      </c>
      <c r="AL613" s="11">
        <f>ROUND(SUMIF(AA564:AA611,"=86549534",Y564:Y611),2)</f>
        <v>700.18</v>
      </c>
      <c r="AM613" s="11"/>
      <c r="AN613" s="11"/>
      <c r="AO613" s="11">
        <f t="shared" ref="AO613:BD613" si="604">ROUND(BX613,2)</f>
        <v>0</v>
      </c>
      <c r="AP613" s="11">
        <f t="shared" si="604"/>
        <v>0</v>
      </c>
      <c r="AQ613" s="11">
        <f t="shared" si="604"/>
        <v>0</v>
      </c>
      <c r="AR613" s="11">
        <f t="shared" si="604"/>
        <v>23808.16</v>
      </c>
      <c r="AS613" s="11">
        <f t="shared" si="604"/>
        <v>23808.16</v>
      </c>
      <c r="AT613" s="11">
        <f t="shared" si="604"/>
        <v>0</v>
      </c>
      <c r="AU613" s="11">
        <f t="shared" si="604"/>
        <v>0</v>
      </c>
      <c r="AV613" s="11">
        <f t="shared" si="604"/>
        <v>20597.29</v>
      </c>
      <c r="AW613" s="11">
        <f t="shared" si="604"/>
        <v>20597.29</v>
      </c>
      <c r="AX613" s="11">
        <f t="shared" si="604"/>
        <v>0</v>
      </c>
      <c r="AY613" s="11">
        <f t="shared" si="604"/>
        <v>20597.29</v>
      </c>
      <c r="AZ613" s="11">
        <f t="shared" si="604"/>
        <v>0</v>
      </c>
      <c r="BA613" s="11">
        <f t="shared" si="604"/>
        <v>0</v>
      </c>
      <c r="BB613" s="11">
        <f t="shared" si="604"/>
        <v>0</v>
      </c>
      <c r="BC613" s="11">
        <f t="shared" si="604"/>
        <v>0</v>
      </c>
      <c r="BD613" s="11">
        <f t="shared" si="604"/>
        <v>0</v>
      </c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>
        <f>ROUND(SUMIF(AA564:AA611,"=86549534",FQ564:FQ611),2)</f>
        <v>0</v>
      </c>
      <c r="BY613" s="11">
        <f>ROUND(SUMIF(AA564:AA611,"=86549534",FR564:FR611),2)</f>
        <v>0</v>
      </c>
      <c r="BZ613" s="11">
        <f>ROUND(SUMIF(AA564:AA611,"=86549534",GL564:GL611),2)</f>
        <v>0</v>
      </c>
      <c r="CA613" s="11">
        <f>ROUND(SUMIF(AA564:AA611,"=86549534",GM564:GM611),2)</f>
        <v>23808.16</v>
      </c>
      <c r="CB613" s="11">
        <f>ROUND(SUMIF(AA564:AA611,"=86549534",GN564:GN611),2)</f>
        <v>23808.16</v>
      </c>
      <c r="CC613" s="11">
        <f>ROUND(SUMIF(AA564:AA611,"=86549534",GO564:GO611),2)</f>
        <v>0</v>
      </c>
      <c r="CD613" s="11">
        <f>ROUND(SUMIF(AA564:AA611,"=86549534",GP564:GP611),2)</f>
        <v>0</v>
      </c>
      <c r="CE613" s="11">
        <f>AC613-BX613</f>
        <v>20597.29</v>
      </c>
      <c r="CF613" s="11">
        <f>AC613-BY613</f>
        <v>20597.29</v>
      </c>
      <c r="CG613" s="11">
        <f>BX613-BZ613</f>
        <v>0</v>
      </c>
      <c r="CH613" s="11">
        <f>AC613-BX613-BY613+BZ613</f>
        <v>20597.29</v>
      </c>
      <c r="CI613" s="11">
        <f>BY613-BZ613</f>
        <v>0</v>
      </c>
      <c r="CJ613" s="11">
        <f>ROUND(SUMIF(AA564:AA611,"=86549534",GX564:GX611),2)</f>
        <v>0</v>
      </c>
      <c r="CK613" s="11">
        <f>ROUND(SUMIF(AA564:AA611,"=86549534",GY564:GY611),2)</f>
        <v>0</v>
      </c>
      <c r="CL613" s="11">
        <f>ROUND(SUMIF(AA564:AA611,"=86549534",GZ564:GZ611),2)</f>
        <v>0</v>
      </c>
      <c r="CM613" s="11">
        <f>ROUND(SUMIF(AA564:AA611,"=86549534",HD564:HD611),2)</f>
        <v>0</v>
      </c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2">
        <f t="shared" ref="DG613:DL613" si="605">ROUND(DT613,2)</f>
        <v>234474.65</v>
      </c>
      <c r="DH613" s="12">
        <f t="shared" si="605"/>
        <v>168528.25</v>
      </c>
      <c r="DI613" s="12">
        <f t="shared" si="605"/>
        <v>1920.39</v>
      </c>
      <c r="DJ613" s="12">
        <f t="shared" si="605"/>
        <v>654.23</v>
      </c>
      <c r="DK613" s="12">
        <f t="shared" si="605"/>
        <v>64026.01</v>
      </c>
      <c r="DL613" s="12">
        <f t="shared" si="605"/>
        <v>0</v>
      </c>
      <c r="DM613" s="12">
        <f>DZ613</f>
        <v>90.189500213999978</v>
      </c>
      <c r="DN613" s="12">
        <f>EA613</f>
        <v>0</v>
      </c>
      <c r="DO613" s="12">
        <f>ROUND(EB613,2)</f>
        <v>0</v>
      </c>
      <c r="DP613" s="12">
        <f>ROUND(EC613,2)</f>
        <v>70501.460000000006</v>
      </c>
      <c r="DQ613" s="12">
        <f>ROUND(ED613,2)</f>
        <v>39454.949999999997</v>
      </c>
      <c r="DR613" s="12"/>
      <c r="DS613" s="12"/>
      <c r="DT613" s="12">
        <f>ROUND(SUMIF(AA564:AA611,"=86549536",O564:O611),2)</f>
        <v>234474.65</v>
      </c>
      <c r="DU613" s="12">
        <f>ROUND(SUMIF(AA564:AA611,"=86549536",P564:P611),2)</f>
        <v>168528.25</v>
      </c>
      <c r="DV613" s="12">
        <f>ROUND(SUMIF(AA564:AA611,"=86549536",Q564:Q611),2)</f>
        <v>1920.39</v>
      </c>
      <c r="DW613" s="12">
        <f>ROUND(SUMIF(AA564:AA611,"=86549536",R564:R611),2)</f>
        <v>654.23</v>
      </c>
      <c r="DX613" s="12">
        <f>ROUND(SUMIF(AA564:AA611,"=86549536",S564:S611),2)</f>
        <v>64026.01</v>
      </c>
      <c r="DY613" s="12">
        <f>ROUND(SUMIF(AA564:AA611,"=86549536",T564:T611),2)</f>
        <v>0</v>
      </c>
      <c r="DZ613" s="12">
        <f>SUMIF(AA564:AA611,"=86549536",U564:U611)</f>
        <v>90.189500213999978</v>
      </c>
      <c r="EA613" s="12">
        <f>SUMIF(AA564:AA611,"=86549536",V564:V611)</f>
        <v>0</v>
      </c>
      <c r="EB613" s="12">
        <f>ROUND(SUMIF(AA564:AA611,"=86549536",W564:W611),2)</f>
        <v>0</v>
      </c>
      <c r="EC613" s="12">
        <f>ROUND(SUMIF(AA564:AA611,"=86549536",X564:X611),2)</f>
        <v>70501.460000000006</v>
      </c>
      <c r="ED613" s="12">
        <f>ROUND(SUMIF(AA564:AA611,"=86549536",Y564:Y611),2)</f>
        <v>39454.949999999997</v>
      </c>
      <c r="EE613" s="12"/>
      <c r="EF613" s="12"/>
      <c r="EG613" s="12">
        <f t="shared" ref="EG613:EV613" si="606">ROUND(FP613,2)</f>
        <v>0</v>
      </c>
      <c r="EH613" s="12">
        <f t="shared" si="606"/>
        <v>0</v>
      </c>
      <c r="EI613" s="12">
        <f t="shared" si="606"/>
        <v>0</v>
      </c>
      <c r="EJ613" s="12">
        <f t="shared" si="606"/>
        <v>344431.06</v>
      </c>
      <c r="EK613" s="12">
        <f t="shared" si="606"/>
        <v>344431.06</v>
      </c>
      <c r="EL613" s="12">
        <f t="shared" si="606"/>
        <v>0</v>
      </c>
      <c r="EM613" s="12">
        <f t="shared" si="606"/>
        <v>0</v>
      </c>
      <c r="EN613" s="12">
        <f t="shared" si="606"/>
        <v>168528.25</v>
      </c>
      <c r="EO613" s="12">
        <f t="shared" si="606"/>
        <v>168528.25</v>
      </c>
      <c r="EP613" s="12">
        <f t="shared" si="606"/>
        <v>0</v>
      </c>
      <c r="EQ613" s="12">
        <f t="shared" si="606"/>
        <v>168528.25</v>
      </c>
      <c r="ER613" s="12">
        <f t="shared" si="606"/>
        <v>0</v>
      </c>
      <c r="ES613" s="12">
        <f t="shared" si="606"/>
        <v>0</v>
      </c>
      <c r="ET613" s="12">
        <f t="shared" si="606"/>
        <v>0</v>
      </c>
      <c r="EU613" s="12">
        <f t="shared" si="606"/>
        <v>0</v>
      </c>
      <c r="EV613" s="12">
        <f t="shared" si="606"/>
        <v>0</v>
      </c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>
        <f>ROUND(SUMIF(AA564:AA611,"=86549536",FQ564:FQ611),2)</f>
        <v>0</v>
      </c>
      <c r="FQ613" s="12">
        <f>ROUND(SUMIF(AA564:AA611,"=86549536",FR564:FR611),2)</f>
        <v>0</v>
      </c>
      <c r="FR613" s="12">
        <f>ROUND(SUMIF(AA564:AA611,"=86549536",GL564:GL611),2)</f>
        <v>0</v>
      </c>
      <c r="FS613" s="12">
        <f>ROUND(SUMIF(AA564:AA611,"=86549536",GM564:GM611),2)</f>
        <v>344431.06</v>
      </c>
      <c r="FT613" s="12">
        <f>ROUND(SUMIF(AA564:AA611,"=86549536",GN564:GN611),2)</f>
        <v>344431.06</v>
      </c>
      <c r="FU613" s="12">
        <f>ROUND(SUMIF(AA564:AA611,"=86549536",GO564:GO611),2)</f>
        <v>0</v>
      </c>
      <c r="FV613" s="12">
        <f>ROUND(SUMIF(AA564:AA611,"=86549536",GP564:GP611),2)</f>
        <v>0</v>
      </c>
      <c r="FW613" s="12">
        <f>DU613-FP613</f>
        <v>168528.25</v>
      </c>
      <c r="FX613" s="12">
        <f>DU613-FQ613</f>
        <v>168528.25</v>
      </c>
      <c r="FY613" s="12">
        <f>FP613-FR613</f>
        <v>0</v>
      </c>
      <c r="FZ613" s="12">
        <f>DU613-FP613-FQ613+FR613</f>
        <v>168528.25</v>
      </c>
      <c r="GA613" s="12">
        <f>FQ613-FR613</f>
        <v>0</v>
      </c>
      <c r="GB613" s="12">
        <f>ROUND(SUMIF(AA564:AA611,"=86549536",GX564:GX611),2)</f>
        <v>0</v>
      </c>
      <c r="GC613" s="12">
        <f>ROUND(SUMIF(AA564:AA611,"=86549536",GY564:GY611),2)</f>
        <v>0</v>
      </c>
      <c r="GD613" s="12">
        <f>ROUND(SUMIF(AA564:AA611,"=86549536",GZ564:GZ611),2)</f>
        <v>0</v>
      </c>
      <c r="GE613" s="12">
        <f>ROUND(SUMIF(AA564:AA611,"=86549536",HD564:HD611),2)</f>
        <v>0</v>
      </c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>
        <v>0</v>
      </c>
    </row>
    <row r="615" spans="1:255" x14ac:dyDescent="0.25">
      <c r="A615" s="13">
        <v>50</v>
      </c>
      <c r="B615" s="13">
        <v>0</v>
      </c>
      <c r="C615" s="13">
        <v>0</v>
      </c>
      <c r="D615" s="13">
        <v>1</v>
      </c>
      <c r="E615" s="13">
        <v>201</v>
      </c>
      <c r="F615" s="13">
        <f>ROUND(Source!O613,O615)</f>
        <v>21856.84</v>
      </c>
      <c r="G615" s="13" t="s">
        <v>79</v>
      </c>
      <c r="H615" s="13" t="s">
        <v>80</v>
      </c>
      <c r="I615" s="13"/>
      <c r="J615" s="13"/>
      <c r="K615" s="13">
        <v>201</v>
      </c>
      <c r="L615" s="13">
        <v>1</v>
      </c>
      <c r="M615" s="13">
        <v>3</v>
      </c>
      <c r="N615" s="13" t="s">
        <v>3</v>
      </c>
      <c r="O615" s="13">
        <v>2</v>
      </c>
      <c r="P615" s="13">
        <f>ROUND(Source!DG613,O615)</f>
        <v>234474.65</v>
      </c>
      <c r="Q615" s="13"/>
      <c r="R615" s="13"/>
      <c r="S615" s="13"/>
      <c r="T615" s="13"/>
      <c r="U615" s="13"/>
      <c r="V615" s="13"/>
      <c r="W615" s="13">
        <v>21856.84</v>
      </c>
      <c r="X615" s="13">
        <v>1</v>
      </c>
      <c r="Y615" s="13">
        <v>21856.84</v>
      </c>
      <c r="Z615" s="13">
        <v>234474.65</v>
      </c>
      <c r="AA615" s="13">
        <v>1</v>
      </c>
      <c r="AB615" s="13">
        <v>234474.65</v>
      </c>
    </row>
    <row r="616" spans="1:255" x14ac:dyDescent="0.25">
      <c r="A616" s="13">
        <v>50</v>
      </c>
      <c r="B616" s="13">
        <v>0</v>
      </c>
      <c r="C616" s="13">
        <v>0</v>
      </c>
      <c r="D616" s="13">
        <v>1</v>
      </c>
      <c r="E616" s="13">
        <v>202</v>
      </c>
      <c r="F616" s="13">
        <f>ROUND(Source!P613,O616)</f>
        <v>20597.29</v>
      </c>
      <c r="G616" s="13" t="s">
        <v>81</v>
      </c>
      <c r="H616" s="13" t="s">
        <v>82</v>
      </c>
      <c r="I616" s="13"/>
      <c r="J616" s="13"/>
      <c r="K616" s="13">
        <v>202</v>
      </c>
      <c r="L616" s="13">
        <v>2</v>
      </c>
      <c r="M616" s="13">
        <v>3</v>
      </c>
      <c r="N616" s="13" t="s">
        <v>3</v>
      </c>
      <c r="O616" s="13">
        <v>2</v>
      </c>
      <c r="P616" s="13">
        <f>ROUND(Source!DH613,O616)</f>
        <v>168528.25</v>
      </c>
      <c r="Q616" s="13"/>
      <c r="R616" s="13"/>
      <c r="S616" s="13"/>
      <c r="T616" s="13"/>
      <c r="U616" s="13"/>
      <c r="V616" s="13"/>
      <c r="W616" s="13">
        <v>20597.29</v>
      </c>
      <c r="X616" s="13">
        <v>1</v>
      </c>
      <c r="Y616" s="13">
        <v>20597.29</v>
      </c>
      <c r="Z616" s="13">
        <v>168528.25</v>
      </c>
      <c r="AA616" s="13">
        <v>1</v>
      </c>
      <c r="AB616" s="13">
        <v>168528.25</v>
      </c>
    </row>
    <row r="617" spans="1:255" x14ac:dyDescent="0.25">
      <c r="A617" s="13">
        <v>50</v>
      </c>
      <c r="B617" s="13">
        <v>0</v>
      </c>
      <c r="C617" s="13">
        <v>0</v>
      </c>
      <c r="D617" s="13">
        <v>1</v>
      </c>
      <c r="E617" s="13">
        <v>222</v>
      </c>
      <c r="F617" s="13">
        <f>ROUND(Source!AO613,O617)</f>
        <v>0</v>
      </c>
      <c r="G617" s="13" t="s">
        <v>83</v>
      </c>
      <c r="H617" s="13" t="s">
        <v>84</v>
      </c>
      <c r="I617" s="13"/>
      <c r="J617" s="13"/>
      <c r="K617" s="13">
        <v>222</v>
      </c>
      <c r="L617" s="13">
        <v>3</v>
      </c>
      <c r="M617" s="13">
        <v>3</v>
      </c>
      <c r="N617" s="13" t="s">
        <v>3</v>
      </c>
      <c r="O617" s="13">
        <v>2</v>
      </c>
      <c r="P617" s="13">
        <f>ROUND(Source!EG613,O617)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255" x14ac:dyDescent="0.25">
      <c r="A618" s="13">
        <v>50</v>
      </c>
      <c r="B618" s="13">
        <v>0</v>
      </c>
      <c r="C618" s="13">
        <v>0</v>
      </c>
      <c r="D618" s="13">
        <v>1</v>
      </c>
      <c r="E618" s="13">
        <v>225</v>
      </c>
      <c r="F618" s="13">
        <f>ROUND(Source!AV613,O618)</f>
        <v>20597.29</v>
      </c>
      <c r="G618" s="13" t="s">
        <v>85</v>
      </c>
      <c r="H618" s="13" t="s">
        <v>86</v>
      </c>
      <c r="I618" s="13"/>
      <c r="J618" s="13"/>
      <c r="K618" s="13">
        <v>225</v>
      </c>
      <c r="L618" s="13">
        <v>4</v>
      </c>
      <c r="M618" s="13">
        <v>3</v>
      </c>
      <c r="N618" s="13" t="s">
        <v>3</v>
      </c>
      <c r="O618" s="13">
        <v>2</v>
      </c>
      <c r="P618" s="13">
        <f>ROUND(Source!EN613,O618)</f>
        <v>168528.25</v>
      </c>
      <c r="Q618" s="13"/>
      <c r="R618" s="13"/>
      <c r="S618" s="13"/>
      <c r="T618" s="13"/>
      <c r="U618" s="13"/>
      <c r="V618" s="13"/>
      <c r="W618" s="13">
        <v>20597.29</v>
      </c>
      <c r="X618" s="13">
        <v>1</v>
      </c>
      <c r="Y618" s="13">
        <v>20597.29</v>
      </c>
      <c r="Z618" s="13">
        <v>168528.25</v>
      </c>
      <c r="AA618" s="13">
        <v>1</v>
      </c>
      <c r="AB618" s="13">
        <v>168528.25</v>
      </c>
    </row>
    <row r="619" spans="1:255" x14ac:dyDescent="0.25">
      <c r="A619" s="13">
        <v>50</v>
      </c>
      <c r="B619" s="13">
        <v>0</v>
      </c>
      <c r="C619" s="13">
        <v>0</v>
      </c>
      <c r="D619" s="13">
        <v>1</v>
      </c>
      <c r="E619" s="13">
        <v>226</v>
      </c>
      <c r="F619" s="13">
        <f>ROUND(Source!AW613,O619)</f>
        <v>20597.29</v>
      </c>
      <c r="G619" s="13" t="s">
        <v>87</v>
      </c>
      <c r="H619" s="13" t="s">
        <v>88</v>
      </c>
      <c r="I619" s="13"/>
      <c r="J619" s="13"/>
      <c r="K619" s="13">
        <v>226</v>
      </c>
      <c r="L619" s="13">
        <v>5</v>
      </c>
      <c r="M619" s="13">
        <v>3</v>
      </c>
      <c r="N619" s="13" t="s">
        <v>3</v>
      </c>
      <c r="O619" s="13">
        <v>2</v>
      </c>
      <c r="P619" s="13">
        <f>ROUND(Source!EO613,O619)</f>
        <v>168528.25</v>
      </c>
      <c r="Q619" s="13"/>
      <c r="R619" s="13"/>
      <c r="S619" s="13"/>
      <c r="T619" s="13"/>
      <c r="U619" s="13"/>
      <c r="V619" s="13"/>
      <c r="W619" s="13">
        <v>20597.29</v>
      </c>
      <c r="X619" s="13">
        <v>1</v>
      </c>
      <c r="Y619" s="13">
        <v>20597.29</v>
      </c>
      <c r="Z619" s="13">
        <v>168528.25</v>
      </c>
      <c r="AA619" s="13">
        <v>1</v>
      </c>
      <c r="AB619" s="13">
        <v>168528.25</v>
      </c>
    </row>
    <row r="620" spans="1:255" x14ac:dyDescent="0.25">
      <c r="A620" s="13">
        <v>50</v>
      </c>
      <c r="B620" s="13">
        <v>0</v>
      </c>
      <c r="C620" s="13">
        <v>0</v>
      </c>
      <c r="D620" s="13">
        <v>1</v>
      </c>
      <c r="E620" s="13">
        <v>227</v>
      </c>
      <c r="F620" s="13">
        <f>ROUND(Source!AX613,O620)</f>
        <v>0</v>
      </c>
      <c r="G620" s="13" t="s">
        <v>89</v>
      </c>
      <c r="H620" s="13" t="s">
        <v>90</v>
      </c>
      <c r="I620" s="13"/>
      <c r="J620" s="13"/>
      <c r="K620" s="13">
        <v>227</v>
      </c>
      <c r="L620" s="13">
        <v>6</v>
      </c>
      <c r="M620" s="13">
        <v>3</v>
      </c>
      <c r="N620" s="13" t="s">
        <v>3</v>
      </c>
      <c r="O620" s="13">
        <v>2</v>
      </c>
      <c r="P620" s="13">
        <f>ROUND(Source!EP613,O620)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55" x14ac:dyDescent="0.25">
      <c r="A621" s="13">
        <v>50</v>
      </c>
      <c r="B621" s="13">
        <v>0</v>
      </c>
      <c r="C621" s="13">
        <v>0</v>
      </c>
      <c r="D621" s="13">
        <v>1</v>
      </c>
      <c r="E621" s="13">
        <v>228</v>
      </c>
      <c r="F621" s="13">
        <f>ROUND(Source!AY613,O621)</f>
        <v>20597.29</v>
      </c>
      <c r="G621" s="13" t="s">
        <v>91</v>
      </c>
      <c r="H621" s="13" t="s">
        <v>92</v>
      </c>
      <c r="I621" s="13"/>
      <c r="J621" s="13"/>
      <c r="K621" s="13">
        <v>228</v>
      </c>
      <c r="L621" s="13">
        <v>7</v>
      </c>
      <c r="M621" s="13">
        <v>3</v>
      </c>
      <c r="N621" s="13" t="s">
        <v>3</v>
      </c>
      <c r="O621" s="13">
        <v>2</v>
      </c>
      <c r="P621" s="13">
        <f>ROUND(Source!EQ613,O621)</f>
        <v>168528.25</v>
      </c>
      <c r="Q621" s="13"/>
      <c r="R621" s="13"/>
      <c r="S621" s="13"/>
      <c r="T621" s="13"/>
      <c r="U621" s="13"/>
      <c r="V621" s="13"/>
      <c r="W621" s="13">
        <v>20597.29</v>
      </c>
      <c r="X621" s="13">
        <v>1</v>
      </c>
      <c r="Y621" s="13">
        <v>20597.29</v>
      </c>
      <c r="Z621" s="13">
        <v>168528.25</v>
      </c>
      <c r="AA621" s="13">
        <v>1</v>
      </c>
      <c r="AB621" s="13">
        <v>168528.25</v>
      </c>
    </row>
    <row r="622" spans="1:255" x14ac:dyDescent="0.25">
      <c r="A622" s="13">
        <v>50</v>
      </c>
      <c r="B622" s="13">
        <v>0</v>
      </c>
      <c r="C622" s="13">
        <v>0</v>
      </c>
      <c r="D622" s="13">
        <v>1</v>
      </c>
      <c r="E622" s="13">
        <v>216</v>
      </c>
      <c r="F622" s="13">
        <f>ROUND(Source!AP613,O622)</f>
        <v>0</v>
      </c>
      <c r="G622" s="13" t="s">
        <v>93</v>
      </c>
      <c r="H622" s="13" t="s">
        <v>94</v>
      </c>
      <c r="I622" s="13"/>
      <c r="J622" s="13"/>
      <c r="K622" s="13">
        <v>216</v>
      </c>
      <c r="L622" s="13">
        <v>8</v>
      </c>
      <c r="M622" s="13">
        <v>3</v>
      </c>
      <c r="N622" s="13" t="s">
        <v>3</v>
      </c>
      <c r="O622" s="13">
        <v>2</v>
      </c>
      <c r="P622" s="13">
        <f>ROUND(Source!EH613,O622)</f>
        <v>0</v>
      </c>
      <c r="Q622" s="13"/>
      <c r="R622" s="13"/>
      <c r="S622" s="13"/>
      <c r="T622" s="13"/>
      <c r="U622" s="13"/>
      <c r="V622" s="13"/>
      <c r="W622" s="13">
        <v>0</v>
      </c>
      <c r="X622" s="13">
        <v>1</v>
      </c>
      <c r="Y622" s="13">
        <v>0</v>
      </c>
      <c r="Z622" s="13">
        <v>0</v>
      </c>
      <c r="AA622" s="13">
        <v>1</v>
      </c>
      <c r="AB622" s="13">
        <v>0</v>
      </c>
    </row>
    <row r="623" spans="1:255" x14ac:dyDescent="0.25">
      <c r="A623" s="13">
        <v>50</v>
      </c>
      <c r="B623" s="13">
        <v>0</v>
      </c>
      <c r="C623" s="13">
        <v>0</v>
      </c>
      <c r="D623" s="13">
        <v>1</v>
      </c>
      <c r="E623" s="13">
        <v>223</v>
      </c>
      <c r="F623" s="13">
        <f>ROUND(Source!AQ613,O623)</f>
        <v>0</v>
      </c>
      <c r="G623" s="13" t="s">
        <v>95</v>
      </c>
      <c r="H623" s="13" t="s">
        <v>96</v>
      </c>
      <c r="I623" s="13"/>
      <c r="J623" s="13"/>
      <c r="K623" s="13">
        <v>223</v>
      </c>
      <c r="L623" s="13">
        <v>9</v>
      </c>
      <c r="M623" s="13">
        <v>3</v>
      </c>
      <c r="N623" s="13" t="s">
        <v>3</v>
      </c>
      <c r="O623" s="13">
        <v>2</v>
      </c>
      <c r="P623" s="13">
        <f>ROUND(Source!EI613,O623)</f>
        <v>0</v>
      </c>
      <c r="Q623" s="13"/>
      <c r="R623" s="13"/>
      <c r="S623" s="13"/>
      <c r="T623" s="13"/>
      <c r="U623" s="13"/>
      <c r="V623" s="13"/>
      <c r="W623" s="13">
        <v>0</v>
      </c>
      <c r="X623" s="13">
        <v>1</v>
      </c>
      <c r="Y623" s="13">
        <v>0</v>
      </c>
      <c r="Z623" s="13">
        <v>0</v>
      </c>
      <c r="AA623" s="13">
        <v>1</v>
      </c>
      <c r="AB623" s="13">
        <v>0</v>
      </c>
    </row>
    <row r="624" spans="1:255" x14ac:dyDescent="0.25">
      <c r="A624" s="13">
        <v>50</v>
      </c>
      <c r="B624" s="13">
        <v>0</v>
      </c>
      <c r="C624" s="13">
        <v>0</v>
      </c>
      <c r="D624" s="13">
        <v>1</v>
      </c>
      <c r="E624" s="13">
        <v>229</v>
      </c>
      <c r="F624" s="13">
        <f>ROUND(Source!AZ613,O624)</f>
        <v>0</v>
      </c>
      <c r="G624" s="13" t="s">
        <v>97</v>
      </c>
      <c r="H624" s="13" t="s">
        <v>98</v>
      </c>
      <c r="I624" s="13"/>
      <c r="J624" s="13"/>
      <c r="K624" s="13">
        <v>229</v>
      </c>
      <c r="L624" s="13">
        <v>10</v>
      </c>
      <c r="M624" s="13">
        <v>3</v>
      </c>
      <c r="N624" s="13" t="s">
        <v>3</v>
      </c>
      <c r="O624" s="13">
        <v>2</v>
      </c>
      <c r="P624" s="13">
        <f>ROUND(Source!ER613,O624)</f>
        <v>0</v>
      </c>
      <c r="Q624" s="13"/>
      <c r="R624" s="13"/>
      <c r="S624" s="13"/>
      <c r="T624" s="13"/>
      <c r="U624" s="13"/>
      <c r="V624" s="13"/>
      <c r="W624" s="13">
        <v>0</v>
      </c>
      <c r="X624" s="13">
        <v>1</v>
      </c>
      <c r="Y624" s="13">
        <v>0</v>
      </c>
      <c r="Z624" s="13">
        <v>0</v>
      </c>
      <c r="AA624" s="13">
        <v>1</v>
      </c>
      <c r="AB624" s="13">
        <v>0</v>
      </c>
    </row>
    <row r="625" spans="1:28" x14ac:dyDescent="0.25">
      <c r="A625" s="13">
        <v>50</v>
      </c>
      <c r="B625" s="13">
        <v>0</v>
      </c>
      <c r="C625" s="13">
        <v>0</v>
      </c>
      <c r="D625" s="13">
        <v>1</v>
      </c>
      <c r="E625" s="13">
        <v>203</v>
      </c>
      <c r="F625" s="13">
        <f>ROUND(Source!Q613,O625)</f>
        <v>123.33</v>
      </c>
      <c r="G625" s="13" t="s">
        <v>99</v>
      </c>
      <c r="H625" s="13" t="s">
        <v>100</v>
      </c>
      <c r="I625" s="13"/>
      <c r="J625" s="13"/>
      <c r="K625" s="13">
        <v>203</v>
      </c>
      <c r="L625" s="13">
        <v>11</v>
      </c>
      <c r="M625" s="13">
        <v>3</v>
      </c>
      <c r="N625" s="13" t="s">
        <v>3</v>
      </c>
      <c r="O625" s="13">
        <v>2</v>
      </c>
      <c r="P625" s="13">
        <f>ROUND(Source!DI613,O625)</f>
        <v>1920.39</v>
      </c>
      <c r="Q625" s="13"/>
      <c r="R625" s="13"/>
      <c r="S625" s="13"/>
      <c r="T625" s="13"/>
      <c r="U625" s="13"/>
      <c r="V625" s="13"/>
      <c r="W625" s="13">
        <v>123.33</v>
      </c>
      <c r="X625" s="13">
        <v>1</v>
      </c>
      <c r="Y625" s="13">
        <v>123.33</v>
      </c>
      <c r="Z625" s="13">
        <v>1920.39</v>
      </c>
      <c r="AA625" s="13">
        <v>1</v>
      </c>
      <c r="AB625" s="13">
        <v>1920.39</v>
      </c>
    </row>
    <row r="626" spans="1:28" x14ac:dyDescent="0.25">
      <c r="A626" s="13">
        <v>50</v>
      </c>
      <c r="B626" s="13">
        <v>0</v>
      </c>
      <c r="C626" s="13">
        <v>0</v>
      </c>
      <c r="D626" s="13">
        <v>1</v>
      </c>
      <c r="E626" s="13">
        <v>231</v>
      </c>
      <c r="F626" s="13">
        <f>ROUND(Source!BB613,O626)</f>
        <v>0</v>
      </c>
      <c r="G626" s="13" t="s">
        <v>101</v>
      </c>
      <c r="H626" s="13" t="s">
        <v>102</v>
      </c>
      <c r="I626" s="13"/>
      <c r="J626" s="13"/>
      <c r="K626" s="13">
        <v>231</v>
      </c>
      <c r="L626" s="13">
        <v>12</v>
      </c>
      <c r="M626" s="13">
        <v>3</v>
      </c>
      <c r="N626" s="13" t="s">
        <v>3</v>
      </c>
      <c r="O626" s="13">
        <v>2</v>
      </c>
      <c r="P626" s="13">
        <f>ROUND(Source!ET613,O626)</f>
        <v>0</v>
      </c>
      <c r="Q626" s="13"/>
      <c r="R626" s="13"/>
      <c r="S626" s="13"/>
      <c r="T626" s="13"/>
      <c r="U626" s="13"/>
      <c r="V626" s="13"/>
      <c r="W626" s="13">
        <v>0</v>
      </c>
      <c r="X626" s="13">
        <v>1</v>
      </c>
      <c r="Y626" s="13">
        <v>0</v>
      </c>
      <c r="Z626" s="13">
        <v>0</v>
      </c>
      <c r="AA626" s="13">
        <v>1</v>
      </c>
      <c r="AB626" s="13">
        <v>0</v>
      </c>
    </row>
    <row r="627" spans="1:28" x14ac:dyDescent="0.25">
      <c r="A627" s="13">
        <v>50</v>
      </c>
      <c r="B627" s="13">
        <v>0</v>
      </c>
      <c r="C627" s="13">
        <v>0</v>
      </c>
      <c r="D627" s="13">
        <v>1</v>
      </c>
      <c r="E627" s="13">
        <v>204</v>
      </c>
      <c r="F627" s="13">
        <f>ROUND(Source!R613,O627)</f>
        <v>11.61</v>
      </c>
      <c r="G627" s="13" t="s">
        <v>103</v>
      </c>
      <c r="H627" s="13" t="s">
        <v>104</v>
      </c>
      <c r="I627" s="13"/>
      <c r="J627" s="13"/>
      <c r="K627" s="13">
        <v>204</v>
      </c>
      <c r="L627" s="13">
        <v>13</v>
      </c>
      <c r="M627" s="13">
        <v>3</v>
      </c>
      <c r="N627" s="13" t="s">
        <v>3</v>
      </c>
      <c r="O627" s="13">
        <v>2</v>
      </c>
      <c r="P627" s="13">
        <f>ROUND(Source!DJ613,O627)</f>
        <v>654.23</v>
      </c>
      <c r="Q627" s="13"/>
      <c r="R627" s="13"/>
      <c r="S627" s="13"/>
      <c r="T627" s="13"/>
      <c r="U627" s="13"/>
      <c r="V627" s="13"/>
      <c r="W627" s="13">
        <v>11.61</v>
      </c>
      <c r="X627" s="13">
        <v>1</v>
      </c>
      <c r="Y627" s="13">
        <v>11.61</v>
      </c>
      <c r="Z627" s="13">
        <v>654.23</v>
      </c>
      <c r="AA627" s="13">
        <v>1</v>
      </c>
      <c r="AB627" s="13">
        <v>654.23</v>
      </c>
    </row>
    <row r="628" spans="1:28" x14ac:dyDescent="0.25">
      <c r="A628" s="13">
        <v>50</v>
      </c>
      <c r="B628" s="13">
        <v>0</v>
      </c>
      <c r="C628" s="13">
        <v>0</v>
      </c>
      <c r="D628" s="13">
        <v>1</v>
      </c>
      <c r="E628" s="13">
        <v>205</v>
      </c>
      <c r="F628" s="13">
        <f>ROUND(Source!S613,O628)</f>
        <v>1136.22</v>
      </c>
      <c r="G628" s="13" t="s">
        <v>105</v>
      </c>
      <c r="H628" s="13" t="s">
        <v>106</v>
      </c>
      <c r="I628" s="13"/>
      <c r="J628" s="13"/>
      <c r="K628" s="13">
        <v>205</v>
      </c>
      <c r="L628" s="13">
        <v>14</v>
      </c>
      <c r="M628" s="13">
        <v>3</v>
      </c>
      <c r="N628" s="13" t="s">
        <v>3</v>
      </c>
      <c r="O628" s="13">
        <v>2</v>
      </c>
      <c r="P628" s="13">
        <f>ROUND(Source!DK613,O628)</f>
        <v>64026.01</v>
      </c>
      <c r="Q628" s="13"/>
      <c r="R628" s="13"/>
      <c r="S628" s="13"/>
      <c r="T628" s="13"/>
      <c r="U628" s="13"/>
      <c r="V628" s="13"/>
      <c r="W628" s="13">
        <v>1136.22</v>
      </c>
      <c r="X628" s="13">
        <v>1</v>
      </c>
      <c r="Y628" s="13">
        <v>1136.22</v>
      </c>
      <c r="Z628" s="13">
        <v>64026.01</v>
      </c>
      <c r="AA628" s="13">
        <v>1</v>
      </c>
      <c r="AB628" s="13">
        <v>64026.01</v>
      </c>
    </row>
    <row r="629" spans="1:28" x14ac:dyDescent="0.25">
      <c r="A629" s="13">
        <v>50</v>
      </c>
      <c r="B629" s="13">
        <v>0</v>
      </c>
      <c r="C629" s="13">
        <v>0</v>
      </c>
      <c r="D629" s="13">
        <v>1</v>
      </c>
      <c r="E629" s="13">
        <v>232</v>
      </c>
      <c r="F629" s="13">
        <f>ROUND(Source!BC613,O629)</f>
        <v>0</v>
      </c>
      <c r="G629" s="13" t="s">
        <v>107</v>
      </c>
      <c r="H629" s="13" t="s">
        <v>108</v>
      </c>
      <c r="I629" s="13"/>
      <c r="J629" s="13"/>
      <c r="K629" s="13">
        <v>232</v>
      </c>
      <c r="L629" s="13">
        <v>15</v>
      </c>
      <c r="M629" s="13">
        <v>3</v>
      </c>
      <c r="N629" s="13" t="s">
        <v>3</v>
      </c>
      <c r="O629" s="13">
        <v>2</v>
      </c>
      <c r="P629" s="13">
        <f>ROUND(Source!EU613,O629)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8" x14ac:dyDescent="0.25">
      <c r="A630" s="13">
        <v>50</v>
      </c>
      <c r="B630" s="13">
        <v>0</v>
      </c>
      <c r="C630" s="13">
        <v>0</v>
      </c>
      <c r="D630" s="13">
        <v>1</v>
      </c>
      <c r="E630" s="13">
        <v>214</v>
      </c>
      <c r="F630" s="13">
        <f>ROUND(Source!AS613,O630)</f>
        <v>23808.16</v>
      </c>
      <c r="G630" s="13" t="s">
        <v>109</v>
      </c>
      <c r="H630" s="13" t="s">
        <v>110</v>
      </c>
      <c r="I630" s="13"/>
      <c r="J630" s="13"/>
      <c r="K630" s="13">
        <v>214</v>
      </c>
      <c r="L630" s="13">
        <v>16</v>
      </c>
      <c r="M630" s="13">
        <v>3</v>
      </c>
      <c r="N630" s="13" t="s">
        <v>3</v>
      </c>
      <c r="O630" s="13">
        <v>2</v>
      </c>
      <c r="P630" s="13">
        <f>ROUND(Source!EK613,O630)</f>
        <v>344431.06</v>
      </c>
      <c r="Q630" s="13"/>
      <c r="R630" s="13"/>
      <c r="S630" s="13"/>
      <c r="T630" s="13"/>
      <c r="U630" s="13"/>
      <c r="V630" s="13"/>
      <c r="W630" s="13">
        <v>23808.16</v>
      </c>
      <c r="X630" s="13">
        <v>1</v>
      </c>
      <c r="Y630" s="13">
        <v>23808.16</v>
      </c>
      <c r="Z630" s="13">
        <v>344431.06</v>
      </c>
      <c r="AA630" s="13">
        <v>1</v>
      </c>
      <c r="AB630" s="13">
        <v>344431.06</v>
      </c>
    </row>
    <row r="631" spans="1:28" x14ac:dyDescent="0.25">
      <c r="A631" s="13">
        <v>50</v>
      </c>
      <c r="B631" s="13">
        <v>0</v>
      </c>
      <c r="C631" s="13">
        <v>0</v>
      </c>
      <c r="D631" s="13">
        <v>1</v>
      </c>
      <c r="E631" s="13">
        <v>215</v>
      </c>
      <c r="F631" s="13">
        <f>ROUND(Source!AT613,O631)</f>
        <v>0</v>
      </c>
      <c r="G631" s="13" t="s">
        <v>111</v>
      </c>
      <c r="H631" s="13" t="s">
        <v>112</v>
      </c>
      <c r="I631" s="13"/>
      <c r="J631" s="13"/>
      <c r="K631" s="13">
        <v>215</v>
      </c>
      <c r="L631" s="13">
        <v>17</v>
      </c>
      <c r="M631" s="13">
        <v>3</v>
      </c>
      <c r="N631" s="13" t="s">
        <v>3</v>
      </c>
      <c r="O631" s="13">
        <v>2</v>
      </c>
      <c r="P631" s="13">
        <f>ROUND(Source!EL613,O631)</f>
        <v>0</v>
      </c>
      <c r="Q631" s="13"/>
      <c r="R631" s="13"/>
      <c r="S631" s="13"/>
      <c r="T631" s="13"/>
      <c r="U631" s="13"/>
      <c r="V631" s="13"/>
      <c r="W631" s="13">
        <v>0</v>
      </c>
      <c r="X631" s="13">
        <v>1</v>
      </c>
      <c r="Y631" s="13">
        <v>0</v>
      </c>
      <c r="Z631" s="13">
        <v>0</v>
      </c>
      <c r="AA631" s="13">
        <v>1</v>
      </c>
      <c r="AB631" s="13">
        <v>0</v>
      </c>
    </row>
    <row r="632" spans="1:28" x14ac:dyDescent="0.25">
      <c r="A632" s="13">
        <v>50</v>
      </c>
      <c r="B632" s="13">
        <v>0</v>
      </c>
      <c r="C632" s="13">
        <v>0</v>
      </c>
      <c r="D632" s="13">
        <v>1</v>
      </c>
      <c r="E632" s="13">
        <v>217</v>
      </c>
      <c r="F632" s="13">
        <f>ROUND(Source!AU613,O632)</f>
        <v>0</v>
      </c>
      <c r="G632" s="13" t="s">
        <v>113</v>
      </c>
      <c r="H632" s="13" t="s">
        <v>114</v>
      </c>
      <c r="I632" s="13"/>
      <c r="J632" s="13"/>
      <c r="K632" s="13">
        <v>217</v>
      </c>
      <c r="L632" s="13">
        <v>18</v>
      </c>
      <c r="M632" s="13">
        <v>3</v>
      </c>
      <c r="N632" s="13" t="s">
        <v>3</v>
      </c>
      <c r="O632" s="13">
        <v>2</v>
      </c>
      <c r="P632" s="13">
        <f>ROUND(Source!EM613,O632)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8" x14ac:dyDescent="0.25">
      <c r="A633" s="13">
        <v>50</v>
      </c>
      <c r="B633" s="13">
        <v>0</v>
      </c>
      <c r="C633" s="13">
        <v>0</v>
      </c>
      <c r="D633" s="13">
        <v>1</v>
      </c>
      <c r="E633" s="13">
        <v>230</v>
      </c>
      <c r="F633" s="13">
        <f>ROUND(Source!BA613,O633)</f>
        <v>0</v>
      </c>
      <c r="G633" s="13" t="s">
        <v>115</v>
      </c>
      <c r="H633" s="13" t="s">
        <v>116</v>
      </c>
      <c r="I633" s="13"/>
      <c r="J633" s="13"/>
      <c r="K633" s="13">
        <v>230</v>
      </c>
      <c r="L633" s="13">
        <v>19</v>
      </c>
      <c r="M633" s="13">
        <v>3</v>
      </c>
      <c r="N633" s="13" t="s">
        <v>3</v>
      </c>
      <c r="O633" s="13">
        <v>2</v>
      </c>
      <c r="P633" s="13">
        <f>ROUND(Source!ES613,O633)</f>
        <v>0</v>
      </c>
      <c r="Q633" s="13"/>
      <c r="R633" s="13"/>
      <c r="S633" s="13"/>
      <c r="T633" s="13"/>
      <c r="U633" s="13"/>
      <c r="V633" s="13"/>
      <c r="W633" s="13">
        <v>0</v>
      </c>
      <c r="X633" s="13">
        <v>1</v>
      </c>
      <c r="Y633" s="13">
        <v>0</v>
      </c>
      <c r="Z633" s="13">
        <v>0</v>
      </c>
      <c r="AA633" s="13">
        <v>1</v>
      </c>
      <c r="AB633" s="13">
        <v>0</v>
      </c>
    </row>
    <row r="634" spans="1:28" x14ac:dyDescent="0.25">
      <c r="A634" s="13">
        <v>50</v>
      </c>
      <c r="B634" s="13">
        <v>0</v>
      </c>
      <c r="C634" s="13">
        <v>0</v>
      </c>
      <c r="D634" s="13">
        <v>1</v>
      </c>
      <c r="E634" s="13">
        <v>206</v>
      </c>
      <c r="F634" s="13">
        <f>ROUND(Source!T613,O634)</f>
        <v>0</v>
      </c>
      <c r="G634" s="13" t="s">
        <v>117</v>
      </c>
      <c r="H634" s="13" t="s">
        <v>118</v>
      </c>
      <c r="I634" s="13"/>
      <c r="J634" s="13"/>
      <c r="K634" s="13">
        <v>206</v>
      </c>
      <c r="L634" s="13">
        <v>20</v>
      </c>
      <c r="M634" s="13">
        <v>3</v>
      </c>
      <c r="N634" s="13" t="s">
        <v>3</v>
      </c>
      <c r="O634" s="13">
        <v>2</v>
      </c>
      <c r="P634" s="13">
        <f>ROUND(Source!DL613,O634)</f>
        <v>0</v>
      </c>
      <c r="Q634" s="13"/>
      <c r="R634" s="13"/>
      <c r="S634" s="13"/>
      <c r="T634" s="13"/>
      <c r="U634" s="13"/>
      <c r="V634" s="13"/>
      <c r="W634" s="13">
        <v>0</v>
      </c>
      <c r="X634" s="13">
        <v>1</v>
      </c>
      <c r="Y634" s="13">
        <v>0</v>
      </c>
      <c r="Z634" s="13">
        <v>0</v>
      </c>
      <c r="AA634" s="13">
        <v>1</v>
      </c>
      <c r="AB634" s="13">
        <v>0</v>
      </c>
    </row>
    <row r="635" spans="1:28" x14ac:dyDescent="0.25">
      <c r="A635" s="13">
        <v>50</v>
      </c>
      <c r="B635" s="13">
        <v>0</v>
      </c>
      <c r="C635" s="13">
        <v>0</v>
      </c>
      <c r="D635" s="13">
        <v>1</v>
      </c>
      <c r="E635" s="13">
        <v>207</v>
      </c>
      <c r="F635" s="13">
        <f>Source!U613</f>
        <v>90.189500213999978</v>
      </c>
      <c r="G635" s="13" t="s">
        <v>119</v>
      </c>
      <c r="H635" s="13" t="s">
        <v>120</v>
      </c>
      <c r="I635" s="13"/>
      <c r="J635" s="13"/>
      <c r="K635" s="13">
        <v>207</v>
      </c>
      <c r="L635" s="13">
        <v>21</v>
      </c>
      <c r="M635" s="13">
        <v>3</v>
      </c>
      <c r="N635" s="13" t="s">
        <v>3</v>
      </c>
      <c r="O635" s="13">
        <v>-1</v>
      </c>
      <c r="P635" s="13">
        <f>Source!DM613</f>
        <v>90.189500213999978</v>
      </c>
      <c r="Q635" s="13"/>
      <c r="R635" s="13"/>
      <c r="S635" s="13"/>
      <c r="T635" s="13"/>
      <c r="U635" s="13"/>
      <c r="V635" s="13"/>
      <c r="W635" s="13">
        <v>90.189500213999992</v>
      </c>
      <c r="X635" s="13">
        <v>1</v>
      </c>
      <c r="Y635" s="13">
        <v>90.189500213999992</v>
      </c>
      <c r="Z635" s="13">
        <v>90.189500213999992</v>
      </c>
      <c r="AA635" s="13">
        <v>1</v>
      </c>
      <c r="AB635" s="13">
        <v>90.189500213999992</v>
      </c>
    </row>
    <row r="636" spans="1:28" x14ac:dyDescent="0.25">
      <c r="A636" s="13">
        <v>50</v>
      </c>
      <c r="B636" s="13">
        <v>0</v>
      </c>
      <c r="C636" s="13">
        <v>0</v>
      </c>
      <c r="D636" s="13">
        <v>1</v>
      </c>
      <c r="E636" s="13">
        <v>208</v>
      </c>
      <c r="F636" s="13">
        <f>Source!V613</f>
        <v>0</v>
      </c>
      <c r="G636" s="13" t="s">
        <v>121</v>
      </c>
      <c r="H636" s="13" t="s">
        <v>122</v>
      </c>
      <c r="I636" s="13"/>
      <c r="J636" s="13"/>
      <c r="K636" s="13">
        <v>208</v>
      </c>
      <c r="L636" s="13">
        <v>22</v>
      </c>
      <c r="M636" s="13">
        <v>3</v>
      </c>
      <c r="N636" s="13" t="s">
        <v>3</v>
      </c>
      <c r="O636" s="13">
        <v>-1</v>
      </c>
      <c r="P636" s="13">
        <f>Source!DN613</f>
        <v>0</v>
      </c>
      <c r="Q636" s="13"/>
      <c r="R636" s="13"/>
      <c r="S636" s="13"/>
      <c r="T636" s="13"/>
      <c r="U636" s="13"/>
      <c r="V636" s="13"/>
      <c r="W636" s="13">
        <v>0</v>
      </c>
      <c r="X636" s="13">
        <v>1</v>
      </c>
      <c r="Y636" s="13">
        <v>0</v>
      </c>
      <c r="Z636" s="13">
        <v>0</v>
      </c>
      <c r="AA636" s="13">
        <v>1</v>
      </c>
      <c r="AB636" s="13">
        <v>0</v>
      </c>
    </row>
    <row r="637" spans="1:28" x14ac:dyDescent="0.25">
      <c r="A637" s="13">
        <v>50</v>
      </c>
      <c r="B637" s="13">
        <v>0</v>
      </c>
      <c r="C637" s="13">
        <v>0</v>
      </c>
      <c r="D637" s="13">
        <v>1</v>
      </c>
      <c r="E637" s="13">
        <v>209</v>
      </c>
      <c r="F637" s="13">
        <f>ROUND(Source!W613,O637)</f>
        <v>0</v>
      </c>
      <c r="G637" s="13" t="s">
        <v>123</v>
      </c>
      <c r="H637" s="13" t="s">
        <v>124</v>
      </c>
      <c r="I637" s="13"/>
      <c r="J637" s="13"/>
      <c r="K637" s="13">
        <v>209</v>
      </c>
      <c r="L637" s="13">
        <v>23</v>
      </c>
      <c r="M637" s="13">
        <v>3</v>
      </c>
      <c r="N637" s="13" t="s">
        <v>3</v>
      </c>
      <c r="O637" s="13">
        <v>2</v>
      </c>
      <c r="P637" s="13">
        <f>ROUND(Source!DO613,O637)</f>
        <v>0</v>
      </c>
      <c r="Q637" s="13"/>
      <c r="R637" s="13"/>
      <c r="S637" s="13"/>
      <c r="T637" s="13"/>
      <c r="U637" s="13"/>
      <c r="V637" s="13"/>
      <c r="W637" s="13">
        <v>0</v>
      </c>
      <c r="X637" s="13">
        <v>1</v>
      </c>
      <c r="Y637" s="13">
        <v>0</v>
      </c>
      <c r="Z637" s="13">
        <v>0</v>
      </c>
      <c r="AA637" s="13">
        <v>1</v>
      </c>
      <c r="AB637" s="13">
        <v>0</v>
      </c>
    </row>
    <row r="638" spans="1:28" x14ac:dyDescent="0.25">
      <c r="A638" s="13">
        <v>50</v>
      </c>
      <c r="B638" s="13">
        <v>0</v>
      </c>
      <c r="C638" s="13">
        <v>0</v>
      </c>
      <c r="D638" s="13">
        <v>1</v>
      </c>
      <c r="E638" s="13">
        <v>233</v>
      </c>
      <c r="F638" s="13">
        <f>ROUND(Source!BD613,O638)</f>
        <v>0</v>
      </c>
      <c r="G638" s="13" t="s">
        <v>125</v>
      </c>
      <c r="H638" s="13" t="s">
        <v>126</v>
      </c>
      <c r="I638" s="13"/>
      <c r="J638" s="13"/>
      <c r="K638" s="13">
        <v>233</v>
      </c>
      <c r="L638" s="13">
        <v>24</v>
      </c>
      <c r="M638" s="13">
        <v>3</v>
      </c>
      <c r="N638" s="13" t="s">
        <v>3</v>
      </c>
      <c r="O638" s="13">
        <v>2</v>
      </c>
      <c r="P638" s="13">
        <f>ROUND(Source!EV613,O638)</f>
        <v>0</v>
      </c>
      <c r="Q638" s="13"/>
      <c r="R638" s="13"/>
      <c r="S638" s="13"/>
      <c r="T638" s="13"/>
      <c r="U638" s="13"/>
      <c r="V638" s="13"/>
      <c r="W638" s="13">
        <v>0</v>
      </c>
      <c r="X638" s="13">
        <v>1</v>
      </c>
      <c r="Y638" s="13">
        <v>0</v>
      </c>
      <c r="Z638" s="13">
        <v>0</v>
      </c>
      <c r="AA638" s="13">
        <v>1</v>
      </c>
      <c r="AB638" s="13">
        <v>0</v>
      </c>
    </row>
    <row r="639" spans="1:28" x14ac:dyDescent="0.25">
      <c r="A639" s="13">
        <v>50</v>
      </c>
      <c r="B639" s="13">
        <v>0</v>
      </c>
      <c r="C639" s="13">
        <v>0</v>
      </c>
      <c r="D639" s="13">
        <v>1</v>
      </c>
      <c r="E639" s="13">
        <v>210</v>
      </c>
      <c r="F639" s="13">
        <f>ROUND(Source!X613,O639)</f>
        <v>1251.1400000000001</v>
      </c>
      <c r="G639" s="13" t="s">
        <v>127</v>
      </c>
      <c r="H639" s="13" t="s">
        <v>128</v>
      </c>
      <c r="I639" s="13"/>
      <c r="J639" s="13"/>
      <c r="K639" s="13">
        <v>210</v>
      </c>
      <c r="L639" s="13">
        <v>25</v>
      </c>
      <c r="M639" s="13">
        <v>3</v>
      </c>
      <c r="N639" s="13" t="s">
        <v>3</v>
      </c>
      <c r="O639" s="13">
        <v>2</v>
      </c>
      <c r="P639" s="13">
        <f>ROUND(Source!DP613,O639)</f>
        <v>70501.460000000006</v>
      </c>
      <c r="Q639" s="13"/>
      <c r="R639" s="13"/>
      <c r="S639" s="13"/>
      <c r="T639" s="13"/>
      <c r="U639" s="13"/>
      <c r="V639" s="13"/>
      <c r="W639" s="13">
        <v>1251.1400000000001</v>
      </c>
      <c r="X639" s="13">
        <v>1</v>
      </c>
      <c r="Y639" s="13">
        <v>1251.1400000000001</v>
      </c>
      <c r="Z639" s="13">
        <v>70501.460000000006</v>
      </c>
      <c r="AA639" s="13">
        <v>1</v>
      </c>
      <c r="AB639" s="13">
        <v>70501.460000000006</v>
      </c>
    </row>
    <row r="640" spans="1:28" x14ac:dyDescent="0.25">
      <c r="A640" s="13">
        <v>50</v>
      </c>
      <c r="B640" s="13">
        <v>0</v>
      </c>
      <c r="C640" s="13">
        <v>0</v>
      </c>
      <c r="D640" s="13">
        <v>1</v>
      </c>
      <c r="E640" s="13">
        <v>211</v>
      </c>
      <c r="F640" s="13">
        <f>ROUND(Source!Y613,O640)</f>
        <v>700.18</v>
      </c>
      <c r="G640" s="13" t="s">
        <v>129</v>
      </c>
      <c r="H640" s="13" t="s">
        <v>130</v>
      </c>
      <c r="I640" s="13"/>
      <c r="J640" s="13"/>
      <c r="K640" s="13">
        <v>211</v>
      </c>
      <c r="L640" s="13">
        <v>26</v>
      </c>
      <c r="M640" s="13">
        <v>3</v>
      </c>
      <c r="N640" s="13" t="s">
        <v>3</v>
      </c>
      <c r="O640" s="13">
        <v>2</v>
      </c>
      <c r="P640" s="13">
        <f>ROUND(Source!DQ613,O640)</f>
        <v>39454.949999999997</v>
      </c>
      <c r="Q640" s="13"/>
      <c r="R640" s="13"/>
      <c r="S640" s="13"/>
      <c r="T640" s="13"/>
      <c r="U640" s="13"/>
      <c r="V640" s="13"/>
      <c r="W640" s="13">
        <v>700.18</v>
      </c>
      <c r="X640" s="13">
        <v>1</v>
      </c>
      <c r="Y640" s="13">
        <v>700.18</v>
      </c>
      <c r="Z640" s="13">
        <v>39454.949999999997</v>
      </c>
      <c r="AA640" s="13">
        <v>1</v>
      </c>
      <c r="AB640" s="13">
        <v>39454.949999999997</v>
      </c>
    </row>
    <row r="641" spans="1:206" x14ac:dyDescent="0.25">
      <c r="A641" s="13">
        <v>50</v>
      </c>
      <c r="B641" s="13">
        <v>0</v>
      </c>
      <c r="C641" s="13">
        <v>0</v>
      </c>
      <c r="D641" s="13">
        <v>1</v>
      </c>
      <c r="E641" s="13">
        <v>224</v>
      </c>
      <c r="F641" s="13">
        <f>ROUND(Source!AR613,O641)</f>
        <v>23808.16</v>
      </c>
      <c r="G641" s="13" t="s">
        <v>131</v>
      </c>
      <c r="H641" s="13" t="s">
        <v>132</v>
      </c>
      <c r="I641" s="13"/>
      <c r="J641" s="13"/>
      <c r="K641" s="13">
        <v>224</v>
      </c>
      <c r="L641" s="13">
        <v>27</v>
      </c>
      <c r="M641" s="13">
        <v>3</v>
      </c>
      <c r="N641" s="13" t="s">
        <v>3</v>
      </c>
      <c r="O641" s="13">
        <v>2</v>
      </c>
      <c r="P641" s="13">
        <f>ROUND(Source!EJ613,O641)</f>
        <v>344431.06</v>
      </c>
      <c r="Q641" s="13"/>
      <c r="R641" s="13"/>
      <c r="S641" s="13"/>
      <c r="T641" s="13"/>
      <c r="U641" s="13"/>
      <c r="V641" s="13"/>
      <c r="W641" s="13">
        <v>23808.16</v>
      </c>
      <c r="X641" s="13">
        <v>1</v>
      </c>
      <c r="Y641" s="13">
        <v>23808.16</v>
      </c>
      <c r="Z641" s="13">
        <v>344431.06</v>
      </c>
      <c r="AA641" s="13">
        <v>1</v>
      </c>
      <c r="AB641" s="13">
        <v>344431.06</v>
      </c>
    </row>
    <row r="643" spans="1:206" x14ac:dyDescent="0.25">
      <c r="A643" s="11">
        <v>51</v>
      </c>
      <c r="B643" s="11">
        <f>B20</f>
        <v>1</v>
      </c>
      <c r="C643" s="11">
        <f>A20</f>
        <v>3</v>
      </c>
      <c r="D643" s="11">
        <f>ROW(A20)</f>
        <v>20</v>
      </c>
      <c r="E643" s="11"/>
      <c r="F643" s="11" t="str">
        <f>IF(F20&lt;&gt;"",F20,"")</f>
        <v>02-01-05</v>
      </c>
      <c r="G643" s="11" t="str">
        <f>IF(G20&lt;&gt;"",G20,"")</f>
        <v>Система водоотведения.</v>
      </c>
      <c r="H643" s="11">
        <v>0</v>
      </c>
      <c r="I643" s="11"/>
      <c r="J643" s="11"/>
      <c r="K643" s="11"/>
      <c r="L643" s="11"/>
      <c r="M643" s="11"/>
      <c r="N643" s="11"/>
      <c r="O643" s="11">
        <f t="shared" ref="O643:T643" si="607">ROUND(O49+O98+O151+O206+O253+O340+O409+O530+O613+AB643,2)</f>
        <v>748838.28</v>
      </c>
      <c r="P643" s="11">
        <f t="shared" si="607"/>
        <v>722350.83</v>
      </c>
      <c r="Q643" s="11">
        <f t="shared" si="607"/>
        <v>1237.2</v>
      </c>
      <c r="R643" s="11">
        <f t="shared" si="607"/>
        <v>155.80000000000001</v>
      </c>
      <c r="S643" s="11">
        <f t="shared" si="607"/>
        <v>25250.25</v>
      </c>
      <c r="T643" s="11">
        <f t="shared" si="607"/>
        <v>0</v>
      </c>
      <c r="U643" s="11">
        <f>U49+U98+U151+U206+U253+U340+U409+U530+U613+AH643</f>
        <v>2029.92665844</v>
      </c>
      <c r="V643" s="11">
        <f>V49+V98+V151+V206+V253+V340+V409+V530+V613+AI643</f>
        <v>0</v>
      </c>
      <c r="W643" s="11">
        <f>ROUND(W49+W98+W151+W206+W253+W340+W409+W530+W613+AJ643,2)</f>
        <v>0</v>
      </c>
      <c r="X643" s="11">
        <f>ROUND(X49+X98+X151+X206+X253+X340+X409+X530+X613+AK643,2)</f>
        <v>26588.23</v>
      </c>
      <c r="Y643" s="11">
        <f>ROUND(Y49+Y98+Y151+Y206+Y253+Y340+Y409+Y530+Y613+AL643,2)</f>
        <v>14644.31</v>
      </c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>
        <f t="shared" ref="AO643:BD643" si="608">ROUND(AO49+AO98+AO151+AO206+AO253+AO340+AO409+AO530+AO613+BX643,2)</f>
        <v>0</v>
      </c>
      <c r="AP643" s="11">
        <f t="shared" si="608"/>
        <v>8473.83</v>
      </c>
      <c r="AQ643" s="11">
        <f t="shared" si="608"/>
        <v>0</v>
      </c>
      <c r="AR643" s="11">
        <f t="shared" si="608"/>
        <v>790070.82</v>
      </c>
      <c r="AS643" s="11">
        <f t="shared" si="608"/>
        <v>781596.99</v>
      </c>
      <c r="AT643" s="11">
        <f t="shared" si="608"/>
        <v>0</v>
      </c>
      <c r="AU643" s="11">
        <f t="shared" si="608"/>
        <v>0</v>
      </c>
      <c r="AV643" s="11">
        <f t="shared" si="608"/>
        <v>722350.83</v>
      </c>
      <c r="AW643" s="11">
        <f t="shared" si="608"/>
        <v>713877</v>
      </c>
      <c r="AX643" s="11">
        <f t="shared" si="608"/>
        <v>0</v>
      </c>
      <c r="AY643" s="11">
        <f t="shared" si="608"/>
        <v>713877</v>
      </c>
      <c r="AZ643" s="11">
        <f t="shared" si="608"/>
        <v>8473.83</v>
      </c>
      <c r="BA643" s="11">
        <f t="shared" si="608"/>
        <v>0</v>
      </c>
      <c r="BB643" s="11">
        <f t="shared" si="608"/>
        <v>0</v>
      </c>
      <c r="BC643" s="11">
        <f t="shared" si="608"/>
        <v>0</v>
      </c>
      <c r="BD643" s="11">
        <f t="shared" si="608"/>
        <v>0</v>
      </c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2">
        <f t="shared" ref="DG643:DL643" si="609">ROUND(DG49+DG98+DG151+DG206+DG253+DG340+DG409+DG530+DG613+DT643,2)</f>
        <v>4825839.9800000004</v>
      </c>
      <c r="DH643" s="12">
        <f t="shared" si="609"/>
        <v>3382989.48</v>
      </c>
      <c r="DI643" s="12">
        <f t="shared" si="609"/>
        <v>19998.900000000001</v>
      </c>
      <c r="DJ643" s="12">
        <f t="shared" si="609"/>
        <v>8779.36</v>
      </c>
      <c r="DK643" s="12">
        <f t="shared" si="609"/>
        <v>1422851.6</v>
      </c>
      <c r="DL643" s="12">
        <f t="shared" si="609"/>
        <v>0</v>
      </c>
      <c r="DM643" s="12">
        <f>DM49+DM98+DM151+DM206+DM253+DM340+DM409+DM530+DM613+DZ643</f>
        <v>2029.92665844</v>
      </c>
      <c r="DN643" s="12">
        <f>DN49+DN98+DN151+DN206+DN253+DN340+DN409+DN530+DN613+EA643</f>
        <v>0</v>
      </c>
      <c r="DO643" s="12">
        <f>ROUND(DO49+DO98+DO151+DO206+DO253+DO340+DO409+DO530+DO613+EB643,2)</f>
        <v>0</v>
      </c>
      <c r="DP643" s="12">
        <f>ROUND(DP49+DP98+DP151+DP206+DP253+DP340+DP409+DP530+DP613+EC643,2)</f>
        <v>1498247.4</v>
      </c>
      <c r="DQ643" s="12">
        <f>ROUND(DQ49+DQ98+DQ151+DQ206+DQ253+DQ340+DQ409+DQ530+DQ613+ED643,2)</f>
        <v>825207.79</v>
      </c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>
        <f t="shared" ref="EG643:EV643" si="610">ROUND(EG49+EG98+EG151+EG206+EG253+EG340+EG409+EG530+EG613+FP643,2)</f>
        <v>0</v>
      </c>
      <c r="EH643" s="12">
        <f t="shared" si="610"/>
        <v>126005.85</v>
      </c>
      <c r="EI643" s="12">
        <f t="shared" si="610"/>
        <v>0</v>
      </c>
      <c r="EJ643" s="12">
        <f t="shared" si="610"/>
        <v>7149295.1699999999</v>
      </c>
      <c r="EK643" s="12">
        <f t="shared" si="610"/>
        <v>7023289.3200000003</v>
      </c>
      <c r="EL643" s="12">
        <f t="shared" si="610"/>
        <v>0</v>
      </c>
      <c r="EM643" s="12">
        <f t="shared" si="610"/>
        <v>0</v>
      </c>
      <c r="EN643" s="12">
        <f t="shared" si="610"/>
        <v>3382989.48</v>
      </c>
      <c r="EO643" s="12">
        <f t="shared" si="610"/>
        <v>3256983.63</v>
      </c>
      <c r="EP643" s="12">
        <f t="shared" si="610"/>
        <v>0</v>
      </c>
      <c r="EQ643" s="12">
        <f t="shared" si="610"/>
        <v>3256983.63</v>
      </c>
      <c r="ER643" s="12">
        <f t="shared" si="610"/>
        <v>126005.85</v>
      </c>
      <c r="ES643" s="12">
        <f t="shared" si="610"/>
        <v>0</v>
      </c>
      <c r="ET643" s="12">
        <f t="shared" si="610"/>
        <v>0</v>
      </c>
      <c r="EU643" s="12">
        <f t="shared" si="610"/>
        <v>0</v>
      </c>
      <c r="EV643" s="12">
        <f t="shared" si="610"/>
        <v>0</v>
      </c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>
        <v>0</v>
      </c>
    </row>
    <row r="645" spans="1:206" x14ac:dyDescent="0.25">
      <c r="A645" s="13">
        <v>50</v>
      </c>
      <c r="B645" s="13">
        <v>0</v>
      </c>
      <c r="C645" s="13">
        <v>0</v>
      </c>
      <c r="D645" s="13">
        <v>1</v>
      </c>
      <c r="E645" s="13">
        <v>201</v>
      </c>
      <c r="F645" s="13">
        <f>ROUND(Source!O643,O645)</f>
        <v>748838.28</v>
      </c>
      <c r="G645" s="13" t="s">
        <v>79</v>
      </c>
      <c r="H645" s="13" t="s">
        <v>80</v>
      </c>
      <c r="I645" s="13"/>
      <c r="J645" s="13"/>
      <c r="K645" s="13">
        <v>201</v>
      </c>
      <c r="L645" s="13">
        <v>1</v>
      </c>
      <c r="M645" s="13">
        <v>3</v>
      </c>
      <c r="N645" s="13" t="s">
        <v>3</v>
      </c>
      <c r="O645" s="13">
        <v>2</v>
      </c>
      <c r="P645" s="13">
        <f>ROUND(Source!DG643,O645)</f>
        <v>4825839.9800000004</v>
      </c>
      <c r="Q645" s="13"/>
      <c r="R645" s="13"/>
      <c r="S645" s="13"/>
      <c r="T645" s="13"/>
      <c r="U645" s="13"/>
      <c r="V645" s="13"/>
      <c r="W645" s="13">
        <v>748838.28</v>
      </c>
      <c r="X645" s="13">
        <v>1</v>
      </c>
      <c r="Y645" s="13">
        <v>748838.28</v>
      </c>
      <c r="Z645" s="13">
        <v>4825839.9800000004</v>
      </c>
      <c r="AA645" s="13">
        <v>1</v>
      </c>
      <c r="AB645" s="13">
        <v>4825839.9800000004</v>
      </c>
    </row>
    <row r="646" spans="1:206" x14ac:dyDescent="0.25">
      <c r="A646" s="13">
        <v>50</v>
      </c>
      <c r="B646" s="13">
        <v>0</v>
      </c>
      <c r="C646" s="13">
        <v>0</v>
      </c>
      <c r="D646" s="13">
        <v>1</v>
      </c>
      <c r="E646" s="13">
        <v>202</v>
      </c>
      <c r="F646" s="13">
        <f>ROUND(Source!P643,O646)</f>
        <v>722350.83</v>
      </c>
      <c r="G646" s="13" t="s">
        <v>81</v>
      </c>
      <c r="H646" s="13" t="s">
        <v>82</v>
      </c>
      <c r="I646" s="13"/>
      <c r="J646" s="13"/>
      <c r="K646" s="13">
        <v>202</v>
      </c>
      <c r="L646" s="13">
        <v>2</v>
      </c>
      <c r="M646" s="13">
        <v>3</v>
      </c>
      <c r="N646" s="13" t="s">
        <v>3</v>
      </c>
      <c r="O646" s="13">
        <v>2</v>
      </c>
      <c r="P646" s="13">
        <f>ROUND(Source!DH643,O646)</f>
        <v>3382989.48</v>
      </c>
      <c r="Q646" s="13"/>
      <c r="R646" s="13"/>
      <c r="S646" s="13"/>
      <c r="T646" s="13"/>
      <c r="U646" s="13"/>
      <c r="V646" s="13"/>
      <c r="W646" s="13">
        <v>722350.83</v>
      </c>
      <c r="X646" s="13">
        <v>1</v>
      </c>
      <c r="Y646" s="13">
        <v>722350.83</v>
      </c>
      <c r="Z646" s="13">
        <v>3382989.48</v>
      </c>
      <c r="AA646" s="13">
        <v>1</v>
      </c>
      <c r="AB646" s="13">
        <v>3382989.48</v>
      </c>
    </row>
    <row r="647" spans="1:206" x14ac:dyDescent="0.25">
      <c r="A647" s="13">
        <v>50</v>
      </c>
      <c r="B647" s="13">
        <v>0</v>
      </c>
      <c r="C647" s="13">
        <v>0</v>
      </c>
      <c r="D647" s="13">
        <v>1</v>
      </c>
      <c r="E647" s="13">
        <v>222</v>
      </c>
      <c r="F647" s="13">
        <f>ROUND(Source!AO643,O647)</f>
        <v>0</v>
      </c>
      <c r="G647" s="13" t="s">
        <v>83</v>
      </c>
      <c r="H647" s="13" t="s">
        <v>84</v>
      </c>
      <c r="I647" s="13"/>
      <c r="J647" s="13"/>
      <c r="K647" s="13">
        <v>222</v>
      </c>
      <c r="L647" s="13">
        <v>3</v>
      </c>
      <c r="M647" s="13">
        <v>3</v>
      </c>
      <c r="N647" s="13" t="s">
        <v>3</v>
      </c>
      <c r="O647" s="13">
        <v>2</v>
      </c>
      <c r="P647" s="13">
        <f>ROUND(Source!EG643,O647)</f>
        <v>0</v>
      </c>
      <c r="Q647" s="13"/>
      <c r="R647" s="13"/>
      <c r="S647" s="13"/>
      <c r="T647" s="13"/>
      <c r="U647" s="13"/>
      <c r="V647" s="13"/>
      <c r="W647" s="13">
        <v>0</v>
      </c>
      <c r="X647" s="13">
        <v>1</v>
      </c>
      <c r="Y647" s="13">
        <v>0</v>
      </c>
      <c r="Z647" s="13">
        <v>0</v>
      </c>
      <c r="AA647" s="13">
        <v>1</v>
      </c>
      <c r="AB647" s="13">
        <v>0</v>
      </c>
    </row>
    <row r="648" spans="1:206" x14ac:dyDescent="0.25">
      <c r="A648" s="13">
        <v>50</v>
      </c>
      <c r="B648" s="13">
        <v>0</v>
      </c>
      <c r="C648" s="13">
        <v>0</v>
      </c>
      <c r="D648" s="13">
        <v>1</v>
      </c>
      <c r="E648" s="13">
        <v>225</v>
      </c>
      <c r="F648" s="13">
        <f>ROUND(Source!AV643,O648)</f>
        <v>722350.83</v>
      </c>
      <c r="G648" s="13" t="s">
        <v>85</v>
      </c>
      <c r="H648" s="13" t="s">
        <v>86</v>
      </c>
      <c r="I648" s="13"/>
      <c r="J648" s="13"/>
      <c r="K648" s="13">
        <v>225</v>
      </c>
      <c r="L648" s="13">
        <v>4</v>
      </c>
      <c r="M648" s="13">
        <v>3</v>
      </c>
      <c r="N648" s="13" t="s">
        <v>3</v>
      </c>
      <c r="O648" s="13">
        <v>2</v>
      </c>
      <c r="P648" s="13">
        <f>ROUND(Source!EN643,O648)</f>
        <v>3382989.48</v>
      </c>
      <c r="Q648" s="13"/>
      <c r="R648" s="13"/>
      <c r="S648" s="13"/>
      <c r="T648" s="13"/>
      <c r="U648" s="13"/>
      <c r="V648" s="13"/>
      <c r="W648" s="13">
        <v>722350.83</v>
      </c>
      <c r="X648" s="13">
        <v>1</v>
      </c>
      <c r="Y648" s="13">
        <v>722350.83</v>
      </c>
      <c r="Z648" s="13">
        <v>3382989.48</v>
      </c>
      <c r="AA648" s="13">
        <v>1</v>
      </c>
      <c r="AB648" s="13">
        <v>3382989.48</v>
      </c>
    </row>
    <row r="649" spans="1:206" x14ac:dyDescent="0.25">
      <c r="A649" s="13">
        <v>50</v>
      </c>
      <c r="B649" s="13">
        <v>0</v>
      </c>
      <c r="C649" s="13">
        <v>0</v>
      </c>
      <c r="D649" s="13">
        <v>1</v>
      </c>
      <c r="E649" s="13">
        <v>226</v>
      </c>
      <c r="F649" s="13">
        <f>ROUND(Source!AW643,O649)</f>
        <v>713877</v>
      </c>
      <c r="G649" s="13" t="s">
        <v>87</v>
      </c>
      <c r="H649" s="13" t="s">
        <v>88</v>
      </c>
      <c r="I649" s="13"/>
      <c r="J649" s="13"/>
      <c r="K649" s="13">
        <v>226</v>
      </c>
      <c r="L649" s="13">
        <v>5</v>
      </c>
      <c r="M649" s="13">
        <v>3</v>
      </c>
      <c r="N649" s="13" t="s">
        <v>3</v>
      </c>
      <c r="O649" s="13">
        <v>2</v>
      </c>
      <c r="P649" s="13">
        <f>ROUND(Source!EO643,O649)</f>
        <v>3256983.63</v>
      </c>
      <c r="Q649" s="13"/>
      <c r="R649" s="13"/>
      <c r="S649" s="13"/>
      <c r="T649" s="13"/>
      <c r="U649" s="13"/>
      <c r="V649" s="13"/>
      <c r="W649" s="13">
        <v>713877</v>
      </c>
      <c r="X649" s="13">
        <v>1</v>
      </c>
      <c r="Y649" s="13">
        <v>713877</v>
      </c>
      <c r="Z649" s="13">
        <v>3256983.63</v>
      </c>
      <c r="AA649" s="13">
        <v>1</v>
      </c>
      <c r="AB649" s="13">
        <v>3256983.63</v>
      </c>
    </row>
    <row r="650" spans="1:206" x14ac:dyDescent="0.25">
      <c r="A650" s="13">
        <v>50</v>
      </c>
      <c r="B650" s="13">
        <v>0</v>
      </c>
      <c r="C650" s="13">
        <v>0</v>
      </c>
      <c r="D650" s="13">
        <v>1</v>
      </c>
      <c r="E650" s="13">
        <v>227</v>
      </c>
      <c r="F650" s="13">
        <f>ROUND(Source!AX643,O650)</f>
        <v>0</v>
      </c>
      <c r="G650" s="13" t="s">
        <v>89</v>
      </c>
      <c r="H650" s="13" t="s">
        <v>90</v>
      </c>
      <c r="I650" s="13"/>
      <c r="J650" s="13"/>
      <c r="K650" s="13">
        <v>227</v>
      </c>
      <c r="L650" s="13">
        <v>6</v>
      </c>
      <c r="M650" s="13">
        <v>3</v>
      </c>
      <c r="N650" s="13" t="s">
        <v>3</v>
      </c>
      <c r="O650" s="13">
        <v>2</v>
      </c>
      <c r="P650" s="13">
        <f>ROUND(Source!EP643,O650)</f>
        <v>0</v>
      </c>
      <c r="Q650" s="13"/>
      <c r="R650" s="13"/>
      <c r="S650" s="13"/>
      <c r="T650" s="13"/>
      <c r="U650" s="13"/>
      <c r="V650" s="13"/>
      <c r="W650" s="13">
        <v>0</v>
      </c>
      <c r="X650" s="13">
        <v>1</v>
      </c>
      <c r="Y650" s="13">
        <v>0</v>
      </c>
      <c r="Z650" s="13">
        <v>0</v>
      </c>
      <c r="AA650" s="13">
        <v>1</v>
      </c>
      <c r="AB650" s="13">
        <v>0</v>
      </c>
    </row>
    <row r="651" spans="1:206" x14ac:dyDescent="0.25">
      <c r="A651" s="13">
        <v>50</v>
      </c>
      <c r="B651" s="13">
        <v>0</v>
      </c>
      <c r="C651" s="13">
        <v>0</v>
      </c>
      <c r="D651" s="13">
        <v>1</v>
      </c>
      <c r="E651" s="13">
        <v>228</v>
      </c>
      <c r="F651" s="13">
        <f>ROUND(Source!AY643,O651)</f>
        <v>713877</v>
      </c>
      <c r="G651" s="13" t="s">
        <v>91</v>
      </c>
      <c r="H651" s="13" t="s">
        <v>92</v>
      </c>
      <c r="I651" s="13"/>
      <c r="J651" s="13"/>
      <c r="K651" s="13">
        <v>228</v>
      </c>
      <c r="L651" s="13">
        <v>7</v>
      </c>
      <c r="M651" s="13">
        <v>3</v>
      </c>
      <c r="N651" s="13" t="s">
        <v>3</v>
      </c>
      <c r="O651" s="13">
        <v>2</v>
      </c>
      <c r="P651" s="13">
        <f>ROUND(Source!EQ643,O651)</f>
        <v>3256983.63</v>
      </c>
      <c r="Q651" s="13"/>
      <c r="R651" s="13"/>
      <c r="S651" s="13"/>
      <c r="T651" s="13"/>
      <c r="U651" s="13"/>
      <c r="V651" s="13"/>
      <c r="W651" s="13">
        <v>713877</v>
      </c>
      <c r="X651" s="13">
        <v>1</v>
      </c>
      <c r="Y651" s="13">
        <v>713877</v>
      </c>
      <c r="Z651" s="13">
        <v>3256983.63</v>
      </c>
      <c r="AA651" s="13">
        <v>1</v>
      </c>
      <c r="AB651" s="13">
        <v>3256983.63</v>
      </c>
    </row>
    <row r="652" spans="1:206" x14ac:dyDescent="0.25">
      <c r="A652" s="13">
        <v>50</v>
      </c>
      <c r="B652" s="13">
        <v>0</v>
      </c>
      <c r="C652" s="13">
        <v>0</v>
      </c>
      <c r="D652" s="13">
        <v>1</v>
      </c>
      <c r="E652" s="13">
        <v>216</v>
      </c>
      <c r="F652" s="13">
        <f>ROUND(Source!AP643,O652)</f>
        <v>8473.83</v>
      </c>
      <c r="G652" s="13" t="s">
        <v>93</v>
      </c>
      <c r="H652" s="13" t="s">
        <v>94</v>
      </c>
      <c r="I652" s="13"/>
      <c r="J652" s="13"/>
      <c r="K652" s="13">
        <v>216</v>
      </c>
      <c r="L652" s="13">
        <v>8</v>
      </c>
      <c r="M652" s="13">
        <v>3</v>
      </c>
      <c r="N652" s="13" t="s">
        <v>3</v>
      </c>
      <c r="O652" s="13">
        <v>2</v>
      </c>
      <c r="P652" s="13">
        <f>ROUND(Source!EH643,O652)</f>
        <v>126005.85</v>
      </c>
      <c r="Q652" s="13"/>
      <c r="R652" s="13"/>
      <c r="S652" s="13"/>
      <c r="T652" s="13"/>
      <c r="U652" s="13"/>
      <c r="V652" s="13"/>
      <c r="W652" s="13">
        <v>8473.83</v>
      </c>
      <c r="X652" s="13">
        <v>1</v>
      </c>
      <c r="Y652" s="13">
        <v>8473.83</v>
      </c>
      <c r="Z652" s="13">
        <v>126005.85</v>
      </c>
      <c r="AA652" s="13">
        <v>1</v>
      </c>
      <c r="AB652" s="13">
        <v>126005.85</v>
      </c>
    </row>
    <row r="653" spans="1:206" x14ac:dyDescent="0.25">
      <c r="A653" s="13">
        <v>50</v>
      </c>
      <c r="B653" s="13">
        <v>0</v>
      </c>
      <c r="C653" s="13">
        <v>0</v>
      </c>
      <c r="D653" s="13">
        <v>1</v>
      </c>
      <c r="E653" s="13">
        <v>223</v>
      </c>
      <c r="F653" s="13">
        <f>ROUND(Source!AQ643,O653)</f>
        <v>0</v>
      </c>
      <c r="G653" s="13" t="s">
        <v>95</v>
      </c>
      <c r="H653" s="13" t="s">
        <v>96</v>
      </c>
      <c r="I653" s="13"/>
      <c r="J653" s="13"/>
      <c r="K653" s="13">
        <v>223</v>
      </c>
      <c r="L653" s="13">
        <v>9</v>
      </c>
      <c r="M653" s="13">
        <v>3</v>
      </c>
      <c r="N653" s="13" t="s">
        <v>3</v>
      </c>
      <c r="O653" s="13">
        <v>2</v>
      </c>
      <c r="P653" s="13">
        <f>ROUND(Source!EI643,O653)</f>
        <v>0</v>
      </c>
      <c r="Q653" s="13"/>
      <c r="R653" s="13"/>
      <c r="S653" s="13"/>
      <c r="T653" s="13"/>
      <c r="U653" s="13"/>
      <c r="V653" s="13"/>
      <c r="W653" s="13">
        <v>0</v>
      </c>
      <c r="X653" s="13">
        <v>1</v>
      </c>
      <c r="Y653" s="13">
        <v>0</v>
      </c>
      <c r="Z653" s="13">
        <v>0</v>
      </c>
      <c r="AA653" s="13">
        <v>1</v>
      </c>
      <c r="AB653" s="13">
        <v>0</v>
      </c>
    </row>
    <row r="654" spans="1:206" x14ac:dyDescent="0.25">
      <c r="A654" s="13">
        <v>50</v>
      </c>
      <c r="B654" s="13">
        <v>0</v>
      </c>
      <c r="C654" s="13">
        <v>0</v>
      </c>
      <c r="D654" s="13">
        <v>1</v>
      </c>
      <c r="E654" s="13">
        <v>229</v>
      </c>
      <c r="F654" s="13">
        <f>ROUND(Source!AZ643,O654)</f>
        <v>8473.83</v>
      </c>
      <c r="G654" s="13" t="s">
        <v>97</v>
      </c>
      <c r="H654" s="13" t="s">
        <v>98</v>
      </c>
      <c r="I654" s="13"/>
      <c r="J654" s="13"/>
      <c r="K654" s="13">
        <v>229</v>
      </c>
      <c r="L654" s="13">
        <v>10</v>
      </c>
      <c r="M654" s="13">
        <v>3</v>
      </c>
      <c r="N654" s="13" t="s">
        <v>3</v>
      </c>
      <c r="O654" s="13">
        <v>2</v>
      </c>
      <c r="P654" s="13">
        <f>ROUND(Source!ER643,O654)</f>
        <v>126005.85</v>
      </c>
      <c r="Q654" s="13"/>
      <c r="R654" s="13"/>
      <c r="S654" s="13"/>
      <c r="T654" s="13"/>
      <c r="U654" s="13"/>
      <c r="V654" s="13"/>
      <c r="W654" s="13">
        <v>8473.83</v>
      </c>
      <c r="X654" s="13">
        <v>1</v>
      </c>
      <c r="Y654" s="13">
        <v>8473.83</v>
      </c>
      <c r="Z654" s="13">
        <v>126005.85</v>
      </c>
      <c r="AA654" s="13">
        <v>1</v>
      </c>
      <c r="AB654" s="13">
        <v>126005.85</v>
      </c>
    </row>
    <row r="655" spans="1:206" x14ac:dyDescent="0.25">
      <c r="A655" s="13">
        <v>50</v>
      </c>
      <c r="B655" s="13">
        <v>0</v>
      </c>
      <c r="C655" s="13">
        <v>0</v>
      </c>
      <c r="D655" s="13">
        <v>1</v>
      </c>
      <c r="E655" s="13">
        <v>203</v>
      </c>
      <c r="F655" s="13">
        <f>ROUND(Source!Q643,O655)</f>
        <v>1237.2</v>
      </c>
      <c r="G655" s="13" t="s">
        <v>99</v>
      </c>
      <c r="H655" s="13" t="s">
        <v>100</v>
      </c>
      <c r="I655" s="13"/>
      <c r="J655" s="13"/>
      <c r="K655" s="13">
        <v>203</v>
      </c>
      <c r="L655" s="13">
        <v>11</v>
      </c>
      <c r="M655" s="13">
        <v>3</v>
      </c>
      <c r="N655" s="13" t="s">
        <v>3</v>
      </c>
      <c r="O655" s="13">
        <v>2</v>
      </c>
      <c r="P655" s="13">
        <f>ROUND(Source!DI643,O655)</f>
        <v>19998.900000000001</v>
      </c>
      <c r="Q655" s="13"/>
      <c r="R655" s="13"/>
      <c r="S655" s="13"/>
      <c r="T655" s="13"/>
      <c r="U655" s="13"/>
      <c r="V655" s="13"/>
      <c r="W655" s="13">
        <v>1237.2</v>
      </c>
      <c r="X655" s="13">
        <v>1</v>
      </c>
      <c r="Y655" s="13">
        <v>1237.2</v>
      </c>
      <c r="Z655" s="13">
        <v>19998.900000000001</v>
      </c>
      <c r="AA655" s="13">
        <v>1</v>
      </c>
      <c r="AB655" s="13">
        <v>19998.900000000001</v>
      </c>
    </row>
    <row r="656" spans="1:206" x14ac:dyDescent="0.25">
      <c r="A656" s="13">
        <v>50</v>
      </c>
      <c r="B656" s="13">
        <v>0</v>
      </c>
      <c r="C656" s="13">
        <v>0</v>
      </c>
      <c r="D656" s="13">
        <v>1</v>
      </c>
      <c r="E656" s="13">
        <v>231</v>
      </c>
      <c r="F656" s="13">
        <f>ROUND(Source!BB643,O656)</f>
        <v>0</v>
      </c>
      <c r="G656" s="13" t="s">
        <v>101</v>
      </c>
      <c r="H656" s="13" t="s">
        <v>102</v>
      </c>
      <c r="I656" s="13"/>
      <c r="J656" s="13"/>
      <c r="K656" s="13">
        <v>231</v>
      </c>
      <c r="L656" s="13">
        <v>12</v>
      </c>
      <c r="M656" s="13">
        <v>3</v>
      </c>
      <c r="N656" s="13" t="s">
        <v>3</v>
      </c>
      <c r="O656" s="13">
        <v>2</v>
      </c>
      <c r="P656" s="13">
        <f>ROUND(Source!ET643,O656)</f>
        <v>0</v>
      </c>
      <c r="Q656" s="13"/>
      <c r="R656" s="13"/>
      <c r="S656" s="13"/>
      <c r="T656" s="13"/>
      <c r="U656" s="13"/>
      <c r="V656" s="13"/>
      <c r="W656" s="13">
        <v>0</v>
      </c>
      <c r="X656" s="13">
        <v>1</v>
      </c>
      <c r="Y656" s="13">
        <v>0</v>
      </c>
      <c r="Z656" s="13">
        <v>0</v>
      </c>
      <c r="AA656" s="13">
        <v>1</v>
      </c>
      <c r="AB656" s="13">
        <v>0</v>
      </c>
    </row>
    <row r="657" spans="1:28" x14ac:dyDescent="0.25">
      <c r="A657" s="13">
        <v>50</v>
      </c>
      <c r="B657" s="13">
        <v>0</v>
      </c>
      <c r="C657" s="13">
        <v>0</v>
      </c>
      <c r="D657" s="13">
        <v>1</v>
      </c>
      <c r="E657" s="13">
        <v>204</v>
      </c>
      <c r="F657" s="13">
        <f>ROUND(Source!R643,O657)</f>
        <v>155.80000000000001</v>
      </c>
      <c r="G657" s="13" t="s">
        <v>103</v>
      </c>
      <c r="H657" s="13" t="s">
        <v>104</v>
      </c>
      <c r="I657" s="13"/>
      <c r="J657" s="13"/>
      <c r="K657" s="13">
        <v>204</v>
      </c>
      <c r="L657" s="13">
        <v>13</v>
      </c>
      <c r="M657" s="13">
        <v>3</v>
      </c>
      <c r="N657" s="13" t="s">
        <v>3</v>
      </c>
      <c r="O657" s="13">
        <v>2</v>
      </c>
      <c r="P657" s="13">
        <f>ROUND(Source!DJ643,O657)</f>
        <v>8779.36</v>
      </c>
      <c r="Q657" s="13"/>
      <c r="R657" s="13"/>
      <c r="S657" s="13"/>
      <c r="T657" s="13"/>
      <c r="U657" s="13"/>
      <c r="V657" s="13"/>
      <c r="W657" s="13">
        <v>155.80000000000001</v>
      </c>
      <c r="X657" s="13">
        <v>1</v>
      </c>
      <c r="Y657" s="13">
        <v>155.80000000000001</v>
      </c>
      <c r="Z657" s="13">
        <v>8779.36</v>
      </c>
      <c r="AA657" s="13">
        <v>1</v>
      </c>
      <c r="AB657" s="13">
        <v>8779.36</v>
      </c>
    </row>
    <row r="658" spans="1:28" x14ac:dyDescent="0.25">
      <c r="A658" s="13">
        <v>50</v>
      </c>
      <c r="B658" s="13">
        <v>0</v>
      </c>
      <c r="C658" s="13">
        <v>0</v>
      </c>
      <c r="D658" s="13">
        <v>1</v>
      </c>
      <c r="E658" s="13">
        <v>205</v>
      </c>
      <c r="F658" s="13">
        <f>ROUND(Source!S643,O658)</f>
        <v>25250.25</v>
      </c>
      <c r="G658" s="13" t="s">
        <v>105</v>
      </c>
      <c r="H658" s="13" t="s">
        <v>106</v>
      </c>
      <c r="I658" s="13"/>
      <c r="J658" s="13"/>
      <c r="K658" s="13">
        <v>205</v>
      </c>
      <c r="L658" s="13">
        <v>14</v>
      </c>
      <c r="M658" s="13">
        <v>3</v>
      </c>
      <c r="N658" s="13" t="s">
        <v>3</v>
      </c>
      <c r="O658" s="13">
        <v>2</v>
      </c>
      <c r="P658" s="13">
        <f>ROUND(Source!DK643,O658)</f>
        <v>1422851.6</v>
      </c>
      <c r="Q658" s="13"/>
      <c r="R658" s="13"/>
      <c r="S658" s="13"/>
      <c r="T658" s="13"/>
      <c r="U658" s="13"/>
      <c r="V658" s="13"/>
      <c r="W658" s="13">
        <v>25250.25</v>
      </c>
      <c r="X658" s="13">
        <v>1</v>
      </c>
      <c r="Y658" s="13">
        <v>25250.25</v>
      </c>
      <c r="Z658" s="13">
        <v>1422851.6</v>
      </c>
      <c r="AA658" s="13">
        <v>1</v>
      </c>
      <c r="AB658" s="13">
        <v>1422851.6</v>
      </c>
    </row>
    <row r="659" spans="1:28" x14ac:dyDescent="0.25">
      <c r="A659" s="13">
        <v>50</v>
      </c>
      <c r="B659" s="13">
        <v>0</v>
      </c>
      <c r="C659" s="13">
        <v>0</v>
      </c>
      <c r="D659" s="13">
        <v>1</v>
      </c>
      <c r="E659" s="13">
        <v>232</v>
      </c>
      <c r="F659" s="13">
        <f>ROUND(Source!BC643,O659)</f>
        <v>0</v>
      </c>
      <c r="G659" s="13" t="s">
        <v>107</v>
      </c>
      <c r="H659" s="13" t="s">
        <v>108</v>
      </c>
      <c r="I659" s="13"/>
      <c r="J659" s="13"/>
      <c r="K659" s="13">
        <v>232</v>
      </c>
      <c r="L659" s="13">
        <v>15</v>
      </c>
      <c r="M659" s="13">
        <v>3</v>
      </c>
      <c r="N659" s="13" t="s">
        <v>3</v>
      </c>
      <c r="O659" s="13">
        <v>2</v>
      </c>
      <c r="P659" s="13">
        <f>ROUND(Source!EU643,O659)</f>
        <v>0</v>
      </c>
      <c r="Q659" s="13"/>
      <c r="R659" s="13"/>
      <c r="S659" s="13"/>
      <c r="T659" s="13"/>
      <c r="U659" s="13"/>
      <c r="V659" s="13"/>
      <c r="W659" s="13">
        <v>0</v>
      </c>
      <c r="X659" s="13">
        <v>1</v>
      </c>
      <c r="Y659" s="13">
        <v>0</v>
      </c>
      <c r="Z659" s="13">
        <v>0</v>
      </c>
      <c r="AA659" s="13">
        <v>1</v>
      </c>
      <c r="AB659" s="13">
        <v>0</v>
      </c>
    </row>
    <row r="660" spans="1:28" x14ac:dyDescent="0.25">
      <c r="A660" s="13">
        <v>50</v>
      </c>
      <c r="B660" s="13">
        <v>0</v>
      </c>
      <c r="C660" s="13">
        <v>0</v>
      </c>
      <c r="D660" s="13">
        <v>1</v>
      </c>
      <c r="E660" s="13">
        <v>214</v>
      </c>
      <c r="F660" s="13">
        <f>ROUND(Source!AS643,O660)</f>
        <v>781596.99</v>
      </c>
      <c r="G660" s="13" t="s">
        <v>109</v>
      </c>
      <c r="H660" s="13" t="s">
        <v>110</v>
      </c>
      <c r="I660" s="13"/>
      <c r="J660" s="13"/>
      <c r="K660" s="13">
        <v>214</v>
      </c>
      <c r="L660" s="13">
        <v>16</v>
      </c>
      <c r="M660" s="13">
        <v>3</v>
      </c>
      <c r="N660" s="13" t="s">
        <v>3</v>
      </c>
      <c r="O660" s="13">
        <v>2</v>
      </c>
      <c r="P660" s="13">
        <f>ROUND(Source!EK643,O660)</f>
        <v>7023289.3200000003</v>
      </c>
      <c r="Q660" s="13"/>
      <c r="R660" s="13"/>
      <c r="S660" s="13"/>
      <c r="T660" s="13"/>
      <c r="U660" s="13"/>
      <c r="V660" s="13"/>
      <c r="W660" s="13">
        <v>781596.99</v>
      </c>
      <c r="X660" s="13">
        <v>1</v>
      </c>
      <c r="Y660" s="13">
        <v>781596.99</v>
      </c>
      <c r="Z660" s="13">
        <v>7023289.3200000003</v>
      </c>
      <c r="AA660" s="13">
        <v>1</v>
      </c>
      <c r="AB660" s="13">
        <v>7023289.3200000003</v>
      </c>
    </row>
    <row r="661" spans="1:28" x14ac:dyDescent="0.25">
      <c r="A661" s="13">
        <v>50</v>
      </c>
      <c r="B661" s="13">
        <v>0</v>
      </c>
      <c r="C661" s="13">
        <v>0</v>
      </c>
      <c r="D661" s="13">
        <v>1</v>
      </c>
      <c r="E661" s="13">
        <v>215</v>
      </c>
      <c r="F661" s="13">
        <f>ROUND(Source!AT643,O661)</f>
        <v>0</v>
      </c>
      <c r="G661" s="13" t="s">
        <v>111</v>
      </c>
      <c r="H661" s="13" t="s">
        <v>112</v>
      </c>
      <c r="I661" s="13"/>
      <c r="J661" s="13"/>
      <c r="K661" s="13">
        <v>215</v>
      </c>
      <c r="L661" s="13">
        <v>17</v>
      </c>
      <c r="M661" s="13">
        <v>3</v>
      </c>
      <c r="N661" s="13" t="s">
        <v>3</v>
      </c>
      <c r="O661" s="13">
        <v>2</v>
      </c>
      <c r="P661" s="13">
        <f>ROUND(Source!EL643,O661)</f>
        <v>0</v>
      </c>
      <c r="Q661" s="13"/>
      <c r="R661" s="13"/>
      <c r="S661" s="13"/>
      <c r="T661" s="13"/>
      <c r="U661" s="13"/>
      <c r="V661" s="13"/>
      <c r="W661" s="13">
        <v>0</v>
      </c>
      <c r="X661" s="13">
        <v>1</v>
      </c>
      <c r="Y661" s="13">
        <v>0</v>
      </c>
      <c r="Z661" s="13">
        <v>0</v>
      </c>
      <c r="AA661" s="13">
        <v>1</v>
      </c>
      <c r="AB661" s="13">
        <v>0</v>
      </c>
    </row>
    <row r="662" spans="1:28" x14ac:dyDescent="0.25">
      <c r="A662" s="13">
        <v>50</v>
      </c>
      <c r="B662" s="13">
        <v>0</v>
      </c>
      <c r="C662" s="13">
        <v>0</v>
      </c>
      <c r="D662" s="13">
        <v>1</v>
      </c>
      <c r="E662" s="13">
        <v>217</v>
      </c>
      <c r="F662" s="13">
        <f>ROUND(Source!AU643,O662)</f>
        <v>0</v>
      </c>
      <c r="G662" s="13" t="s">
        <v>113</v>
      </c>
      <c r="H662" s="13" t="s">
        <v>114</v>
      </c>
      <c r="I662" s="13"/>
      <c r="J662" s="13"/>
      <c r="K662" s="13">
        <v>217</v>
      </c>
      <c r="L662" s="13">
        <v>18</v>
      </c>
      <c r="M662" s="13">
        <v>3</v>
      </c>
      <c r="N662" s="13" t="s">
        <v>3</v>
      </c>
      <c r="O662" s="13">
        <v>2</v>
      </c>
      <c r="P662" s="13">
        <f>ROUND(Source!EM643,O662)</f>
        <v>0</v>
      </c>
      <c r="Q662" s="13"/>
      <c r="R662" s="13"/>
      <c r="S662" s="13"/>
      <c r="T662" s="13"/>
      <c r="U662" s="13"/>
      <c r="V662" s="13"/>
      <c r="W662" s="13">
        <v>0</v>
      </c>
      <c r="X662" s="13">
        <v>1</v>
      </c>
      <c r="Y662" s="13">
        <v>0</v>
      </c>
      <c r="Z662" s="13">
        <v>0</v>
      </c>
      <c r="AA662" s="13">
        <v>1</v>
      </c>
      <c r="AB662" s="13">
        <v>0</v>
      </c>
    </row>
    <row r="663" spans="1:28" x14ac:dyDescent="0.25">
      <c r="A663" s="13">
        <v>50</v>
      </c>
      <c r="B663" s="13">
        <v>0</v>
      </c>
      <c r="C663" s="13">
        <v>0</v>
      </c>
      <c r="D663" s="13">
        <v>1</v>
      </c>
      <c r="E663" s="13">
        <v>230</v>
      </c>
      <c r="F663" s="13">
        <f>ROUND(Source!BA643,O663)</f>
        <v>0</v>
      </c>
      <c r="G663" s="13" t="s">
        <v>115</v>
      </c>
      <c r="H663" s="13" t="s">
        <v>116</v>
      </c>
      <c r="I663" s="13"/>
      <c r="J663" s="13"/>
      <c r="K663" s="13">
        <v>230</v>
      </c>
      <c r="L663" s="13">
        <v>19</v>
      </c>
      <c r="M663" s="13">
        <v>3</v>
      </c>
      <c r="N663" s="13" t="s">
        <v>3</v>
      </c>
      <c r="O663" s="13">
        <v>2</v>
      </c>
      <c r="P663" s="13">
        <f>ROUND(Source!ES643,O663)</f>
        <v>0</v>
      </c>
      <c r="Q663" s="13"/>
      <c r="R663" s="13"/>
      <c r="S663" s="13"/>
      <c r="T663" s="13"/>
      <c r="U663" s="13"/>
      <c r="V663" s="13"/>
      <c r="W663" s="13">
        <v>0</v>
      </c>
      <c r="X663" s="13">
        <v>1</v>
      </c>
      <c r="Y663" s="13">
        <v>0</v>
      </c>
      <c r="Z663" s="13">
        <v>0</v>
      </c>
      <c r="AA663" s="13">
        <v>1</v>
      </c>
      <c r="AB663" s="13">
        <v>0</v>
      </c>
    </row>
    <row r="664" spans="1:28" x14ac:dyDescent="0.25">
      <c r="A664" s="13">
        <v>50</v>
      </c>
      <c r="B664" s="13">
        <v>0</v>
      </c>
      <c r="C664" s="13">
        <v>0</v>
      </c>
      <c r="D664" s="13">
        <v>1</v>
      </c>
      <c r="E664" s="13">
        <v>206</v>
      </c>
      <c r="F664" s="13">
        <f>ROUND(Source!T643,O664)</f>
        <v>0</v>
      </c>
      <c r="G664" s="13" t="s">
        <v>117</v>
      </c>
      <c r="H664" s="13" t="s">
        <v>118</v>
      </c>
      <c r="I664" s="13"/>
      <c r="J664" s="13"/>
      <c r="K664" s="13">
        <v>206</v>
      </c>
      <c r="L664" s="13">
        <v>20</v>
      </c>
      <c r="M664" s="13">
        <v>3</v>
      </c>
      <c r="N664" s="13" t="s">
        <v>3</v>
      </c>
      <c r="O664" s="13">
        <v>2</v>
      </c>
      <c r="P664" s="13">
        <f>ROUND(Source!DL643,O664)</f>
        <v>0</v>
      </c>
      <c r="Q664" s="13"/>
      <c r="R664" s="13"/>
      <c r="S664" s="13"/>
      <c r="T664" s="13"/>
      <c r="U664" s="13"/>
      <c r="V664" s="13"/>
      <c r="W664" s="13">
        <v>0</v>
      </c>
      <c r="X664" s="13">
        <v>1</v>
      </c>
      <c r="Y664" s="13">
        <v>0</v>
      </c>
      <c r="Z664" s="13">
        <v>0</v>
      </c>
      <c r="AA664" s="13">
        <v>1</v>
      </c>
      <c r="AB664" s="13">
        <v>0</v>
      </c>
    </row>
    <row r="665" spans="1:28" x14ac:dyDescent="0.25">
      <c r="A665" s="13">
        <v>50</v>
      </c>
      <c r="B665" s="13">
        <v>0</v>
      </c>
      <c r="C665" s="13">
        <v>0</v>
      </c>
      <c r="D665" s="13">
        <v>1</v>
      </c>
      <c r="E665" s="13">
        <v>207</v>
      </c>
      <c r="F665" s="13">
        <f>Source!U643</f>
        <v>2029.92665844</v>
      </c>
      <c r="G665" s="13" t="s">
        <v>119</v>
      </c>
      <c r="H665" s="13" t="s">
        <v>120</v>
      </c>
      <c r="I665" s="13"/>
      <c r="J665" s="13"/>
      <c r="K665" s="13">
        <v>207</v>
      </c>
      <c r="L665" s="13">
        <v>21</v>
      </c>
      <c r="M665" s="13">
        <v>3</v>
      </c>
      <c r="N665" s="13" t="s">
        <v>3</v>
      </c>
      <c r="O665" s="13">
        <v>-1</v>
      </c>
      <c r="P665" s="13">
        <f>Source!DM643</f>
        <v>2029.92665844</v>
      </c>
      <c r="Q665" s="13"/>
      <c r="R665" s="13"/>
      <c r="S665" s="13"/>
      <c r="T665" s="13"/>
      <c r="U665" s="13"/>
      <c r="V665" s="13"/>
      <c r="W665" s="13">
        <v>2029.9266584400004</v>
      </c>
      <c r="X665" s="13">
        <v>1</v>
      </c>
      <c r="Y665" s="13">
        <v>2029.9266584400004</v>
      </c>
      <c r="Z665" s="13">
        <v>2029.9266584400004</v>
      </c>
      <c r="AA665" s="13">
        <v>1</v>
      </c>
      <c r="AB665" s="13">
        <v>2029.9266584400004</v>
      </c>
    </row>
    <row r="666" spans="1:28" x14ac:dyDescent="0.25">
      <c r="A666" s="13">
        <v>50</v>
      </c>
      <c r="B666" s="13">
        <v>0</v>
      </c>
      <c r="C666" s="13">
        <v>0</v>
      </c>
      <c r="D666" s="13">
        <v>1</v>
      </c>
      <c r="E666" s="13">
        <v>208</v>
      </c>
      <c r="F666" s="13">
        <f>Source!V643</f>
        <v>0</v>
      </c>
      <c r="G666" s="13" t="s">
        <v>121</v>
      </c>
      <c r="H666" s="13" t="s">
        <v>122</v>
      </c>
      <c r="I666" s="13"/>
      <c r="J666" s="13"/>
      <c r="K666" s="13">
        <v>208</v>
      </c>
      <c r="L666" s="13">
        <v>22</v>
      </c>
      <c r="M666" s="13">
        <v>3</v>
      </c>
      <c r="N666" s="13" t="s">
        <v>3</v>
      </c>
      <c r="O666" s="13">
        <v>-1</v>
      </c>
      <c r="P666" s="13">
        <f>Source!DN643</f>
        <v>0</v>
      </c>
      <c r="Q666" s="13"/>
      <c r="R666" s="13"/>
      <c r="S666" s="13"/>
      <c r="T666" s="13"/>
      <c r="U666" s="13"/>
      <c r="V666" s="13"/>
      <c r="W666" s="13">
        <v>0</v>
      </c>
      <c r="X666" s="13">
        <v>1</v>
      </c>
      <c r="Y666" s="13">
        <v>0</v>
      </c>
      <c r="Z666" s="13">
        <v>0</v>
      </c>
      <c r="AA666" s="13">
        <v>1</v>
      </c>
      <c r="AB666" s="13">
        <v>0</v>
      </c>
    </row>
    <row r="667" spans="1:28" x14ac:dyDescent="0.25">
      <c r="A667" s="13">
        <v>50</v>
      </c>
      <c r="B667" s="13">
        <v>0</v>
      </c>
      <c r="C667" s="13">
        <v>0</v>
      </c>
      <c r="D667" s="13">
        <v>1</v>
      </c>
      <c r="E667" s="13">
        <v>209</v>
      </c>
      <c r="F667" s="13">
        <f>ROUND(Source!W643,O667)</f>
        <v>0</v>
      </c>
      <c r="G667" s="13" t="s">
        <v>123</v>
      </c>
      <c r="H667" s="13" t="s">
        <v>124</v>
      </c>
      <c r="I667" s="13"/>
      <c r="J667" s="13"/>
      <c r="K667" s="13">
        <v>209</v>
      </c>
      <c r="L667" s="13">
        <v>23</v>
      </c>
      <c r="M667" s="13">
        <v>3</v>
      </c>
      <c r="N667" s="13" t="s">
        <v>3</v>
      </c>
      <c r="O667" s="13">
        <v>2</v>
      </c>
      <c r="P667" s="13">
        <f>ROUND(Source!DO643,O667)</f>
        <v>0</v>
      </c>
      <c r="Q667" s="13"/>
      <c r="R667" s="13"/>
      <c r="S667" s="13"/>
      <c r="T667" s="13"/>
      <c r="U667" s="13"/>
      <c r="V667" s="13"/>
      <c r="W667" s="13">
        <v>0</v>
      </c>
      <c r="X667" s="13">
        <v>1</v>
      </c>
      <c r="Y667" s="13">
        <v>0</v>
      </c>
      <c r="Z667" s="13">
        <v>0</v>
      </c>
      <c r="AA667" s="13">
        <v>1</v>
      </c>
      <c r="AB667" s="13">
        <v>0</v>
      </c>
    </row>
    <row r="668" spans="1:28" x14ac:dyDescent="0.25">
      <c r="A668" s="13">
        <v>50</v>
      </c>
      <c r="B668" s="13">
        <v>0</v>
      </c>
      <c r="C668" s="13">
        <v>0</v>
      </c>
      <c r="D668" s="13">
        <v>1</v>
      </c>
      <c r="E668" s="13">
        <v>233</v>
      </c>
      <c r="F668" s="13">
        <f>ROUND(Source!BD643,O668)</f>
        <v>0</v>
      </c>
      <c r="G668" s="13" t="s">
        <v>125</v>
      </c>
      <c r="H668" s="13" t="s">
        <v>126</v>
      </c>
      <c r="I668" s="13"/>
      <c r="J668" s="13"/>
      <c r="K668" s="13">
        <v>233</v>
      </c>
      <c r="L668" s="13">
        <v>24</v>
      </c>
      <c r="M668" s="13">
        <v>3</v>
      </c>
      <c r="N668" s="13" t="s">
        <v>3</v>
      </c>
      <c r="O668" s="13">
        <v>2</v>
      </c>
      <c r="P668" s="13">
        <f>ROUND(Source!EV643,O668)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8" x14ac:dyDescent="0.25">
      <c r="A669" s="13">
        <v>50</v>
      </c>
      <c r="B669" s="13">
        <v>0</v>
      </c>
      <c r="C669" s="13">
        <v>0</v>
      </c>
      <c r="D669" s="13">
        <v>1</v>
      </c>
      <c r="E669" s="13">
        <v>210</v>
      </c>
      <c r="F669" s="13">
        <f>ROUND(Source!X643,O669)</f>
        <v>26588.23</v>
      </c>
      <c r="G669" s="13" t="s">
        <v>127</v>
      </c>
      <c r="H669" s="13" t="s">
        <v>128</v>
      </c>
      <c r="I669" s="13"/>
      <c r="J669" s="13"/>
      <c r="K669" s="13">
        <v>210</v>
      </c>
      <c r="L669" s="13">
        <v>25</v>
      </c>
      <c r="M669" s="13">
        <v>3</v>
      </c>
      <c r="N669" s="13" t="s">
        <v>3</v>
      </c>
      <c r="O669" s="13">
        <v>2</v>
      </c>
      <c r="P669" s="13">
        <f>ROUND(Source!DP643,O669)</f>
        <v>1498247.4</v>
      </c>
      <c r="Q669" s="13"/>
      <c r="R669" s="13"/>
      <c r="S669" s="13"/>
      <c r="T669" s="13"/>
      <c r="U669" s="13"/>
      <c r="V669" s="13"/>
      <c r="W669" s="13">
        <v>26588.23</v>
      </c>
      <c r="X669" s="13">
        <v>1</v>
      </c>
      <c r="Y669" s="13">
        <v>26588.23</v>
      </c>
      <c r="Z669" s="13">
        <v>1498247.4</v>
      </c>
      <c r="AA669" s="13">
        <v>1</v>
      </c>
      <c r="AB669" s="13">
        <v>1498247.4</v>
      </c>
    </row>
    <row r="670" spans="1:28" x14ac:dyDescent="0.25">
      <c r="A670" s="13">
        <v>50</v>
      </c>
      <c r="B670" s="13">
        <v>0</v>
      </c>
      <c r="C670" s="13">
        <v>0</v>
      </c>
      <c r="D670" s="13">
        <v>1</v>
      </c>
      <c r="E670" s="13">
        <v>211</v>
      </c>
      <c r="F670" s="13">
        <f>ROUND(Source!Y643,O670)</f>
        <v>14644.31</v>
      </c>
      <c r="G670" s="13" t="s">
        <v>129</v>
      </c>
      <c r="H670" s="13" t="s">
        <v>130</v>
      </c>
      <c r="I670" s="13"/>
      <c r="J670" s="13"/>
      <c r="K670" s="13">
        <v>211</v>
      </c>
      <c r="L670" s="13">
        <v>26</v>
      </c>
      <c r="M670" s="13">
        <v>3</v>
      </c>
      <c r="N670" s="13" t="s">
        <v>3</v>
      </c>
      <c r="O670" s="13">
        <v>2</v>
      </c>
      <c r="P670" s="13">
        <f>ROUND(Source!DQ643,O670)</f>
        <v>825207.79</v>
      </c>
      <c r="Q670" s="13"/>
      <c r="R670" s="13"/>
      <c r="S670" s="13"/>
      <c r="T670" s="13"/>
      <c r="U670" s="13"/>
      <c r="V670" s="13"/>
      <c r="W670" s="13">
        <v>14644.31</v>
      </c>
      <c r="X670" s="13">
        <v>1</v>
      </c>
      <c r="Y670" s="13">
        <v>14644.31</v>
      </c>
      <c r="Z670" s="13">
        <v>825207.79</v>
      </c>
      <c r="AA670" s="13">
        <v>1</v>
      </c>
      <c r="AB670" s="13">
        <v>825207.79</v>
      </c>
    </row>
    <row r="671" spans="1:28" x14ac:dyDescent="0.25">
      <c r="A671" s="13">
        <v>50</v>
      </c>
      <c r="B671" s="13">
        <v>0</v>
      </c>
      <c r="C671" s="13">
        <v>0</v>
      </c>
      <c r="D671" s="13">
        <v>1</v>
      </c>
      <c r="E671" s="13">
        <v>224</v>
      </c>
      <c r="F671" s="13">
        <f>ROUND(Source!AR643,O671)</f>
        <v>790070.82</v>
      </c>
      <c r="G671" s="13" t="s">
        <v>131</v>
      </c>
      <c r="H671" s="13" t="s">
        <v>132</v>
      </c>
      <c r="I671" s="13"/>
      <c r="J671" s="13"/>
      <c r="K671" s="13">
        <v>224</v>
      </c>
      <c r="L671" s="13">
        <v>27</v>
      </c>
      <c r="M671" s="13">
        <v>3</v>
      </c>
      <c r="N671" s="13" t="s">
        <v>3</v>
      </c>
      <c r="O671" s="13">
        <v>2</v>
      </c>
      <c r="P671" s="13">
        <f>ROUND(Source!EJ643,O671)</f>
        <v>7149295.1699999999</v>
      </c>
      <c r="Q671" s="13"/>
      <c r="R671" s="13"/>
      <c r="S671" s="13"/>
      <c r="T671" s="13"/>
      <c r="U671" s="13"/>
      <c r="V671" s="13"/>
      <c r="W671" s="13">
        <v>790070.82</v>
      </c>
      <c r="X671" s="13">
        <v>1</v>
      </c>
      <c r="Y671" s="13">
        <v>790070.82</v>
      </c>
      <c r="Z671" s="13">
        <v>7149295.1699999999</v>
      </c>
      <c r="AA671" s="13">
        <v>1</v>
      </c>
      <c r="AB671" s="13">
        <v>7149295.1699999999</v>
      </c>
    </row>
    <row r="672" spans="1:28" x14ac:dyDescent="0.25">
      <c r="A672" s="13">
        <v>50</v>
      </c>
      <c r="B672" s="13">
        <v>1</v>
      </c>
      <c r="C672" s="13">
        <v>0</v>
      </c>
      <c r="D672" s="13">
        <v>2</v>
      </c>
      <c r="E672" s="13">
        <v>0</v>
      </c>
      <c r="F672" s="13">
        <f>ROUND(F671,O672)</f>
        <v>790070.82</v>
      </c>
      <c r="G672" s="13" t="s">
        <v>584</v>
      </c>
      <c r="H672" s="13" t="s">
        <v>585</v>
      </c>
      <c r="I672" s="13"/>
      <c r="J672" s="13"/>
      <c r="K672" s="13">
        <v>212</v>
      </c>
      <c r="L672" s="13">
        <v>28</v>
      </c>
      <c r="M672" s="13">
        <v>0</v>
      </c>
      <c r="N672" s="13" t="s">
        <v>3</v>
      </c>
      <c r="O672" s="13">
        <v>2</v>
      </c>
      <c r="P672" s="13">
        <f>ROUND(P671,O672)</f>
        <v>7149295.1699999999</v>
      </c>
      <c r="Q672" s="13"/>
      <c r="R672" s="13"/>
      <c r="S672" s="13"/>
      <c r="T672" s="13"/>
      <c r="U672" s="13"/>
      <c r="V672" s="13"/>
      <c r="W672" s="13">
        <v>790070.82</v>
      </c>
      <c r="X672" s="13">
        <v>1</v>
      </c>
      <c r="Y672" s="13">
        <v>790070.82</v>
      </c>
      <c r="Z672" s="13">
        <v>7149295.1699999999</v>
      </c>
      <c r="AA672" s="13">
        <v>1</v>
      </c>
      <c r="AB672" s="13">
        <v>7149295.1699999999</v>
      </c>
    </row>
    <row r="673" spans="1:206" x14ac:dyDescent="0.25">
      <c r="A673" s="13">
        <v>50</v>
      </c>
      <c r="B673" s="13">
        <v>1</v>
      </c>
      <c r="C673" s="13">
        <v>0</v>
      </c>
      <c r="D673" s="13">
        <v>2</v>
      </c>
      <c r="E673" s="13">
        <v>0</v>
      </c>
      <c r="F673" s="13">
        <f>ROUND(F672*0.2,O673)</f>
        <v>158014.16</v>
      </c>
      <c r="G673" s="13" t="s">
        <v>586</v>
      </c>
      <c r="H673" s="13" t="s">
        <v>587</v>
      </c>
      <c r="I673" s="13"/>
      <c r="J673" s="13"/>
      <c r="K673" s="13">
        <v>212</v>
      </c>
      <c r="L673" s="13">
        <v>29</v>
      </c>
      <c r="M673" s="13">
        <v>0</v>
      </c>
      <c r="N673" s="13" t="s">
        <v>3</v>
      </c>
      <c r="O673" s="13">
        <v>2</v>
      </c>
      <c r="P673" s="13">
        <f>ROUND(P672*0.2,O673)</f>
        <v>1429859.03</v>
      </c>
      <c r="Q673" s="13"/>
      <c r="R673" s="13"/>
      <c r="S673" s="13"/>
      <c r="T673" s="13"/>
      <c r="U673" s="13"/>
      <c r="V673" s="13"/>
      <c r="W673" s="13">
        <v>158014.16</v>
      </c>
      <c r="X673" s="13">
        <v>1</v>
      </c>
      <c r="Y673" s="13">
        <v>158014.16</v>
      </c>
      <c r="Z673" s="13">
        <v>1429859.03</v>
      </c>
      <c r="AA673" s="13">
        <v>1</v>
      </c>
      <c r="AB673" s="13">
        <v>1429859.03</v>
      </c>
    </row>
    <row r="674" spans="1:206" x14ac:dyDescent="0.25">
      <c r="A674" s="13">
        <v>50</v>
      </c>
      <c r="B674" s="13">
        <v>1</v>
      </c>
      <c r="C674" s="13">
        <v>0</v>
      </c>
      <c r="D674" s="13">
        <v>2</v>
      </c>
      <c r="E674" s="13">
        <v>213</v>
      </c>
      <c r="F674" s="13">
        <f>ROUND(F672+F673,O674)</f>
        <v>948084.98</v>
      </c>
      <c r="G674" s="13" t="s">
        <v>588</v>
      </c>
      <c r="H674" s="13" t="s">
        <v>131</v>
      </c>
      <c r="I674" s="13"/>
      <c r="J674" s="13"/>
      <c r="K674" s="13">
        <v>212</v>
      </c>
      <c r="L674" s="13">
        <v>30</v>
      </c>
      <c r="M674" s="13">
        <v>0</v>
      </c>
      <c r="N674" s="13" t="s">
        <v>3</v>
      </c>
      <c r="O674" s="13">
        <v>2</v>
      </c>
      <c r="P674" s="13">
        <f>ROUND(P672+P673,O674)</f>
        <v>8579154.1999999993</v>
      </c>
      <c r="Q674" s="13"/>
      <c r="R674" s="13"/>
      <c r="S674" s="13"/>
      <c r="T674" s="13"/>
      <c r="U674" s="13"/>
      <c r="V674" s="13"/>
      <c r="W674" s="13">
        <v>948084.98</v>
      </c>
      <c r="X674" s="13">
        <v>1</v>
      </c>
      <c r="Y674" s="13">
        <v>948084.98</v>
      </c>
      <c r="Z674" s="13">
        <v>8579154.1999999993</v>
      </c>
      <c r="AA674" s="13">
        <v>1</v>
      </c>
      <c r="AB674" s="13">
        <v>8579154.1999999993</v>
      </c>
    </row>
    <row r="676" spans="1:206" x14ac:dyDescent="0.25">
      <c r="A676" s="11">
        <v>51</v>
      </c>
      <c r="B676" s="11">
        <f>B12</f>
        <v>717</v>
      </c>
      <c r="C676" s="11">
        <f>A12</f>
        <v>1</v>
      </c>
      <c r="D676" s="11">
        <f>ROW(A12)</f>
        <v>12</v>
      </c>
      <c r="E676" s="11"/>
      <c r="F676" s="11" t="str">
        <f>IF(F12&lt;&gt;"",F12,"")</f>
        <v>Новый объект строительства</v>
      </c>
      <c r="G676" s="11" t="str">
        <f>IF(G12&lt;&gt;"",G12,"")</f>
        <v/>
      </c>
      <c r="H676" s="11">
        <v>0</v>
      </c>
      <c r="I676" s="11"/>
      <c r="J676" s="11"/>
      <c r="K676" s="11"/>
      <c r="L676" s="11"/>
      <c r="M676" s="11"/>
      <c r="N676" s="11"/>
      <c r="O676" s="11">
        <f t="shared" ref="O676:T676" si="611">ROUND(O643,2)</f>
        <v>748838.28</v>
      </c>
      <c r="P676" s="11">
        <f t="shared" si="611"/>
        <v>722350.83</v>
      </c>
      <c r="Q676" s="11">
        <f t="shared" si="611"/>
        <v>1237.2</v>
      </c>
      <c r="R676" s="11">
        <f t="shared" si="611"/>
        <v>155.80000000000001</v>
      </c>
      <c r="S676" s="11">
        <f t="shared" si="611"/>
        <v>25250.25</v>
      </c>
      <c r="T676" s="11">
        <f t="shared" si="611"/>
        <v>0</v>
      </c>
      <c r="U676" s="11">
        <f>U643</f>
        <v>2029.92665844</v>
      </c>
      <c r="V676" s="11">
        <f>V643</f>
        <v>0</v>
      </c>
      <c r="W676" s="11">
        <f>ROUND(W643,2)</f>
        <v>0</v>
      </c>
      <c r="X676" s="11">
        <f>ROUND(X643,2)</f>
        <v>26588.23</v>
      </c>
      <c r="Y676" s="11">
        <f>ROUND(Y643,2)</f>
        <v>14644.31</v>
      </c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>
        <f t="shared" ref="AO676:BD676" si="612">ROUND(AO643,2)</f>
        <v>0</v>
      </c>
      <c r="AP676" s="11">
        <f t="shared" si="612"/>
        <v>8473.83</v>
      </c>
      <c r="AQ676" s="11">
        <f t="shared" si="612"/>
        <v>0</v>
      </c>
      <c r="AR676" s="11">
        <f t="shared" si="612"/>
        <v>790070.82</v>
      </c>
      <c r="AS676" s="11">
        <f t="shared" si="612"/>
        <v>781596.99</v>
      </c>
      <c r="AT676" s="11">
        <f t="shared" si="612"/>
        <v>0</v>
      </c>
      <c r="AU676" s="11">
        <f t="shared" si="612"/>
        <v>0</v>
      </c>
      <c r="AV676" s="11">
        <f t="shared" si="612"/>
        <v>722350.83</v>
      </c>
      <c r="AW676" s="11">
        <f t="shared" si="612"/>
        <v>713877</v>
      </c>
      <c r="AX676" s="11">
        <f t="shared" si="612"/>
        <v>0</v>
      </c>
      <c r="AY676" s="11">
        <f t="shared" si="612"/>
        <v>713877</v>
      </c>
      <c r="AZ676" s="11">
        <f t="shared" si="612"/>
        <v>8473.83</v>
      </c>
      <c r="BA676" s="11">
        <f t="shared" si="612"/>
        <v>0</v>
      </c>
      <c r="BB676" s="11">
        <f t="shared" si="612"/>
        <v>0</v>
      </c>
      <c r="BC676" s="11">
        <f t="shared" si="612"/>
        <v>0</v>
      </c>
      <c r="BD676" s="11">
        <f t="shared" si="612"/>
        <v>0</v>
      </c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2">
        <f t="shared" ref="DG676:DL676" si="613">ROUND(DG643,2)</f>
        <v>4825839.9800000004</v>
      </c>
      <c r="DH676" s="12">
        <f t="shared" si="613"/>
        <v>3382989.48</v>
      </c>
      <c r="DI676" s="12">
        <f t="shared" si="613"/>
        <v>19998.900000000001</v>
      </c>
      <c r="DJ676" s="12">
        <f t="shared" si="613"/>
        <v>8779.36</v>
      </c>
      <c r="DK676" s="12">
        <f t="shared" si="613"/>
        <v>1422851.6</v>
      </c>
      <c r="DL676" s="12">
        <f t="shared" si="613"/>
        <v>0</v>
      </c>
      <c r="DM676" s="12">
        <f>DM643</f>
        <v>2029.92665844</v>
      </c>
      <c r="DN676" s="12">
        <f>DN643</f>
        <v>0</v>
      </c>
      <c r="DO676" s="12">
        <f>ROUND(DO643,2)</f>
        <v>0</v>
      </c>
      <c r="DP676" s="12">
        <f>ROUND(DP643,2)</f>
        <v>1498247.4</v>
      </c>
      <c r="DQ676" s="12">
        <f>ROUND(DQ643,2)</f>
        <v>825207.79</v>
      </c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>
        <f t="shared" ref="EG676:EV676" si="614">ROUND(EG643,2)</f>
        <v>0</v>
      </c>
      <c r="EH676" s="12">
        <f t="shared" si="614"/>
        <v>126005.85</v>
      </c>
      <c r="EI676" s="12">
        <f t="shared" si="614"/>
        <v>0</v>
      </c>
      <c r="EJ676" s="12">
        <f t="shared" si="614"/>
        <v>7149295.1699999999</v>
      </c>
      <c r="EK676" s="12">
        <f t="shared" si="614"/>
        <v>7023289.3200000003</v>
      </c>
      <c r="EL676" s="12">
        <f t="shared" si="614"/>
        <v>0</v>
      </c>
      <c r="EM676" s="12">
        <f t="shared" si="614"/>
        <v>0</v>
      </c>
      <c r="EN676" s="12">
        <f t="shared" si="614"/>
        <v>3382989.48</v>
      </c>
      <c r="EO676" s="12">
        <f t="shared" si="614"/>
        <v>3256983.63</v>
      </c>
      <c r="EP676" s="12">
        <f t="shared" si="614"/>
        <v>0</v>
      </c>
      <c r="EQ676" s="12">
        <f t="shared" si="614"/>
        <v>3256983.63</v>
      </c>
      <c r="ER676" s="12">
        <f t="shared" si="614"/>
        <v>126005.85</v>
      </c>
      <c r="ES676" s="12">
        <f t="shared" si="614"/>
        <v>0</v>
      </c>
      <c r="ET676" s="12">
        <f t="shared" si="614"/>
        <v>0</v>
      </c>
      <c r="EU676" s="12">
        <f t="shared" si="614"/>
        <v>0</v>
      </c>
      <c r="EV676" s="12">
        <f t="shared" si="614"/>
        <v>0</v>
      </c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>
        <v>0</v>
      </c>
    </row>
    <row r="678" spans="1:206" x14ac:dyDescent="0.25">
      <c r="A678" s="13">
        <v>50</v>
      </c>
      <c r="B678" s="13">
        <v>0</v>
      </c>
      <c r="C678" s="13">
        <v>0</v>
      </c>
      <c r="D678" s="13">
        <v>1</v>
      </c>
      <c r="E678" s="13">
        <v>201</v>
      </c>
      <c r="F678" s="13">
        <f>ROUND(Source!O676,O678)</f>
        <v>748838.28</v>
      </c>
      <c r="G678" s="13" t="s">
        <v>79</v>
      </c>
      <c r="H678" s="13" t="s">
        <v>80</v>
      </c>
      <c r="I678" s="13"/>
      <c r="J678" s="13"/>
      <c r="K678" s="13">
        <v>201</v>
      </c>
      <c r="L678" s="13">
        <v>1</v>
      </c>
      <c r="M678" s="13">
        <v>3</v>
      </c>
      <c r="N678" s="13" t="s">
        <v>3</v>
      </c>
      <c r="O678" s="13">
        <v>2</v>
      </c>
      <c r="P678" s="13">
        <f>ROUND(Source!DG676,O678)</f>
        <v>4825839.9800000004</v>
      </c>
      <c r="Q678" s="13"/>
      <c r="R678" s="13"/>
      <c r="S678" s="13"/>
      <c r="T678" s="13"/>
      <c r="U678" s="13"/>
      <c r="V678" s="13"/>
      <c r="W678" s="13">
        <v>748838.28</v>
      </c>
      <c r="X678" s="13">
        <v>1</v>
      </c>
      <c r="Y678" s="13">
        <v>748838.28</v>
      </c>
      <c r="Z678" s="13">
        <v>4825839.9800000004</v>
      </c>
      <c r="AA678" s="13">
        <v>1</v>
      </c>
      <c r="AB678" s="13">
        <v>4825839.9800000004</v>
      </c>
    </row>
    <row r="679" spans="1:206" x14ac:dyDescent="0.25">
      <c r="A679" s="13">
        <v>50</v>
      </c>
      <c r="B679" s="13">
        <v>0</v>
      </c>
      <c r="C679" s="13">
        <v>0</v>
      </c>
      <c r="D679" s="13">
        <v>1</v>
      </c>
      <c r="E679" s="13">
        <v>202</v>
      </c>
      <c r="F679" s="13">
        <f>ROUND(Source!P676,O679)</f>
        <v>722350.83</v>
      </c>
      <c r="G679" s="13" t="s">
        <v>81</v>
      </c>
      <c r="H679" s="13" t="s">
        <v>82</v>
      </c>
      <c r="I679" s="13"/>
      <c r="J679" s="13"/>
      <c r="K679" s="13">
        <v>202</v>
      </c>
      <c r="L679" s="13">
        <v>2</v>
      </c>
      <c r="M679" s="13">
        <v>3</v>
      </c>
      <c r="N679" s="13" t="s">
        <v>3</v>
      </c>
      <c r="O679" s="13">
        <v>2</v>
      </c>
      <c r="P679" s="13">
        <f>ROUND(Source!DH676,O679)</f>
        <v>3382989.48</v>
      </c>
      <c r="Q679" s="13"/>
      <c r="R679" s="13"/>
      <c r="S679" s="13"/>
      <c r="T679" s="13"/>
      <c r="U679" s="13"/>
      <c r="V679" s="13"/>
      <c r="W679" s="13">
        <v>722350.83</v>
      </c>
      <c r="X679" s="13">
        <v>1</v>
      </c>
      <c r="Y679" s="13">
        <v>722350.83</v>
      </c>
      <c r="Z679" s="13">
        <v>3382989.48</v>
      </c>
      <c r="AA679" s="13">
        <v>1</v>
      </c>
      <c r="AB679" s="13">
        <v>3382989.48</v>
      </c>
    </row>
    <row r="680" spans="1:206" x14ac:dyDescent="0.25">
      <c r="A680" s="13">
        <v>50</v>
      </c>
      <c r="B680" s="13">
        <v>0</v>
      </c>
      <c r="C680" s="13">
        <v>0</v>
      </c>
      <c r="D680" s="13">
        <v>1</v>
      </c>
      <c r="E680" s="13">
        <v>222</v>
      </c>
      <c r="F680" s="13">
        <f>ROUND(Source!AO676,O680)</f>
        <v>0</v>
      </c>
      <c r="G680" s="13" t="s">
        <v>83</v>
      </c>
      <c r="H680" s="13" t="s">
        <v>84</v>
      </c>
      <c r="I680" s="13"/>
      <c r="J680" s="13"/>
      <c r="K680" s="13">
        <v>222</v>
      </c>
      <c r="L680" s="13">
        <v>3</v>
      </c>
      <c r="M680" s="13">
        <v>3</v>
      </c>
      <c r="N680" s="13" t="s">
        <v>3</v>
      </c>
      <c r="O680" s="13">
        <v>2</v>
      </c>
      <c r="P680" s="13">
        <f>ROUND(Source!EG676,O680)</f>
        <v>0</v>
      </c>
      <c r="Q680" s="13"/>
      <c r="R680" s="13"/>
      <c r="S680" s="13"/>
      <c r="T680" s="13"/>
      <c r="U680" s="13"/>
      <c r="V680" s="13"/>
      <c r="W680" s="13">
        <v>0</v>
      </c>
      <c r="X680" s="13">
        <v>1</v>
      </c>
      <c r="Y680" s="13">
        <v>0</v>
      </c>
      <c r="Z680" s="13">
        <v>0</v>
      </c>
      <c r="AA680" s="13">
        <v>1</v>
      </c>
      <c r="AB680" s="13">
        <v>0</v>
      </c>
    </row>
    <row r="681" spans="1:206" x14ac:dyDescent="0.25">
      <c r="A681" s="13">
        <v>50</v>
      </c>
      <c r="B681" s="13">
        <v>0</v>
      </c>
      <c r="C681" s="13">
        <v>0</v>
      </c>
      <c r="D681" s="13">
        <v>1</v>
      </c>
      <c r="E681" s="13">
        <v>225</v>
      </c>
      <c r="F681" s="13">
        <f>ROUND(Source!AV676,O681)</f>
        <v>722350.83</v>
      </c>
      <c r="G681" s="13" t="s">
        <v>85</v>
      </c>
      <c r="H681" s="13" t="s">
        <v>86</v>
      </c>
      <c r="I681" s="13"/>
      <c r="J681" s="13"/>
      <c r="K681" s="13">
        <v>225</v>
      </c>
      <c r="L681" s="13">
        <v>4</v>
      </c>
      <c r="M681" s="13">
        <v>3</v>
      </c>
      <c r="N681" s="13" t="s">
        <v>3</v>
      </c>
      <c r="O681" s="13">
        <v>2</v>
      </c>
      <c r="P681" s="13">
        <f>ROUND(Source!EN676,O681)</f>
        <v>3382989.48</v>
      </c>
      <c r="Q681" s="13"/>
      <c r="R681" s="13"/>
      <c r="S681" s="13"/>
      <c r="T681" s="13"/>
      <c r="U681" s="13"/>
      <c r="V681" s="13"/>
      <c r="W681" s="13">
        <v>722350.83</v>
      </c>
      <c r="X681" s="13">
        <v>1</v>
      </c>
      <c r="Y681" s="13">
        <v>722350.83</v>
      </c>
      <c r="Z681" s="13">
        <v>3382989.48</v>
      </c>
      <c r="AA681" s="13">
        <v>1</v>
      </c>
      <c r="AB681" s="13">
        <v>3382989.48</v>
      </c>
    </row>
    <row r="682" spans="1:206" x14ac:dyDescent="0.25">
      <c r="A682" s="13">
        <v>50</v>
      </c>
      <c r="B682" s="13">
        <v>0</v>
      </c>
      <c r="C682" s="13">
        <v>0</v>
      </c>
      <c r="D682" s="13">
        <v>1</v>
      </c>
      <c r="E682" s="13">
        <v>226</v>
      </c>
      <c r="F682" s="13">
        <f>ROUND(Source!AW676,O682)</f>
        <v>713877</v>
      </c>
      <c r="G682" s="13" t="s">
        <v>87</v>
      </c>
      <c r="H682" s="13" t="s">
        <v>88</v>
      </c>
      <c r="I682" s="13"/>
      <c r="J682" s="13"/>
      <c r="K682" s="13">
        <v>226</v>
      </c>
      <c r="L682" s="13">
        <v>5</v>
      </c>
      <c r="M682" s="13">
        <v>3</v>
      </c>
      <c r="N682" s="13" t="s">
        <v>3</v>
      </c>
      <c r="O682" s="13">
        <v>2</v>
      </c>
      <c r="P682" s="13">
        <f>ROUND(Source!EO676,O682)</f>
        <v>3256983.63</v>
      </c>
      <c r="Q682" s="13"/>
      <c r="R682" s="13"/>
      <c r="S682" s="13"/>
      <c r="T682" s="13"/>
      <c r="U682" s="13"/>
      <c r="V682" s="13"/>
      <c r="W682" s="13">
        <v>713877</v>
      </c>
      <c r="X682" s="13">
        <v>1</v>
      </c>
      <c r="Y682" s="13">
        <v>713877</v>
      </c>
      <c r="Z682" s="13">
        <v>3256983.63</v>
      </c>
      <c r="AA682" s="13">
        <v>1</v>
      </c>
      <c r="AB682" s="13">
        <v>3256983.63</v>
      </c>
    </row>
    <row r="683" spans="1:206" x14ac:dyDescent="0.25">
      <c r="A683" s="13">
        <v>50</v>
      </c>
      <c r="B683" s="13">
        <v>0</v>
      </c>
      <c r="C683" s="13">
        <v>0</v>
      </c>
      <c r="D683" s="13">
        <v>1</v>
      </c>
      <c r="E683" s="13">
        <v>227</v>
      </c>
      <c r="F683" s="13">
        <f>ROUND(Source!AX676,O683)</f>
        <v>0</v>
      </c>
      <c r="G683" s="13" t="s">
        <v>89</v>
      </c>
      <c r="H683" s="13" t="s">
        <v>90</v>
      </c>
      <c r="I683" s="13"/>
      <c r="J683" s="13"/>
      <c r="K683" s="13">
        <v>227</v>
      </c>
      <c r="L683" s="13">
        <v>6</v>
      </c>
      <c r="M683" s="13">
        <v>3</v>
      </c>
      <c r="N683" s="13" t="s">
        <v>3</v>
      </c>
      <c r="O683" s="13">
        <v>2</v>
      </c>
      <c r="P683" s="13">
        <f>ROUND(Source!EP676,O683)</f>
        <v>0</v>
      </c>
      <c r="Q683" s="13"/>
      <c r="R683" s="13"/>
      <c r="S683" s="13"/>
      <c r="T683" s="13"/>
      <c r="U683" s="13"/>
      <c r="V683" s="13"/>
      <c r="W683" s="13">
        <v>0</v>
      </c>
      <c r="X683" s="13">
        <v>1</v>
      </c>
      <c r="Y683" s="13">
        <v>0</v>
      </c>
      <c r="Z683" s="13">
        <v>0</v>
      </c>
      <c r="AA683" s="13">
        <v>1</v>
      </c>
      <c r="AB683" s="13">
        <v>0</v>
      </c>
    </row>
    <row r="684" spans="1:206" x14ac:dyDescent="0.25">
      <c r="A684" s="13">
        <v>50</v>
      </c>
      <c r="B684" s="13">
        <v>0</v>
      </c>
      <c r="C684" s="13">
        <v>0</v>
      </c>
      <c r="D684" s="13">
        <v>1</v>
      </c>
      <c r="E684" s="13">
        <v>228</v>
      </c>
      <c r="F684" s="13">
        <f>ROUND(Source!AY676,O684)</f>
        <v>713877</v>
      </c>
      <c r="G684" s="13" t="s">
        <v>91</v>
      </c>
      <c r="H684" s="13" t="s">
        <v>92</v>
      </c>
      <c r="I684" s="13"/>
      <c r="J684" s="13"/>
      <c r="K684" s="13">
        <v>228</v>
      </c>
      <c r="L684" s="13">
        <v>7</v>
      </c>
      <c r="M684" s="13">
        <v>3</v>
      </c>
      <c r="N684" s="13" t="s">
        <v>3</v>
      </c>
      <c r="O684" s="13">
        <v>2</v>
      </c>
      <c r="P684" s="13">
        <f>ROUND(Source!EQ676,O684)</f>
        <v>3256983.63</v>
      </c>
      <c r="Q684" s="13"/>
      <c r="R684" s="13"/>
      <c r="S684" s="13"/>
      <c r="T684" s="13"/>
      <c r="U684" s="13"/>
      <c r="V684" s="13"/>
      <c r="W684" s="13">
        <v>713877</v>
      </c>
      <c r="X684" s="13">
        <v>1</v>
      </c>
      <c r="Y684" s="13">
        <v>713877</v>
      </c>
      <c r="Z684" s="13">
        <v>3256983.63</v>
      </c>
      <c r="AA684" s="13">
        <v>1</v>
      </c>
      <c r="AB684" s="13">
        <v>3256983.63</v>
      </c>
    </row>
    <row r="685" spans="1:206" x14ac:dyDescent="0.25">
      <c r="A685" s="13">
        <v>50</v>
      </c>
      <c r="B685" s="13">
        <v>0</v>
      </c>
      <c r="C685" s="13">
        <v>0</v>
      </c>
      <c r="D685" s="13">
        <v>1</v>
      </c>
      <c r="E685" s="13">
        <v>216</v>
      </c>
      <c r="F685" s="13">
        <f>ROUND(Source!AP676,O685)</f>
        <v>8473.83</v>
      </c>
      <c r="G685" s="13" t="s">
        <v>93</v>
      </c>
      <c r="H685" s="13" t="s">
        <v>94</v>
      </c>
      <c r="I685" s="13"/>
      <c r="J685" s="13"/>
      <c r="K685" s="13">
        <v>216</v>
      </c>
      <c r="L685" s="13">
        <v>8</v>
      </c>
      <c r="M685" s="13">
        <v>3</v>
      </c>
      <c r="N685" s="13" t="s">
        <v>3</v>
      </c>
      <c r="O685" s="13">
        <v>2</v>
      </c>
      <c r="P685" s="13">
        <f>ROUND(Source!EH676,O685)</f>
        <v>126005.85</v>
      </c>
      <c r="Q685" s="13"/>
      <c r="R685" s="13"/>
      <c r="S685" s="13"/>
      <c r="T685" s="13"/>
      <c r="U685" s="13"/>
      <c r="V685" s="13"/>
      <c r="W685" s="13">
        <v>8473.83</v>
      </c>
      <c r="X685" s="13">
        <v>1</v>
      </c>
      <c r="Y685" s="13">
        <v>8473.83</v>
      </c>
      <c r="Z685" s="13">
        <v>126005.85</v>
      </c>
      <c r="AA685" s="13">
        <v>1</v>
      </c>
      <c r="AB685" s="13">
        <v>126005.85</v>
      </c>
    </row>
    <row r="686" spans="1:206" x14ac:dyDescent="0.25">
      <c r="A686" s="13">
        <v>50</v>
      </c>
      <c r="B686" s="13">
        <v>0</v>
      </c>
      <c r="C686" s="13">
        <v>0</v>
      </c>
      <c r="D686" s="13">
        <v>1</v>
      </c>
      <c r="E686" s="13">
        <v>223</v>
      </c>
      <c r="F686" s="13">
        <f>ROUND(Source!AQ676,O686)</f>
        <v>0</v>
      </c>
      <c r="G686" s="13" t="s">
        <v>95</v>
      </c>
      <c r="H686" s="13" t="s">
        <v>96</v>
      </c>
      <c r="I686" s="13"/>
      <c r="J686" s="13"/>
      <c r="K686" s="13">
        <v>223</v>
      </c>
      <c r="L686" s="13">
        <v>9</v>
      </c>
      <c r="M686" s="13">
        <v>3</v>
      </c>
      <c r="N686" s="13" t="s">
        <v>3</v>
      </c>
      <c r="O686" s="13">
        <v>2</v>
      </c>
      <c r="P686" s="13">
        <f>ROUND(Source!EI676,O686)</f>
        <v>0</v>
      </c>
      <c r="Q686" s="13"/>
      <c r="R686" s="13"/>
      <c r="S686" s="13"/>
      <c r="T686" s="13"/>
      <c r="U686" s="13"/>
      <c r="V686" s="13"/>
      <c r="W686" s="13">
        <v>0</v>
      </c>
      <c r="X686" s="13">
        <v>1</v>
      </c>
      <c r="Y686" s="13">
        <v>0</v>
      </c>
      <c r="Z686" s="13">
        <v>0</v>
      </c>
      <c r="AA686" s="13">
        <v>1</v>
      </c>
      <c r="AB686" s="13">
        <v>0</v>
      </c>
    </row>
    <row r="687" spans="1:206" x14ac:dyDescent="0.25">
      <c r="A687" s="13">
        <v>50</v>
      </c>
      <c r="B687" s="13">
        <v>0</v>
      </c>
      <c r="C687" s="13">
        <v>0</v>
      </c>
      <c r="D687" s="13">
        <v>1</v>
      </c>
      <c r="E687" s="13">
        <v>229</v>
      </c>
      <c r="F687" s="13">
        <f>ROUND(Source!AZ676,O687)</f>
        <v>8473.83</v>
      </c>
      <c r="G687" s="13" t="s">
        <v>97</v>
      </c>
      <c r="H687" s="13" t="s">
        <v>98</v>
      </c>
      <c r="I687" s="13"/>
      <c r="J687" s="13"/>
      <c r="K687" s="13">
        <v>229</v>
      </c>
      <c r="L687" s="13">
        <v>10</v>
      </c>
      <c r="M687" s="13">
        <v>3</v>
      </c>
      <c r="N687" s="13" t="s">
        <v>3</v>
      </c>
      <c r="O687" s="13">
        <v>2</v>
      </c>
      <c r="P687" s="13">
        <f>ROUND(Source!ER676,O687)</f>
        <v>126005.85</v>
      </c>
      <c r="Q687" s="13"/>
      <c r="R687" s="13"/>
      <c r="S687" s="13"/>
      <c r="T687" s="13"/>
      <c r="U687" s="13"/>
      <c r="V687" s="13"/>
      <c r="W687" s="13">
        <v>8473.83</v>
      </c>
      <c r="X687" s="13">
        <v>1</v>
      </c>
      <c r="Y687" s="13">
        <v>8473.83</v>
      </c>
      <c r="Z687" s="13">
        <v>126005.85</v>
      </c>
      <c r="AA687" s="13">
        <v>1</v>
      </c>
      <c r="AB687" s="13">
        <v>126005.85</v>
      </c>
    </row>
    <row r="688" spans="1:206" x14ac:dyDescent="0.25">
      <c r="A688" s="13">
        <v>50</v>
      </c>
      <c r="B688" s="13">
        <v>0</v>
      </c>
      <c r="C688" s="13">
        <v>0</v>
      </c>
      <c r="D688" s="13">
        <v>1</v>
      </c>
      <c r="E688" s="13">
        <v>203</v>
      </c>
      <c r="F688" s="13">
        <f>ROUND(Source!Q676,O688)</f>
        <v>1237.2</v>
      </c>
      <c r="G688" s="13" t="s">
        <v>99</v>
      </c>
      <c r="H688" s="13" t="s">
        <v>100</v>
      </c>
      <c r="I688" s="13"/>
      <c r="J688" s="13"/>
      <c r="K688" s="13">
        <v>203</v>
      </c>
      <c r="L688" s="13">
        <v>11</v>
      </c>
      <c r="M688" s="13">
        <v>3</v>
      </c>
      <c r="N688" s="13" t="s">
        <v>3</v>
      </c>
      <c r="O688" s="13">
        <v>2</v>
      </c>
      <c r="P688" s="13">
        <f>ROUND(Source!DI676,O688)</f>
        <v>19998.900000000001</v>
      </c>
      <c r="Q688" s="13"/>
      <c r="R688" s="13"/>
      <c r="S688" s="13"/>
      <c r="T688" s="13"/>
      <c r="U688" s="13"/>
      <c r="V688" s="13"/>
      <c r="W688" s="13">
        <v>1237.2</v>
      </c>
      <c r="X688" s="13">
        <v>1</v>
      </c>
      <c r="Y688" s="13">
        <v>1237.2</v>
      </c>
      <c r="Z688" s="13">
        <v>19998.900000000001</v>
      </c>
      <c r="AA688" s="13">
        <v>1</v>
      </c>
      <c r="AB688" s="13">
        <v>19998.900000000001</v>
      </c>
    </row>
    <row r="689" spans="1:28" x14ac:dyDescent="0.25">
      <c r="A689" s="13">
        <v>50</v>
      </c>
      <c r="B689" s="13">
        <v>0</v>
      </c>
      <c r="C689" s="13">
        <v>0</v>
      </c>
      <c r="D689" s="13">
        <v>1</v>
      </c>
      <c r="E689" s="13">
        <v>231</v>
      </c>
      <c r="F689" s="13">
        <f>ROUND(Source!BB676,O689)</f>
        <v>0</v>
      </c>
      <c r="G689" s="13" t="s">
        <v>101</v>
      </c>
      <c r="H689" s="13" t="s">
        <v>102</v>
      </c>
      <c r="I689" s="13"/>
      <c r="J689" s="13"/>
      <c r="K689" s="13">
        <v>231</v>
      </c>
      <c r="L689" s="13">
        <v>12</v>
      </c>
      <c r="M689" s="13">
        <v>3</v>
      </c>
      <c r="N689" s="13" t="s">
        <v>3</v>
      </c>
      <c r="O689" s="13">
        <v>2</v>
      </c>
      <c r="P689" s="13">
        <f>ROUND(Source!ET676,O689)</f>
        <v>0</v>
      </c>
      <c r="Q689" s="13"/>
      <c r="R689" s="13"/>
      <c r="S689" s="13"/>
      <c r="T689" s="13"/>
      <c r="U689" s="13"/>
      <c r="V689" s="13"/>
      <c r="W689" s="13">
        <v>0</v>
      </c>
      <c r="X689" s="13">
        <v>1</v>
      </c>
      <c r="Y689" s="13">
        <v>0</v>
      </c>
      <c r="Z689" s="13">
        <v>0</v>
      </c>
      <c r="AA689" s="13">
        <v>1</v>
      </c>
      <c r="AB689" s="13">
        <v>0</v>
      </c>
    </row>
    <row r="690" spans="1:28" x14ac:dyDescent="0.25">
      <c r="A690" s="13">
        <v>50</v>
      </c>
      <c r="B690" s="13">
        <v>0</v>
      </c>
      <c r="C690" s="13">
        <v>0</v>
      </c>
      <c r="D690" s="13">
        <v>1</v>
      </c>
      <c r="E690" s="13">
        <v>204</v>
      </c>
      <c r="F690" s="13">
        <f>ROUND(Source!R676,O690)</f>
        <v>155.80000000000001</v>
      </c>
      <c r="G690" s="13" t="s">
        <v>103</v>
      </c>
      <c r="H690" s="13" t="s">
        <v>104</v>
      </c>
      <c r="I690" s="13"/>
      <c r="J690" s="13"/>
      <c r="K690" s="13">
        <v>204</v>
      </c>
      <c r="L690" s="13">
        <v>13</v>
      </c>
      <c r="M690" s="13">
        <v>3</v>
      </c>
      <c r="N690" s="13" t="s">
        <v>3</v>
      </c>
      <c r="O690" s="13">
        <v>2</v>
      </c>
      <c r="P690" s="13">
        <f>ROUND(Source!DJ676,O690)</f>
        <v>8779.36</v>
      </c>
      <c r="Q690" s="13"/>
      <c r="R690" s="13"/>
      <c r="S690" s="13"/>
      <c r="T690" s="13"/>
      <c r="U690" s="13"/>
      <c r="V690" s="13"/>
      <c r="W690" s="13">
        <v>155.80000000000001</v>
      </c>
      <c r="X690" s="13">
        <v>1</v>
      </c>
      <c r="Y690" s="13">
        <v>155.80000000000001</v>
      </c>
      <c r="Z690" s="13">
        <v>8779.36</v>
      </c>
      <c r="AA690" s="13">
        <v>1</v>
      </c>
      <c r="AB690" s="13">
        <v>8779.36</v>
      </c>
    </row>
    <row r="691" spans="1:28" x14ac:dyDescent="0.25">
      <c r="A691" s="13">
        <v>50</v>
      </c>
      <c r="B691" s="13">
        <v>0</v>
      </c>
      <c r="C691" s="13">
        <v>0</v>
      </c>
      <c r="D691" s="13">
        <v>1</v>
      </c>
      <c r="E691" s="13">
        <v>205</v>
      </c>
      <c r="F691" s="13">
        <f>ROUND(Source!S676,O691)</f>
        <v>25250.25</v>
      </c>
      <c r="G691" s="13" t="s">
        <v>105</v>
      </c>
      <c r="H691" s="13" t="s">
        <v>106</v>
      </c>
      <c r="I691" s="13"/>
      <c r="J691" s="13"/>
      <c r="K691" s="13">
        <v>205</v>
      </c>
      <c r="L691" s="13">
        <v>14</v>
      </c>
      <c r="M691" s="13">
        <v>3</v>
      </c>
      <c r="N691" s="13" t="s">
        <v>3</v>
      </c>
      <c r="O691" s="13">
        <v>2</v>
      </c>
      <c r="P691" s="13">
        <f>ROUND(Source!DK676,O691)</f>
        <v>1422851.6</v>
      </c>
      <c r="Q691" s="13"/>
      <c r="R691" s="13"/>
      <c r="S691" s="13"/>
      <c r="T691" s="13"/>
      <c r="U691" s="13"/>
      <c r="V691" s="13"/>
      <c r="W691" s="13">
        <v>25250.25</v>
      </c>
      <c r="X691" s="13">
        <v>1</v>
      </c>
      <c r="Y691" s="13">
        <v>25250.25</v>
      </c>
      <c r="Z691" s="13">
        <v>1422851.6</v>
      </c>
      <c r="AA691" s="13">
        <v>1</v>
      </c>
      <c r="AB691" s="13">
        <v>1422851.6</v>
      </c>
    </row>
    <row r="692" spans="1:28" x14ac:dyDescent="0.25">
      <c r="A692" s="13">
        <v>50</v>
      </c>
      <c r="B692" s="13">
        <v>0</v>
      </c>
      <c r="C692" s="13">
        <v>0</v>
      </c>
      <c r="D692" s="13">
        <v>1</v>
      </c>
      <c r="E692" s="13">
        <v>232</v>
      </c>
      <c r="F692" s="13">
        <f>ROUND(Source!BC676,O692)</f>
        <v>0</v>
      </c>
      <c r="G692" s="13" t="s">
        <v>107</v>
      </c>
      <c r="H692" s="13" t="s">
        <v>108</v>
      </c>
      <c r="I692" s="13"/>
      <c r="J692" s="13"/>
      <c r="K692" s="13">
        <v>232</v>
      </c>
      <c r="L692" s="13">
        <v>15</v>
      </c>
      <c r="M692" s="13">
        <v>3</v>
      </c>
      <c r="N692" s="13" t="s">
        <v>3</v>
      </c>
      <c r="O692" s="13">
        <v>2</v>
      </c>
      <c r="P692" s="13">
        <f>ROUND(Source!EU676,O692)</f>
        <v>0</v>
      </c>
      <c r="Q692" s="13"/>
      <c r="R692" s="13"/>
      <c r="S692" s="13"/>
      <c r="T692" s="13"/>
      <c r="U692" s="13"/>
      <c r="V692" s="13"/>
      <c r="W692" s="13">
        <v>0</v>
      </c>
      <c r="X692" s="13">
        <v>1</v>
      </c>
      <c r="Y692" s="13">
        <v>0</v>
      </c>
      <c r="Z692" s="13">
        <v>0</v>
      </c>
      <c r="AA692" s="13">
        <v>1</v>
      </c>
      <c r="AB692" s="13">
        <v>0</v>
      </c>
    </row>
    <row r="693" spans="1:28" x14ac:dyDescent="0.25">
      <c r="A693" s="13">
        <v>50</v>
      </c>
      <c r="B693" s="13">
        <v>0</v>
      </c>
      <c r="C693" s="13">
        <v>0</v>
      </c>
      <c r="D693" s="13">
        <v>1</v>
      </c>
      <c r="E693" s="13">
        <v>214</v>
      </c>
      <c r="F693" s="13">
        <f>ROUND(Source!AS676,O693)</f>
        <v>781596.99</v>
      </c>
      <c r="G693" s="13" t="s">
        <v>109</v>
      </c>
      <c r="H693" s="13" t="s">
        <v>110</v>
      </c>
      <c r="I693" s="13"/>
      <c r="J693" s="13"/>
      <c r="K693" s="13">
        <v>214</v>
      </c>
      <c r="L693" s="13">
        <v>16</v>
      </c>
      <c r="M693" s="13">
        <v>3</v>
      </c>
      <c r="N693" s="13" t="s">
        <v>3</v>
      </c>
      <c r="O693" s="13">
        <v>2</v>
      </c>
      <c r="P693" s="13">
        <f>ROUND(Source!EK676,O693)</f>
        <v>7023289.3200000003</v>
      </c>
      <c r="Q693" s="13"/>
      <c r="R693" s="13"/>
      <c r="S693" s="13"/>
      <c r="T693" s="13"/>
      <c r="U693" s="13"/>
      <c r="V693" s="13"/>
      <c r="W693" s="13">
        <v>781596.99</v>
      </c>
      <c r="X693" s="13">
        <v>1</v>
      </c>
      <c r="Y693" s="13">
        <v>781596.99</v>
      </c>
      <c r="Z693" s="13">
        <v>7023289.3200000003</v>
      </c>
      <c r="AA693" s="13">
        <v>1</v>
      </c>
      <c r="AB693" s="13">
        <v>7023289.3200000003</v>
      </c>
    </row>
    <row r="694" spans="1:28" x14ac:dyDescent="0.25">
      <c r="A694" s="13">
        <v>50</v>
      </c>
      <c r="B694" s="13">
        <v>0</v>
      </c>
      <c r="C694" s="13">
        <v>0</v>
      </c>
      <c r="D694" s="13">
        <v>1</v>
      </c>
      <c r="E694" s="13">
        <v>215</v>
      </c>
      <c r="F694" s="13">
        <f>ROUND(Source!AT676,O694)</f>
        <v>0</v>
      </c>
      <c r="G694" s="13" t="s">
        <v>111</v>
      </c>
      <c r="H694" s="13" t="s">
        <v>112</v>
      </c>
      <c r="I694" s="13"/>
      <c r="J694" s="13"/>
      <c r="K694" s="13">
        <v>215</v>
      </c>
      <c r="L694" s="13">
        <v>17</v>
      </c>
      <c r="M694" s="13">
        <v>3</v>
      </c>
      <c r="N694" s="13" t="s">
        <v>3</v>
      </c>
      <c r="O694" s="13">
        <v>2</v>
      </c>
      <c r="P694" s="13">
        <f>ROUND(Source!EL676,O694)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8" x14ac:dyDescent="0.25">
      <c r="A695" s="13">
        <v>50</v>
      </c>
      <c r="B695" s="13">
        <v>0</v>
      </c>
      <c r="C695" s="13">
        <v>0</v>
      </c>
      <c r="D695" s="13">
        <v>1</v>
      </c>
      <c r="E695" s="13">
        <v>217</v>
      </c>
      <c r="F695" s="13">
        <f>ROUND(Source!AU676,O695)</f>
        <v>0</v>
      </c>
      <c r="G695" s="13" t="s">
        <v>113</v>
      </c>
      <c r="H695" s="13" t="s">
        <v>114</v>
      </c>
      <c r="I695" s="13"/>
      <c r="J695" s="13"/>
      <c r="K695" s="13">
        <v>217</v>
      </c>
      <c r="L695" s="13">
        <v>18</v>
      </c>
      <c r="M695" s="13">
        <v>3</v>
      </c>
      <c r="N695" s="13" t="s">
        <v>3</v>
      </c>
      <c r="O695" s="13">
        <v>2</v>
      </c>
      <c r="P695" s="13">
        <f>ROUND(Source!EM676,O695)</f>
        <v>0</v>
      </c>
      <c r="Q695" s="13"/>
      <c r="R695" s="13"/>
      <c r="S695" s="13"/>
      <c r="T695" s="13"/>
      <c r="U695" s="13"/>
      <c r="V695" s="13"/>
      <c r="W695" s="13">
        <v>0</v>
      </c>
      <c r="X695" s="13">
        <v>1</v>
      </c>
      <c r="Y695" s="13">
        <v>0</v>
      </c>
      <c r="Z695" s="13">
        <v>0</v>
      </c>
      <c r="AA695" s="13">
        <v>1</v>
      </c>
      <c r="AB695" s="13">
        <v>0</v>
      </c>
    </row>
    <row r="696" spans="1:28" x14ac:dyDescent="0.25">
      <c r="A696" s="13">
        <v>50</v>
      </c>
      <c r="B696" s="13">
        <v>0</v>
      </c>
      <c r="C696" s="13">
        <v>0</v>
      </c>
      <c r="D696" s="13">
        <v>1</v>
      </c>
      <c r="E696" s="13">
        <v>230</v>
      </c>
      <c r="F696" s="13">
        <f>ROUND(Source!BA676,O696)</f>
        <v>0</v>
      </c>
      <c r="G696" s="13" t="s">
        <v>115</v>
      </c>
      <c r="H696" s="13" t="s">
        <v>116</v>
      </c>
      <c r="I696" s="13"/>
      <c r="J696" s="13"/>
      <c r="K696" s="13">
        <v>230</v>
      </c>
      <c r="L696" s="13">
        <v>19</v>
      </c>
      <c r="M696" s="13">
        <v>3</v>
      </c>
      <c r="N696" s="13" t="s">
        <v>3</v>
      </c>
      <c r="O696" s="13">
        <v>2</v>
      </c>
      <c r="P696" s="13">
        <f>ROUND(Source!ES676,O696)</f>
        <v>0</v>
      </c>
      <c r="Q696" s="13"/>
      <c r="R696" s="13"/>
      <c r="S696" s="13"/>
      <c r="T696" s="13"/>
      <c r="U696" s="13"/>
      <c r="V696" s="13"/>
      <c r="W696" s="13">
        <v>0</v>
      </c>
      <c r="X696" s="13">
        <v>1</v>
      </c>
      <c r="Y696" s="13">
        <v>0</v>
      </c>
      <c r="Z696" s="13">
        <v>0</v>
      </c>
      <c r="AA696" s="13">
        <v>1</v>
      </c>
      <c r="AB696" s="13">
        <v>0</v>
      </c>
    </row>
    <row r="697" spans="1:28" x14ac:dyDescent="0.25">
      <c r="A697" s="13">
        <v>50</v>
      </c>
      <c r="B697" s="13">
        <v>0</v>
      </c>
      <c r="C697" s="13">
        <v>0</v>
      </c>
      <c r="D697" s="13">
        <v>1</v>
      </c>
      <c r="E697" s="13">
        <v>206</v>
      </c>
      <c r="F697" s="13">
        <f>ROUND(Source!T676,O697)</f>
        <v>0</v>
      </c>
      <c r="G697" s="13" t="s">
        <v>117</v>
      </c>
      <c r="H697" s="13" t="s">
        <v>118</v>
      </c>
      <c r="I697" s="13"/>
      <c r="J697" s="13"/>
      <c r="K697" s="13">
        <v>206</v>
      </c>
      <c r="L697" s="13">
        <v>20</v>
      </c>
      <c r="M697" s="13">
        <v>3</v>
      </c>
      <c r="N697" s="13" t="s">
        <v>3</v>
      </c>
      <c r="O697" s="13">
        <v>2</v>
      </c>
      <c r="P697" s="13">
        <f>ROUND(Source!DL676,O697)</f>
        <v>0</v>
      </c>
      <c r="Q697" s="13"/>
      <c r="R697" s="13"/>
      <c r="S697" s="13"/>
      <c r="T697" s="13"/>
      <c r="U697" s="13"/>
      <c r="V697" s="13"/>
      <c r="W697" s="13">
        <v>0</v>
      </c>
      <c r="X697" s="13">
        <v>1</v>
      </c>
      <c r="Y697" s="13">
        <v>0</v>
      </c>
      <c r="Z697" s="13">
        <v>0</v>
      </c>
      <c r="AA697" s="13">
        <v>1</v>
      </c>
      <c r="AB697" s="13">
        <v>0</v>
      </c>
    </row>
    <row r="698" spans="1:28" x14ac:dyDescent="0.25">
      <c r="A698" s="13">
        <v>50</v>
      </c>
      <c r="B698" s="13">
        <v>0</v>
      </c>
      <c r="C698" s="13">
        <v>0</v>
      </c>
      <c r="D698" s="13">
        <v>1</v>
      </c>
      <c r="E698" s="13">
        <v>207</v>
      </c>
      <c r="F698" s="13">
        <f>Source!U676</f>
        <v>2029.92665844</v>
      </c>
      <c r="G698" s="13" t="s">
        <v>119</v>
      </c>
      <c r="H698" s="13" t="s">
        <v>120</v>
      </c>
      <c r="I698" s="13"/>
      <c r="J698" s="13"/>
      <c r="K698" s="13">
        <v>207</v>
      </c>
      <c r="L698" s="13">
        <v>21</v>
      </c>
      <c r="M698" s="13">
        <v>3</v>
      </c>
      <c r="N698" s="13" t="s">
        <v>3</v>
      </c>
      <c r="O698" s="13">
        <v>-1</v>
      </c>
      <c r="P698" s="13">
        <f>Source!DM676</f>
        <v>2029.92665844</v>
      </c>
      <c r="Q698" s="13"/>
      <c r="R698" s="13"/>
      <c r="S698" s="13"/>
      <c r="T698" s="13"/>
      <c r="U698" s="13"/>
      <c r="V698" s="13"/>
      <c r="W698" s="13">
        <v>2029.9266584400004</v>
      </c>
      <c r="X698" s="13">
        <v>1</v>
      </c>
      <c r="Y698" s="13">
        <v>2029.9266584400004</v>
      </c>
      <c r="Z698" s="13">
        <v>2029.9266584400004</v>
      </c>
      <c r="AA698" s="13">
        <v>1</v>
      </c>
      <c r="AB698" s="13">
        <v>2029.9266584400004</v>
      </c>
    </row>
    <row r="699" spans="1:28" x14ac:dyDescent="0.25">
      <c r="A699" s="13">
        <v>50</v>
      </c>
      <c r="B699" s="13">
        <v>0</v>
      </c>
      <c r="C699" s="13">
        <v>0</v>
      </c>
      <c r="D699" s="13">
        <v>1</v>
      </c>
      <c r="E699" s="13">
        <v>208</v>
      </c>
      <c r="F699" s="13">
        <f>Source!V676</f>
        <v>0</v>
      </c>
      <c r="G699" s="13" t="s">
        <v>121</v>
      </c>
      <c r="H699" s="13" t="s">
        <v>122</v>
      </c>
      <c r="I699" s="13"/>
      <c r="J699" s="13"/>
      <c r="K699" s="13">
        <v>208</v>
      </c>
      <c r="L699" s="13">
        <v>22</v>
      </c>
      <c r="M699" s="13">
        <v>3</v>
      </c>
      <c r="N699" s="13" t="s">
        <v>3</v>
      </c>
      <c r="O699" s="13">
        <v>-1</v>
      </c>
      <c r="P699" s="13">
        <f>Source!DN676</f>
        <v>0</v>
      </c>
      <c r="Q699" s="13"/>
      <c r="R699" s="13"/>
      <c r="S699" s="13"/>
      <c r="T699" s="13"/>
      <c r="U699" s="13"/>
      <c r="V699" s="13"/>
      <c r="W699" s="13">
        <v>0</v>
      </c>
      <c r="X699" s="13">
        <v>1</v>
      </c>
      <c r="Y699" s="13">
        <v>0</v>
      </c>
      <c r="Z699" s="13">
        <v>0</v>
      </c>
      <c r="AA699" s="13">
        <v>1</v>
      </c>
      <c r="AB699" s="13">
        <v>0</v>
      </c>
    </row>
    <row r="700" spans="1:28" x14ac:dyDescent="0.25">
      <c r="A700" s="13">
        <v>50</v>
      </c>
      <c r="B700" s="13">
        <v>0</v>
      </c>
      <c r="C700" s="13">
        <v>0</v>
      </c>
      <c r="D700" s="13">
        <v>1</v>
      </c>
      <c r="E700" s="13">
        <v>209</v>
      </c>
      <c r="F700" s="13">
        <f>ROUND(Source!W676,O700)</f>
        <v>0</v>
      </c>
      <c r="G700" s="13" t="s">
        <v>123</v>
      </c>
      <c r="H700" s="13" t="s">
        <v>124</v>
      </c>
      <c r="I700" s="13"/>
      <c r="J700" s="13"/>
      <c r="K700" s="13">
        <v>209</v>
      </c>
      <c r="L700" s="13">
        <v>23</v>
      </c>
      <c r="M700" s="13">
        <v>3</v>
      </c>
      <c r="N700" s="13" t="s">
        <v>3</v>
      </c>
      <c r="O700" s="13">
        <v>2</v>
      </c>
      <c r="P700" s="13">
        <f>ROUND(Source!DO676,O700)</f>
        <v>0</v>
      </c>
      <c r="Q700" s="13"/>
      <c r="R700" s="13"/>
      <c r="S700" s="13"/>
      <c r="T700" s="13"/>
      <c r="U700" s="13"/>
      <c r="V700" s="13"/>
      <c r="W700" s="13">
        <v>0</v>
      </c>
      <c r="X700" s="13">
        <v>1</v>
      </c>
      <c r="Y700" s="13">
        <v>0</v>
      </c>
      <c r="Z700" s="13">
        <v>0</v>
      </c>
      <c r="AA700" s="13">
        <v>1</v>
      </c>
      <c r="AB700" s="13">
        <v>0</v>
      </c>
    </row>
    <row r="701" spans="1:28" x14ac:dyDescent="0.25">
      <c r="A701" s="13">
        <v>50</v>
      </c>
      <c r="B701" s="13">
        <v>0</v>
      </c>
      <c r="C701" s="13">
        <v>0</v>
      </c>
      <c r="D701" s="13">
        <v>1</v>
      </c>
      <c r="E701" s="13">
        <v>233</v>
      </c>
      <c r="F701" s="13">
        <f>ROUND(Source!BD676,O701)</f>
        <v>0</v>
      </c>
      <c r="G701" s="13" t="s">
        <v>125</v>
      </c>
      <c r="H701" s="13" t="s">
        <v>126</v>
      </c>
      <c r="I701" s="13"/>
      <c r="J701" s="13"/>
      <c r="K701" s="13">
        <v>233</v>
      </c>
      <c r="L701" s="13">
        <v>24</v>
      </c>
      <c r="M701" s="13">
        <v>3</v>
      </c>
      <c r="N701" s="13" t="s">
        <v>3</v>
      </c>
      <c r="O701" s="13">
        <v>2</v>
      </c>
      <c r="P701" s="13">
        <f>ROUND(Source!EV676,O701)</f>
        <v>0</v>
      </c>
      <c r="Q701" s="13"/>
      <c r="R701" s="13"/>
      <c r="S701" s="13"/>
      <c r="T701" s="13"/>
      <c r="U701" s="13"/>
      <c r="V701" s="13"/>
      <c r="W701" s="13">
        <v>0</v>
      </c>
      <c r="X701" s="13">
        <v>1</v>
      </c>
      <c r="Y701" s="13">
        <v>0</v>
      </c>
      <c r="Z701" s="13">
        <v>0</v>
      </c>
      <c r="AA701" s="13">
        <v>1</v>
      </c>
      <c r="AB701" s="13">
        <v>0</v>
      </c>
    </row>
    <row r="702" spans="1:28" x14ac:dyDescent="0.25">
      <c r="A702" s="13">
        <v>50</v>
      </c>
      <c r="B702" s="13">
        <v>0</v>
      </c>
      <c r="C702" s="13">
        <v>0</v>
      </c>
      <c r="D702" s="13">
        <v>1</v>
      </c>
      <c r="E702" s="13">
        <v>210</v>
      </c>
      <c r="F702" s="13">
        <f>ROUND(Source!X676,O702)</f>
        <v>26588.23</v>
      </c>
      <c r="G702" s="13" t="s">
        <v>127</v>
      </c>
      <c r="H702" s="13" t="s">
        <v>128</v>
      </c>
      <c r="I702" s="13"/>
      <c r="J702" s="13"/>
      <c r="K702" s="13">
        <v>210</v>
      </c>
      <c r="L702" s="13">
        <v>25</v>
      </c>
      <c r="M702" s="13">
        <v>3</v>
      </c>
      <c r="N702" s="13" t="s">
        <v>3</v>
      </c>
      <c r="O702" s="13">
        <v>2</v>
      </c>
      <c r="P702" s="13">
        <f>ROUND(Source!DP676,O702)</f>
        <v>1498247.4</v>
      </c>
      <c r="Q702" s="13"/>
      <c r="R702" s="13"/>
      <c r="S702" s="13"/>
      <c r="T702" s="13"/>
      <c r="U702" s="13"/>
      <c r="V702" s="13"/>
      <c r="W702" s="13">
        <v>26588.23</v>
      </c>
      <c r="X702" s="13">
        <v>1</v>
      </c>
      <c r="Y702" s="13">
        <v>26588.23</v>
      </c>
      <c r="Z702" s="13">
        <v>1498247.4</v>
      </c>
      <c r="AA702" s="13">
        <v>1</v>
      </c>
      <c r="AB702" s="13">
        <v>1498247.4</v>
      </c>
    </row>
    <row r="703" spans="1:28" x14ac:dyDescent="0.25">
      <c r="A703" s="13">
        <v>50</v>
      </c>
      <c r="B703" s="13">
        <v>0</v>
      </c>
      <c r="C703" s="13">
        <v>0</v>
      </c>
      <c r="D703" s="13">
        <v>1</v>
      </c>
      <c r="E703" s="13">
        <v>211</v>
      </c>
      <c r="F703" s="13">
        <f>ROUND(Source!Y676,O703)</f>
        <v>14644.31</v>
      </c>
      <c r="G703" s="13" t="s">
        <v>129</v>
      </c>
      <c r="H703" s="13" t="s">
        <v>130</v>
      </c>
      <c r="I703" s="13"/>
      <c r="J703" s="13"/>
      <c r="K703" s="13">
        <v>211</v>
      </c>
      <c r="L703" s="13">
        <v>26</v>
      </c>
      <c r="M703" s="13">
        <v>3</v>
      </c>
      <c r="N703" s="13" t="s">
        <v>3</v>
      </c>
      <c r="O703" s="13">
        <v>2</v>
      </c>
      <c r="P703" s="13">
        <f>ROUND(Source!DQ676,O703)</f>
        <v>825207.79</v>
      </c>
      <c r="Q703" s="13"/>
      <c r="R703" s="13"/>
      <c r="S703" s="13"/>
      <c r="T703" s="13"/>
      <c r="U703" s="13"/>
      <c r="V703" s="13"/>
      <c r="W703" s="13">
        <v>14644.31</v>
      </c>
      <c r="X703" s="13">
        <v>1</v>
      </c>
      <c r="Y703" s="13">
        <v>14644.31</v>
      </c>
      <c r="Z703" s="13">
        <v>825207.79</v>
      </c>
      <c r="AA703" s="13">
        <v>1</v>
      </c>
      <c r="AB703" s="13">
        <v>825207.79</v>
      </c>
    </row>
    <row r="704" spans="1:28" x14ac:dyDescent="0.25">
      <c r="A704" s="13">
        <v>50</v>
      </c>
      <c r="B704" s="13">
        <v>0</v>
      </c>
      <c r="C704" s="13">
        <v>0</v>
      </c>
      <c r="D704" s="13">
        <v>1</v>
      </c>
      <c r="E704" s="13">
        <v>224</v>
      </c>
      <c r="F704" s="13">
        <f>ROUND(Source!AR676,O704)</f>
        <v>790070.82</v>
      </c>
      <c r="G704" s="13" t="s">
        <v>131</v>
      </c>
      <c r="H704" s="13" t="s">
        <v>132</v>
      </c>
      <c r="I704" s="13"/>
      <c r="J704" s="13"/>
      <c r="K704" s="13">
        <v>224</v>
      </c>
      <c r="L704" s="13">
        <v>27</v>
      </c>
      <c r="M704" s="13">
        <v>3</v>
      </c>
      <c r="N704" s="13" t="s">
        <v>3</v>
      </c>
      <c r="O704" s="13">
        <v>2</v>
      </c>
      <c r="P704" s="13">
        <f>ROUND(Source!EJ676,O704)</f>
        <v>7149295.1699999999</v>
      </c>
      <c r="Q704" s="13"/>
      <c r="R704" s="13"/>
      <c r="S704" s="13"/>
      <c r="T704" s="13"/>
      <c r="U704" s="13"/>
      <c r="V704" s="13"/>
      <c r="W704" s="13">
        <v>790070.82</v>
      </c>
      <c r="X704" s="13">
        <v>1</v>
      </c>
      <c r="Y704" s="13">
        <v>790070.82</v>
      </c>
      <c r="Z704" s="13">
        <v>7149295.1699999999</v>
      </c>
      <c r="AA704" s="13">
        <v>1</v>
      </c>
      <c r="AB704" s="13">
        <v>7149295.1699999999</v>
      </c>
    </row>
    <row r="707" spans="1:50" x14ac:dyDescent="0.25">
      <c r="A707" s="3">
        <v>70</v>
      </c>
      <c r="B707" s="3">
        <v>1</v>
      </c>
      <c r="D707" s="3">
        <v>1</v>
      </c>
      <c r="E707" s="3" t="s">
        <v>589</v>
      </c>
      <c r="F707" s="3" t="s">
        <v>590</v>
      </c>
      <c r="G707" s="3">
        <v>0</v>
      </c>
      <c r="H707" s="3">
        <v>0</v>
      </c>
      <c r="I707" s="3" t="s">
        <v>3</v>
      </c>
      <c r="J707" s="3">
        <v>1</v>
      </c>
      <c r="K707" s="3">
        <v>0</v>
      </c>
      <c r="L707" s="3" t="s">
        <v>3</v>
      </c>
      <c r="M707" s="3" t="s">
        <v>3</v>
      </c>
      <c r="N707" s="3">
        <v>0</v>
      </c>
      <c r="O707" s="3">
        <v>0</v>
      </c>
      <c r="P707" s="3" t="s">
        <v>3</v>
      </c>
    </row>
    <row r="708" spans="1:50" x14ac:dyDescent="0.25">
      <c r="A708" s="3">
        <v>70</v>
      </c>
      <c r="B708" s="3">
        <v>1</v>
      </c>
      <c r="D708" s="3">
        <v>2</v>
      </c>
      <c r="E708" s="3" t="s">
        <v>591</v>
      </c>
      <c r="F708" s="3" t="s">
        <v>592</v>
      </c>
      <c r="G708" s="3">
        <v>1</v>
      </c>
      <c r="H708" s="3">
        <v>0</v>
      </c>
      <c r="I708" s="3" t="s">
        <v>3</v>
      </c>
      <c r="J708" s="3">
        <v>1</v>
      </c>
      <c r="K708" s="3">
        <v>0</v>
      </c>
      <c r="L708" s="3" t="s">
        <v>3</v>
      </c>
      <c r="M708" s="3" t="s">
        <v>3</v>
      </c>
      <c r="N708" s="3">
        <v>0</v>
      </c>
      <c r="O708" s="3">
        <v>1</v>
      </c>
      <c r="P708" s="3" t="s">
        <v>3</v>
      </c>
    </row>
    <row r="709" spans="1:50" x14ac:dyDescent="0.25">
      <c r="A709" s="3">
        <v>70</v>
      </c>
      <c r="B709" s="3">
        <v>1</v>
      </c>
      <c r="D709" s="3">
        <v>3</v>
      </c>
      <c r="E709" s="3" t="s">
        <v>593</v>
      </c>
      <c r="F709" s="3" t="s">
        <v>594</v>
      </c>
      <c r="G709" s="3">
        <v>0</v>
      </c>
      <c r="H709" s="3">
        <v>0</v>
      </c>
      <c r="I709" s="3" t="s">
        <v>3</v>
      </c>
      <c r="J709" s="3">
        <v>0</v>
      </c>
      <c r="K709" s="3">
        <v>0</v>
      </c>
      <c r="L709" s="3" t="s">
        <v>3</v>
      </c>
      <c r="M709" s="3" t="s">
        <v>3</v>
      </c>
      <c r="N709" s="3">
        <v>0</v>
      </c>
      <c r="O709" s="3">
        <v>0</v>
      </c>
      <c r="P709" s="3" t="s">
        <v>3</v>
      </c>
    </row>
    <row r="710" spans="1:50" x14ac:dyDescent="0.25">
      <c r="A710" s="3">
        <v>70</v>
      </c>
      <c r="B710" s="3">
        <v>1</v>
      </c>
      <c r="D710" s="3">
        <v>4</v>
      </c>
      <c r="E710" s="3" t="s">
        <v>595</v>
      </c>
      <c r="F710" s="3" t="s">
        <v>596</v>
      </c>
      <c r="G710" s="3">
        <v>1</v>
      </c>
      <c r="H710" s="3">
        <v>0</v>
      </c>
      <c r="I710" s="3" t="s">
        <v>3</v>
      </c>
      <c r="J710" s="3">
        <v>0</v>
      </c>
      <c r="K710" s="3">
        <v>0</v>
      </c>
      <c r="L710" s="3" t="s">
        <v>3</v>
      </c>
      <c r="M710" s="3" t="s">
        <v>3</v>
      </c>
      <c r="N710" s="3">
        <v>0</v>
      </c>
      <c r="O710" s="3">
        <v>1</v>
      </c>
      <c r="P710" s="3" t="s">
        <v>3</v>
      </c>
    </row>
    <row r="711" spans="1:50" x14ac:dyDescent="0.25">
      <c r="A711" s="3">
        <v>70</v>
      </c>
      <c r="B711" s="3">
        <v>1</v>
      </c>
      <c r="D711" s="3">
        <v>5</v>
      </c>
      <c r="E711" s="3" t="s">
        <v>597</v>
      </c>
      <c r="F711" s="3" t="s">
        <v>598</v>
      </c>
      <c r="G711" s="3">
        <v>1</v>
      </c>
      <c r="H711" s="3">
        <v>0</v>
      </c>
      <c r="I711" s="3" t="s">
        <v>3</v>
      </c>
      <c r="J711" s="3">
        <v>0</v>
      </c>
      <c r="K711" s="3">
        <v>0</v>
      </c>
      <c r="L711" s="3" t="s">
        <v>3</v>
      </c>
      <c r="M711" s="3" t="s">
        <v>3</v>
      </c>
      <c r="N711" s="3">
        <v>0</v>
      </c>
      <c r="O711" s="3">
        <v>1</v>
      </c>
      <c r="P711" s="3" t="s">
        <v>3</v>
      </c>
    </row>
    <row r="712" spans="1:50" x14ac:dyDescent="0.25">
      <c r="A712" s="3">
        <v>70</v>
      </c>
      <c r="B712" s="3">
        <v>1</v>
      </c>
      <c r="D712" s="3">
        <v>6</v>
      </c>
      <c r="E712" s="3" t="s">
        <v>599</v>
      </c>
      <c r="F712" s="3" t="s">
        <v>600</v>
      </c>
      <c r="G712" s="3">
        <v>0</v>
      </c>
      <c r="H712" s="3">
        <v>0</v>
      </c>
      <c r="I712" s="3" t="s">
        <v>3</v>
      </c>
      <c r="J712" s="3">
        <v>0</v>
      </c>
      <c r="K712" s="3">
        <v>0</v>
      </c>
      <c r="L712" s="3" t="s">
        <v>3</v>
      </c>
      <c r="M712" s="3" t="s">
        <v>3</v>
      </c>
      <c r="N712" s="3">
        <v>0</v>
      </c>
      <c r="O712" s="3">
        <v>0</v>
      </c>
      <c r="P712" s="3" t="s">
        <v>3</v>
      </c>
    </row>
    <row r="713" spans="1:50" x14ac:dyDescent="0.25">
      <c r="A713" s="3">
        <v>70</v>
      </c>
      <c r="B713" s="3">
        <v>1</v>
      </c>
      <c r="D713" s="3">
        <v>7</v>
      </c>
      <c r="E713" s="3" t="s">
        <v>601</v>
      </c>
      <c r="F713" s="3" t="s">
        <v>602</v>
      </c>
      <c r="G713" s="3">
        <v>0</v>
      </c>
      <c r="H713" s="3">
        <v>0</v>
      </c>
      <c r="I713" s="3" t="s">
        <v>3</v>
      </c>
      <c r="J713" s="3">
        <v>0</v>
      </c>
      <c r="K713" s="3">
        <v>0</v>
      </c>
      <c r="L713" s="3" t="s">
        <v>3</v>
      </c>
      <c r="M713" s="3" t="s">
        <v>3</v>
      </c>
      <c r="N713" s="3">
        <v>0</v>
      </c>
      <c r="O713" s="3">
        <v>0</v>
      </c>
      <c r="P713" s="3" t="s">
        <v>3</v>
      </c>
    </row>
    <row r="715" spans="1:50" x14ac:dyDescent="0.25">
      <c r="A715" s="3">
        <v>-1</v>
      </c>
    </row>
    <row r="717" spans="1:50" x14ac:dyDescent="0.25">
      <c r="A717" s="12">
        <v>75</v>
      </c>
      <c r="B717" s="12" t="s">
        <v>603</v>
      </c>
      <c r="C717" s="12">
        <v>2026</v>
      </c>
      <c r="D717" s="12">
        <v>1</v>
      </c>
      <c r="E717" s="12">
        <v>0</v>
      </c>
      <c r="F717" s="12"/>
      <c r="G717" s="12">
        <v>0</v>
      </c>
      <c r="H717" s="12">
        <v>1</v>
      </c>
      <c r="I717" s="12">
        <v>1</v>
      </c>
      <c r="J717" s="12">
        <v>1</v>
      </c>
      <c r="K717" s="12">
        <v>0</v>
      </c>
      <c r="L717" s="12">
        <v>0</v>
      </c>
      <c r="M717" s="12">
        <v>1</v>
      </c>
      <c r="N717" s="12">
        <v>86549536</v>
      </c>
      <c r="O717" s="12">
        <v>1</v>
      </c>
    </row>
    <row r="718" spans="1:50" x14ac:dyDescent="0.25">
      <c r="A718" s="14">
        <v>1</v>
      </c>
      <c r="B718" s="14" t="s">
        <v>604</v>
      </c>
      <c r="C718" s="14" t="s">
        <v>605</v>
      </c>
      <c r="D718" s="14">
        <v>2026</v>
      </c>
      <c r="E718" s="14">
        <v>1</v>
      </c>
      <c r="F718" s="14">
        <v>1</v>
      </c>
      <c r="G718" s="14">
        <v>1</v>
      </c>
      <c r="H718" s="14">
        <v>0</v>
      </c>
      <c r="I718" s="14">
        <v>2</v>
      </c>
      <c r="J718" s="14">
        <v>1</v>
      </c>
      <c r="K718" s="14">
        <v>9.84</v>
      </c>
      <c r="L718" s="14">
        <v>7.57</v>
      </c>
      <c r="M718" s="14">
        <v>1</v>
      </c>
      <c r="N718" s="14">
        <v>1</v>
      </c>
      <c r="O718" s="14">
        <v>9.84</v>
      </c>
      <c r="P718" s="14">
        <v>7.57</v>
      </c>
      <c r="Q718" s="14">
        <v>1</v>
      </c>
      <c r="R718" s="14" t="s">
        <v>3</v>
      </c>
      <c r="S718" s="14" t="s">
        <v>3</v>
      </c>
      <c r="T718" s="14" t="s">
        <v>3</v>
      </c>
      <c r="U718" s="14" t="s">
        <v>3</v>
      </c>
      <c r="V718" s="14" t="s">
        <v>3</v>
      </c>
      <c r="W718" s="14" t="s">
        <v>3</v>
      </c>
      <c r="X718" s="14" t="s">
        <v>3</v>
      </c>
      <c r="Y718" s="14" t="s">
        <v>3</v>
      </c>
      <c r="Z718" s="14" t="s">
        <v>3</v>
      </c>
      <c r="AA718" s="14" t="s">
        <v>606</v>
      </c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>
        <v>86549537</v>
      </c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</row>
    <row r="719" spans="1:50" x14ac:dyDescent="0.25">
      <c r="A719" s="14">
        <v>1</v>
      </c>
      <c r="B719" s="14" t="s">
        <v>604</v>
      </c>
      <c r="C719" s="14" t="s">
        <v>607</v>
      </c>
      <c r="D719" s="14">
        <v>2026</v>
      </c>
      <c r="E719" s="14">
        <v>1</v>
      </c>
      <c r="F719" s="14">
        <v>1</v>
      </c>
      <c r="G719" s="14">
        <v>1</v>
      </c>
      <c r="H719" s="14">
        <v>0</v>
      </c>
      <c r="I719" s="14">
        <v>2</v>
      </c>
      <c r="J719" s="14">
        <v>1</v>
      </c>
      <c r="K719" s="14">
        <v>1</v>
      </c>
      <c r="L719" s="14">
        <v>1</v>
      </c>
      <c r="M719" s="14">
        <v>1</v>
      </c>
      <c r="N719" s="14">
        <v>1</v>
      </c>
      <c r="O719" s="14">
        <v>1</v>
      </c>
      <c r="P719" s="14">
        <v>1</v>
      </c>
      <c r="Q719" s="14">
        <v>1</v>
      </c>
      <c r="R719" s="14" t="s">
        <v>3</v>
      </c>
      <c r="S719" s="14" t="s">
        <v>3</v>
      </c>
      <c r="T719" s="14" t="s">
        <v>3</v>
      </c>
      <c r="U719" s="14" t="s">
        <v>3</v>
      </c>
      <c r="V719" s="14" t="s">
        <v>3</v>
      </c>
      <c r="W719" s="14" t="s">
        <v>3</v>
      </c>
      <c r="X719" s="14" t="s">
        <v>3</v>
      </c>
      <c r="Y719" s="14" t="s">
        <v>3</v>
      </c>
      <c r="Z719" s="14" t="s">
        <v>3</v>
      </c>
      <c r="AA719" s="14" t="s">
        <v>608</v>
      </c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>
        <v>86549538</v>
      </c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</row>
    <row r="720" spans="1:50" x14ac:dyDescent="0.25">
      <c r="A720" s="12">
        <v>75</v>
      </c>
      <c r="B720" s="12" t="s">
        <v>609</v>
      </c>
      <c r="C720" s="12">
        <v>2000</v>
      </c>
      <c r="D720" s="12">
        <v>0</v>
      </c>
      <c r="E720" s="12">
        <v>1</v>
      </c>
      <c r="F720" s="12">
        <v>0</v>
      </c>
      <c r="G720" s="12">
        <v>0</v>
      </c>
      <c r="H720" s="12">
        <v>1</v>
      </c>
      <c r="I720" s="12">
        <v>1</v>
      </c>
      <c r="J720" s="12">
        <v>3</v>
      </c>
      <c r="K720" s="12">
        <v>0</v>
      </c>
      <c r="L720" s="12">
        <v>0</v>
      </c>
      <c r="M720" s="12">
        <v>0</v>
      </c>
      <c r="N720" s="12">
        <v>86549534</v>
      </c>
      <c r="O720" s="12">
        <v>2</v>
      </c>
    </row>
    <row r="721" spans="1:50" x14ac:dyDescent="0.25">
      <c r="A721" s="14">
        <v>1</v>
      </c>
      <c r="B721" s="14" t="s">
        <v>604</v>
      </c>
      <c r="C721" s="14" t="s">
        <v>605</v>
      </c>
      <c r="D721" s="14">
        <v>2000</v>
      </c>
      <c r="E721" s="14">
        <v>1</v>
      </c>
      <c r="F721" s="14">
        <v>1</v>
      </c>
      <c r="G721" s="14">
        <v>1</v>
      </c>
      <c r="H721" s="14">
        <v>0</v>
      </c>
      <c r="I721" s="14">
        <v>2</v>
      </c>
      <c r="J721" s="14">
        <v>1</v>
      </c>
      <c r="K721" s="14">
        <v>1</v>
      </c>
      <c r="L721" s="14">
        <v>1</v>
      </c>
      <c r="M721" s="14">
        <v>1</v>
      </c>
      <c r="N721" s="14">
        <v>1</v>
      </c>
      <c r="O721" s="14">
        <v>1</v>
      </c>
      <c r="P721" s="14">
        <v>1</v>
      </c>
      <c r="Q721" s="14">
        <v>1</v>
      </c>
      <c r="R721" s="14" t="s">
        <v>3</v>
      </c>
      <c r="S721" s="14" t="s">
        <v>3</v>
      </c>
      <c r="T721" s="14" t="s">
        <v>3</v>
      </c>
      <c r="U721" s="14" t="s">
        <v>3</v>
      </c>
      <c r="V721" s="14" t="s">
        <v>3</v>
      </c>
      <c r="W721" s="14" t="s">
        <v>3</v>
      </c>
      <c r="X721" s="14" t="s">
        <v>3</v>
      </c>
      <c r="Y721" s="14" t="s">
        <v>3</v>
      </c>
      <c r="Z721" s="14" t="s">
        <v>3</v>
      </c>
      <c r="AA721" s="14" t="s">
        <v>322</v>
      </c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>
        <v>86549535</v>
      </c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</row>
    <row r="725" spans="1:50" x14ac:dyDescent="0.25">
      <c r="A725" s="3">
        <v>65</v>
      </c>
      <c r="C725" s="3">
        <v>1</v>
      </c>
      <c r="D725" s="3">
        <v>0</v>
      </c>
      <c r="E72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133" x14ac:dyDescent="0.25">
      <c r="A1">
        <v>0</v>
      </c>
      <c r="B1" t="s">
        <v>0</v>
      </c>
      <c r="D1" t="s">
        <v>610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5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5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611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5">
      <c r="A14" s="1">
        <v>22</v>
      </c>
      <c r="B14" s="1">
        <v>1</v>
      </c>
      <c r="C14" s="1">
        <v>0</v>
      </c>
      <c r="D14" s="1">
        <v>86549536</v>
      </c>
      <c r="E14" s="1">
        <v>86549534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16</v>
      </c>
      <c r="D16" s="7" t="s">
        <v>17</v>
      </c>
      <c r="E16" s="8">
        <f>ROUND((Source!P660)/1000,2)</f>
        <v>7023.29</v>
      </c>
      <c r="F16" s="8">
        <f>ROUND((Source!P661)/1000,2)</f>
        <v>0</v>
      </c>
      <c r="G16" s="8">
        <f>ROUND((Source!P652)/1000,2)</f>
        <v>126.01</v>
      </c>
      <c r="H16" s="8">
        <f>ROUND((Source!P662)/1000+(Source!P663)/1000,2)</f>
        <v>0</v>
      </c>
      <c r="I16" s="8">
        <f>E16+F16+G16+H16</f>
        <v>7149.3</v>
      </c>
      <c r="J16" s="8">
        <f>ROUND((Source!P658+Source!P657)/1000,2)</f>
        <v>1431.63</v>
      </c>
      <c r="K16" s="8">
        <v>8208.83</v>
      </c>
      <c r="L16" s="8">
        <v>0</v>
      </c>
      <c r="M16" s="8">
        <v>0</v>
      </c>
      <c r="N16" s="8">
        <f>I16+L16+M16</f>
        <v>7149.3</v>
      </c>
      <c r="T16" s="9">
        <f>ROUND((Source!F660)/1000,2)</f>
        <v>781.6</v>
      </c>
      <c r="U16" s="9">
        <f>ROUND((Source!F661)/1000,2)</f>
        <v>0</v>
      </c>
      <c r="V16" s="9">
        <f>ROUND((Source!F652)/1000,2)</f>
        <v>8.4700000000000006</v>
      </c>
      <c r="W16" s="9">
        <f>ROUND((Source!F662)/1000+(Source!F663)/1000,2)</f>
        <v>0</v>
      </c>
      <c r="X16" s="9">
        <f>T16+U16+V16+W16</f>
        <v>790.07</v>
      </c>
      <c r="Y16" s="9">
        <f>ROUND((Source!F658+Source!F657)/1000,2)</f>
        <v>25.41</v>
      </c>
      <c r="Z16" s="9">
        <v>1471.19</v>
      </c>
      <c r="AA16" s="9">
        <v>0</v>
      </c>
      <c r="AB16" s="9">
        <v>0</v>
      </c>
      <c r="AC16" s="9">
        <f>X16+AA16+AB16</f>
        <v>790.07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4825839.9800000004</v>
      </c>
      <c r="AU16" s="8">
        <v>3382989.48</v>
      </c>
      <c r="AV16" s="8">
        <v>0</v>
      </c>
      <c r="AW16" s="8">
        <v>126005.85</v>
      </c>
      <c r="AX16" s="8">
        <v>0</v>
      </c>
      <c r="AY16" s="8">
        <v>19998.900000000001</v>
      </c>
      <c r="AZ16" s="8">
        <v>8779.36</v>
      </c>
      <c r="BA16" s="8">
        <v>1422851.6</v>
      </c>
      <c r="BB16" s="8">
        <v>7023289.3200000003</v>
      </c>
      <c r="BC16" s="8">
        <v>0</v>
      </c>
      <c r="BD16" s="8">
        <v>0</v>
      </c>
      <c r="BE16" s="8">
        <v>0</v>
      </c>
      <c r="BF16" s="8">
        <v>2029.9266584400004</v>
      </c>
      <c r="BG16" s="8">
        <v>0</v>
      </c>
      <c r="BH16" s="8">
        <v>0</v>
      </c>
      <c r="BI16" s="8">
        <v>1498247.4</v>
      </c>
      <c r="BJ16" s="8">
        <v>825207.79</v>
      </c>
      <c r="BK16" s="8">
        <v>7149295.1699999999</v>
      </c>
      <c r="BR16" s="9">
        <v>748838.28</v>
      </c>
      <c r="BS16" s="9">
        <v>722350.83</v>
      </c>
      <c r="BT16" s="9">
        <v>0</v>
      </c>
      <c r="BU16" s="9">
        <v>8473.83</v>
      </c>
      <c r="BV16" s="9">
        <v>0</v>
      </c>
      <c r="BW16" s="9">
        <v>1237.2</v>
      </c>
      <c r="BX16" s="9">
        <v>155.80000000000001</v>
      </c>
      <c r="BY16" s="9">
        <v>25250.25</v>
      </c>
      <c r="BZ16" s="9">
        <v>781596.99</v>
      </c>
      <c r="CA16" s="9">
        <v>0</v>
      </c>
      <c r="CB16" s="9">
        <v>0</v>
      </c>
      <c r="CC16" s="9">
        <v>0</v>
      </c>
      <c r="CD16" s="9">
        <v>2029.9266584400004</v>
      </c>
      <c r="CE16" s="9">
        <v>0</v>
      </c>
      <c r="CF16" s="9">
        <v>0</v>
      </c>
      <c r="CG16" s="9">
        <v>26588.23</v>
      </c>
      <c r="CH16" s="9">
        <v>14644.31</v>
      </c>
      <c r="CI16" s="9">
        <v>790070.82</v>
      </c>
    </row>
    <row r="18" spans="1:29" x14ac:dyDescent="0.25">
      <c r="A18">
        <v>51</v>
      </c>
      <c r="E18">
        <v>7023.29</v>
      </c>
      <c r="F18">
        <v>0</v>
      </c>
      <c r="G18">
        <v>126.01</v>
      </c>
      <c r="H18">
        <v>0</v>
      </c>
      <c r="I18">
        <v>7149.3</v>
      </c>
      <c r="J18">
        <v>1431.63</v>
      </c>
      <c r="K18">
        <v>8208.83</v>
      </c>
      <c r="L18">
        <v>0</v>
      </c>
      <c r="M18">
        <v>0</v>
      </c>
      <c r="N18">
        <v>7149.3</v>
      </c>
      <c r="T18">
        <v>781.6</v>
      </c>
      <c r="U18">
        <v>0</v>
      </c>
      <c r="V18">
        <v>8.4700000000000006</v>
      </c>
      <c r="W18">
        <v>0</v>
      </c>
      <c r="X18">
        <v>790.07</v>
      </c>
      <c r="Y18">
        <v>25.41</v>
      </c>
      <c r="Z18">
        <v>1471.19</v>
      </c>
      <c r="AA18">
        <v>0</v>
      </c>
      <c r="AB18">
        <v>0</v>
      </c>
      <c r="AC18">
        <v>790.07</v>
      </c>
    </row>
    <row r="20" spans="1:29" x14ac:dyDescent="0.25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4825839.9800000004</v>
      </c>
      <c r="G20" s="5" t="s">
        <v>79</v>
      </c>
      <c r="H20" s="5" t="s">
        <v>80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748838.28</v>
      </c>
    </row>
    <row r="21" spans="1:29" x14ac:dyDescent="0.25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3382989.48</v>
      </c>
      <c r="G21" s="5" t="s">
        <v>81</v>
      </c>
      <c r="H21" s="5" t="s">
        <v>82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722350.83</v>
      </c>
    </row>
    <row r="22" spans="1:29" x14ac:dyDescent="0.25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83</v>
      </c>
      <c r="H22" s="5" t="s">
        <v>84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5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3382989.48</v>
      </c>
      <c r="G23" s="5" t="s">
        <v>85</v>
      </c>
      <c r="H23" s="5" t="s">
        <v>86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722350.83</v>
      </c>
    </row>
    <row r="24" spans="1:29" x14ac:dyDescent="0.25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3256983.63</v>
      </c>
      <c r="G24" s="5" t="s">
        <v>87</v>
      </c>
      <c r="H24" s="5" t="s">
        <v>88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713877</v>
      </c>
    </row>
    <row r="25" spans="1:29" x14ac:dyDescent="0.25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89</v>
      </c>
      <c r="H25" s="5" t="s">
        <v>90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5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3256983.63</v>
      </c>
      <c r="G26" s="5" t="s">
        <v>91</v>
      </c>
      <c r="H26" s="5" t="s">
        <v>92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713877</v>
      </c>
    </row>
    <row r="27" spans="1:29" x14ac:dyDescent="0.25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126005.85</v>
      </c>
      <c r="G27" s="5" t="s">
        <v>93</v>
      </c>
      <c r="H27" s="5" t="s">
        <v>94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8473.83</v>
      </c>
    </row>
    <row r="28" spans="1:29" x14ac:dyDescent="0.25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95</v>
      </c>
      <c r="H28" s="5" t="s">
        <v>96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5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126005.85</v>
      </c>
      <c r="G29" s="5" t="s">
        <v>97</v>
      </c>
      <c r="H29" s="5" t="s">
        <v>98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8473.83</v>
      </c>
    </row>
    <row r="30" spans="1:29" x14ac:dyDescent="0.25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19998.900000000001</v>
      </c>
      <c r="G30" s="5" t="s">
        <v>99</v>
      </c>
      <c r="H30" s="5" t="s">
        <v>100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1237.2</v>
      </c>
    </row>
    <row r="31" spans="1:29" x14ac:dyDescent="0.25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101</v>
      </c>
      <c r="H31" s="5" t="s">
        <v>102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5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8779.36</v>
      </c>
      <c r="G32" s="5" t="s">
        <v>103</v>
      </c>
      <c r="H32" s="5" t="s">
        <v>104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155.80000000000001</v>
      </c>
    </row>
    <row r="33" spans="1:16" x14ac:dyDescent="0.25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1422851.6</v>
      </c>
      <c r="G33" s="5" t="s">
        <v>105</v>
      </c>
      <c r="H33" s="5" t="s">
        <v>106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25250.25</v>
      </c>
    </row>
    <row r="34" spans="1:16" x14ac:dyDescent="0.25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107</v>
      </c>
      <c r="H34" s="5" t="s">
        <v>108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5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7023289.3200000003</v>
      </c>
      <c r="G35" s="5" t="s">
        <v>109</v>
      </c>
      <c r="H35" s="5" t="s">
        <v>110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781596.99</v>
      </c>
    </row>
    <row r="36" spans="1:16" x14ac:dyDescent="0.25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111</v>
      </c>
      <c r="H36" s="5" t="s">
        <v>112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x14ac:dyDescent="0.25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113</v>
      </c>
      <c r="H37" s="5" t="s">
        <v>114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5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115</v>
      </c>
      <c r="H38" s="5" t="s">
        <v>116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5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117</v>
      </c>
      <c r="H39" s="5" t="s">
        <v>118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5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2029.9266584400004</v>
      </c>
      <c r="G40" s="5" t="s">
        <v>119</v>
      </c>
      <c r="H40" s="5" t="s">
        <v>120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2029.9266584400004</v>
      </c>
    </row>
    <row r="41" spans="1:16" x14ac:dyDescent="0.25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121</v>
      </c>
      <c r="H41" s="5" t="s">
        <v>122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5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123</v>
      </c>
      <c r="H42" s="5" t="s">
        <v>124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5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125</v>
      </c>
      <c r="H43" s="5" t="s">
        <v>126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5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1498247.4</v>
      </c>
      <c r="G44" s="5" t="s">
        <v>127</v>
      </c>
      <c r="H44" s="5" t="s">
        <v>128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26588.23</v>
      </c>
    </row>
    <row r="45" spans="1:16" x14ac:dyDescent="0.25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825207.79</v>
      </c>
      <c r="G45" s="5" t="s">
        <v>129</v>
      </c>
      <c r="H45" s="5" t="s">
        <v>130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14644.31</v>
      </c>
    </row>
    <row r="46" spans="1:16" x14ac:dyDescent="0.25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7149295.1699999999</v>
      </c>
      <c r="G46" s="5" t="s">
        <v>131</v>
      </c>
      <c r="H46" s="5" t="s">
        <v>132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790070.82</v>
      </c>
    </row>
    <row r="48" spans="1:16" x14ac:dyDescent="0.25">
      <c r="A48">
        <v>-1</v>
      </c>
    </row>
    <row r="51" spans="1:50" x14ac:dyDescent="0.25">
      <c r="A51" s="4">
        <v>75</v>
      </c>
      <c r="B51" s="4" t="s">
        <v>603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86549536</v>
      </c>
      <c r="O51" s="4">
        <v>1</v>
      </c>
    </row>
    <row r="52" spans="1:50" x14ac:dyDescent="0.25">
      <c r="A52" s="6">
        <v>1</v>
      </c>
      <c r="B52" s="6" t="s">
        <v>604</v>
      </c>
      <c r="C52" s="6" t="s">
        <v>605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606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86549537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604</v>
      </c>
      <c r="C53" s="6" t="s">
        <v>607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608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86549538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5">
      <c r="A54" s="4">
        <v>75</v>
      </c>
      <c r="B54" s="4" t="s">
        <v>609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86549534</v>
      </c>
      <c r="O54" s="4">
        <v>2</v>
      </c>
    </row>
    <row r="55" spans="1:50" x14ac:dyDescent="0.25">
      <c r="A55" s="6">
        <v>1</v>
      </c>
      <c r="B55" s="6" t="s">
        <v>604</v>
      </c>
      <c r="C55" s="6" t="s">
        <v>605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322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86549535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78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119" x14ac:dyDescent="0.25">
      <c r="A1">
        <f>ROW(Source!A28)</f>
        <v>28</v>
      </c>
      <c r="B1">
        <v>86549534</v>
      </c>
      <c r="C1">
        <v>86550942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612</v>
      </c>
      <c r="J1" t="s">
        <v>3</v>
      </c>
      <c r="K1" t="s">
        <v>613</v>
      </c>
      <c r="L1">
        <v>1191</v>
      </c>
      <c r="N1">
        <v>1013</v>
      </c>
      <c r="O1" t="s">
        <v>614</v>
      </c>
      <c r="P1" t="s">
        <v>614</v>
      </c>
      <c r="Q1">
        <v>1</v>
      </c>
      <c r="W1">
        <v>0</v>
      </c>
      <c r="X1">
        <v>476480486</v>
      </c>
      <c r="Y1">
        <f>(AT1*1.2)</f>
        <v>54.624000000000002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45.52</v>
      </c>
      <c r="AU1" t="s">
        <v>27</v>
      </c>
      <c r="AV1">
        <v>1</v>
      </c>
      <c r="AW1">
        <v>2</v>
      </c>
      <c r="AX1">
        <v>86550948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20.75712</v>
      </c>
      <c r="CW1">
        <v>0</v>
      </c>
      <c r="CX1">
        <f>ROUND(Y1*Source!I28,9)</f>
        <v>20.75712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30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86549534</v>
      </c>
      <c r="C2">
        <v>86550942</v>
      </c>
      <c r="D2">
        <v>85731380</v>
      </c>
      <c r="E2">
        <v>1</v>
      </c>
      <c r="F2">
        <v>1</v>
      </c>
      <c r="G2">
        <v>1081</v>
      </c>
      <c r="H2">
        <v>2</v>
      </c>
      <c r="I2" t="s">
        <v>615</v>
      </c>
      <c r="J2" t="s">
        <v>616</v>
      </c>
      <c r="K2" t="s">
        <v>617</v>
      </c>
      <c r="L2">
        <v>1368</v>
      </c>
      <c r="N2">
        <v>1011</v>
      </c>
      <c r="O2" t="s">
        <v>618</v>
      </c>
      <c r="P2" t="s">
        <v>618</v>
      </c>
      <c r="Q2">
        <v>1</v>
      </c>
      <c r="W2">
        <v>0</v>
      </c>
      <c r="X2">
        <v>-49672420</v>
      </c>
      <c r="Y2">
        <f>(AT2*1.2)</f>
        <v>5.3999999999999995</v>
      </c>
      <c r="AA2">
        <v>0</v>
      </c>
      <c r="AB2">
        <v>0.28999999999999998</v>
      </c>
      <c r="AC2">
        <v>0</v>
      </c>
      <c r="AD2">
        <v>0</v>
      </c>
      <c r="AE2">
        <v>0</v>
      </c>
      <c r="AF2">
        <v>0.28000000000000003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4.5</v>
      </c>
      <c r="AU2" t="s">
        <v>27</v>
      </c>
      <c r="AV2">
        <v>0</v>
      </c>
      <c r="AW2">
        <v>2</v>
      </c>
      <c r="AX2">
        <v>86550949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2.052</v>
      </c>
      <c r="CY2">
        <f>AB2</f>
        <v>0.28999999999999998</v>
      </c>
      <c r="CZ2">
        <f>AF2</f>
        <v>0.28000000000000003</v>
      </c>
      <c r="DA2">
        <f>AJ2</f>
        <v>1</v>
      </c>
      <c r="DB2">
        <f>ROUND((ROUND(AT2*CZ2,2)*1.2),6)</f>
        <v>1.512</v>
      </c>
      <c r="DC2">
        <f>ROUND((ROUND(AT2*AG2,2)*1.2),6)</f>
        <v>0</v>
      </c>
      <c r="DD2" t="s">
        <v>3</v>
      </c>
      <c r="DE2" t="s">
        <v>3</v>
      </c>
      <c r="DF2">
        <f t="shared" si="0"/>
        <v>0</v>
      </c>
      <c r="DG2">
        <f t="shared" si="1"/>
        <v>0.56999999999999995</v>
      </c>
      <c r="DH2">
        <f t="shared" si="2"/>
        <v>0</v>
      </c>
      <c r="DI2">
        <f t="shared" si="3"/>
        <v>0</v>
      </c>
      <c r="DJ2">
        <f>DG2</f>
        <v>0.56999999999999995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ROW(Source!A28)</f>
        <v>28</v>
      </c>
      <c r="B3">
        <v>86549534</v>
      </c>
      <c r="C3">
        <v>86550942</v>
      </c>
      <c r="D3">
        <v>85700637</v>
      </c>
      <c r="E3">
        <v>1</v>
      </c>
      <c r="F3">
        <v>1</v>
      </c>
      <c r="G3">
        <v>1081</v>
      </c>
      <c r="H3">
        <v>3</v>
      </c>
      <c r="I3" t="s">
        <v>619</v>
      </c>
      <c r="J3" t="s">
        <v>620</v>
      </c>
      <c r="K3" t="s">
        <v>621</v>
      </c>
      <c r="L3">
        <v>1339</v>
      </c>
      <c r="N3">
        <v>1007</v>
      </c>
      <c r="O3" t="s">
        <v>622</v>
      </c>
      <c r="P3" t="s">
        <v>622</v>
      </c>
      <c r="Q3">
        <v>1</v>
      </c>
      <c r="W3">
        <v>0</v>
      </c>
      <c r="X3">
        <v>-676034668</v>
      </c>
      <c r="Y3">
        <f>(AT3*1)</f>
        <v>0.51</v>
      </c>
      <c r="AA3">
        <v>53.42</v>
      </c>
      <c r="AB3">
        <v>0</v>
      </c>
      <c r="AC3">
        <v>0</v>
      </c>
      <c r="AD3">
        <v>0</v>
      </c>
      <c r="AE3">
        <v>53.42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0.51</v>
      </c>
      <c r="AU3" t="s">
        <v>26</v>
      </c>
      <c r="AV3">
        <v>0</v>
      </c>
      <c r="AW3">
        <v>2</v>
      </c>
      <c r="AX3">
        <v>86550950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0.1938</v>
      </c>
      <c r="CY3">
        <f>AA3</f>
        <v>53.42</v>
      </c>
      <c r="CZ3">
        <f>AE3</f>
        <v>53.42</v>
      </c>
      <c r="DA3">
        <f>AI3</f>
        <v>1</v>
      </c>
      <c r="DB3">
        <f>ROUND((ROUND(AT3*CZ3,2)*1),6)</f>
        <v>27.24</v>
      </c>
      <c r="DC3">
        <f>ROUND((ROUND(AT3*AG3,2)*1),6)</f>
        <v>0</v>
      </c>
      <c r="DD3" t="s">
        <v>3</v>
      </c>
      <c r="DE3" t="s">
        <v>3</v>
      </c>
      <c r="DF3">
        <f t="shared" si="0"/>
        <v>10.35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10.35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86549534</v>
      </c>
      <c r="C4">
        <v>86550942</v>
      </c>
      <c r="D4">
        <v>85700903</v>
      </c>
      <c r="E4">
        <v>1</v>
      </c>
      <c r="F4">
        <v>1</v>
      </c>
      <c r="G4">
        <v>1081</v>
      </c>
      <c r="H4">
        <v>3</v>
      </c>
      <c r="I4" t="s">
        <v>623</v>
      </c>
      <c r="J4" t="s">
        <v>624</v>
      </c>
      <c r="K4" t="s">
        <v>625</v>
      </c>
      <c r="L4">
        <v>1339</v>
      </c>
      <c r="N4">
        <v>1007</v>
      </c>
      <c r="O4" t="s">
        <v>622</v>
      </c>
      <c r="P4" t="s">
        <v>622</v>
      </c>
      <c r="Q4">
        <v>1</v>
      </c>
      <c r="W4">
        <v>0</v>
      </c>
      <c r="X4">
        <v>-1235260082</v>
      </c>
      <c r="Y4">
        <f>(AT4*1)</f>
        <v>3.25</v>
      </c>
      <c r="AA4">
        <v>5.82</v>
      </c>
      <c r="AB4">
        <v>0</v>
      </c>
      <c r="AC4">
        <v>0</v>
      </c>
      <c r="AD4">
        <v>0</v>
      </c>
      <c r="AE4">
        <v>5.82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3.25</v>
      </c>
      <c r="AU4" t="s">
        <v>26</v>
      </c>
      <c r="AV4">
        <v>0</v>
      </c>
      <c r="AW4">
        <v>2</v>
      </c>
      <c r="AX4">
        <v>86550951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1.2350000000000001</v>
      </c>
      <c r="CY4">
        <f>AA4</f>
        <v>5.82</v>
      </c>
      <c r="CZ4">
        <f>AE4</f>
        <v>5.82</v>
      </c>
      <c r="DA4">
        <f>AI4</f>
        <v>1</v>
      </c>
      <c r="DB4">
        <f>ROUND((ROUND(AT4*CZ4,2)*1),6)</f>
        <v>18.920000000000002</v>
      </c>
      <c r="DC4">
        <f>ROUND((ROUND(AT4*AG4,2)*1),6)</f>
        <v>0</v>
      </c>
      <c r="DD4" t="s">
        <v>3</v>
      </c>
      <c r="DE4" t="s">
        <v>3</v>
      </c>
      <c r="DF4">
        <f t="shared" si="0"/>
        <v>7.19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7.19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86549534</v>
      </c>
      <c r="C5">
        <v>86550942</v>
      </c>
      <c r="D5">
        <v>85697849</v>
      </c>
      <c r="E5">
        <v>1081</v>
      </c>
      <c r="F5">
        <v>1</v>
      </c>
      <c r="G5">
        <v>1081</v>
      </c>
      <c r="H5">
        <v>3</v>
      </c>
      <c r="I5" t="s">
        <v>626</v>
      </c>
      <c r="J5" t="s">
        <v>3</v>
      </c>
      <c r="K5" t="s">
        <v>627</v>
      </c>
      <c r="L5">
        <v>1348</v>
      </c>
      <c r="N5">
        <v>1009</v>
      </c>
      <c r="O5" t="s">
        <v>628</v>
      </c>
      <c r="P5" t="s">
        <v>628</v>
      </c>
      <c r="Q5">
        <v>1000</v>
      </c>
      <c r="W5">
        <v>0</v>
      </c>
      <c r="X5">
        <v>1489638031</v>
      </c>
      <c r="Y5">
        <f>(AT5*1)</f>
        <v>0.33300000000000002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0.33300000000000002</v>
      </c>
      <c r="AU5" t="s">
        <v>26</v>
      </c>
      <c r="AV5">
        <v>0</v>
      </c>
      <c r="AW5">
        <v>2</v>
      </c>
      <c r="AX5">
        <v>86550952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0.12654000000000001</v>
      </c>
      <c r="CY5">
        <f>AA5</f>
        <v>0</v>
      </c>
      <c r="CZ5">
        <f>AE5</f>
        <v>0</v>
      </c>
      <c r="DA5">
        <f>AI5</f>
        <v>1</v>
      </c>
      <c r="DB5">
        <f>ROUND((ROUND(AT5*CZ5,2)*1),6)</f>
        <v>0</v>
      </c>
      <c r="DC5">
        <f>ROUND((ROUND(AT5*AG5,2)*1),6)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86549536</v>
      </c>
      <c r="C6">
        <v>86550942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612</v>
      </c>
      <c r="J6" t="s">
        <v>3</v>
      </c>
      <c r="K6" t="s">
        <v>613</v>
      </c>
      <c r="L6">
        <v>1191</v>
      </c>
      <c r="N6">
        <v>1013</v>
      </c>
      <c r="O6" t="s">
        <v>614</v>
      </c>
      <c r="P6" t="s">
        <v>614</v>
      </c>
      <c r="Q6">
        <v>1</v>
      </c>
      <c r="W6">
        <v>0</v>
      </c>
      <c r="X6">
        <v>476480486</v>
      </c>
      <c r="Y6">
        <f>(AT6*1.2)</f>
        <v>54.624000000000002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45.52</v>
      </c>
      <c r="AU6" t="s">
        <v>27</v>
      </c>
      <c r="AV6">
        <v>1</v>
      </c>
      <c r="AW6">
        <v>2</v>
      </c>
      <c r="AX6">
        <v>86550948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20.75712</v>
      </c>
      <c r="CW6">
        <v>0</v>
      </c>
      <c r="CX6">
        <f>ROUND(Y6*Source!I29,9)</f>
        <v>20.75712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ROW(Source!A29)</f>
        <v>29</v>
      </c>
      <c r="B7">
        <v>86549536</v>
      </c>
      <c r="C7">
        <v>86550942</v>
      </c>
      <c r="D7">
        <v>85731380</v>
      </c>
      <c r="E7">
        <v>1</v>
      </c>
      <c r="F7">
        <v>1</v>
      </c>
      <c r="G7">
        <v>1081</v>
      </c>
      <c r="H7">
        <v>2</v>
      </c>
      <c r="I7" t="s">
        <v>615</v>
      </c>
      <c r="J7" t="s">
        <v>616</v>
      </c>
      <c r="K7" t="s">
        <v>617</v>
      </c>
      <c r="L7">
        <v>1368</v>
      </c>
      <c r="N7">
        <v>1011</v>
      </c>
      <c r="O7" t="s">
        <v>618</v>
      </c>
      <c r="P7" t="s">
        <v>618</v>
      </c>
      <c r="Q7">
        <v>1</v>
      </c>
      <c r="W7">
        <v>0</v>
      </c>
      <c r="X7">
        <v>-49672420</v>
      </c>
      <c r="Y7">
        <f>(AT7*1.2)</f>
        <v>5.3999999999999995</v>
      </c>
      <c r="AA7">
        <v>0</v>
      </c>
      <c r="AB7">
        <v>2.72</v>
      </c>
      <c r="AC7">
        <v>0</v>
      </c>
      <c r="AD7">
        <v>0</v>
      </c>
      <c r="AE7">
        <v>0</v>
      </c>
      <c r="AF7">
        <v>0.28000000000000003</v>
      </c>
      <c r="AG7">
        <v>0</v>
      </c>
      <c r="AH7">
        <v>0</v>
      </c>
      <c r="AI7">
        <v>1</v>
      </c>
      <c r="AJ7">
        <v>9.2899999999999991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4.5</v>
      </c>
      <c r="AU7" t="s">
        <v>27</v>
      </c>
      <c r="AV7">
        <v>0</v>
      </c>
      <c r="AW7">
        <v>2</v>
      </c>
      <c r="AX7">
        <v>86550949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2.052</v>
      </c>
      <c r="CY7">
        <f>AB7</f>
        <v>2.72</v>
      </c>
      <c r="CZ7">
        <f>AF7</f>
        <v>0.28000000000000003</v>
      </c>
      <c r="DA7">
        <f>AJ7</f>
        <v>9.2899999999999991</v>
      </c>
      <c r="DB7">
        <f>ROUND((ROUND(AT7*CZ7,2)*1.2),6)</f>
        <v>1.512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5.34</v>
      </c>
      <c r="DH7">
        <f t="shared" si="2"/>
        <v>0</v>
      </c>
      <c r="DI7">
        <f t="shared" si="3"/>
        <v>0</v>
      </c>
      <c r="DJ7">
        <f>DG7</f>
        <v>5.34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86549536</v>
      </c>
      <c r="C8">
        <v>86550942</v>
      </c>
      <c r="D8">
        <v>85700637</v>
      </c>
      <c r="E8">
        <v>1</v>
      </c>
      <c r="F8">
        <v>1</v>
      </c>
      <c r="G8">
        <v>1081</v>
      </c>
      <c r="H8">
        <v>3</v>
      </c>
      <c r="I8" t="s">
        <v>619</v>
      </c>
      <c r="J8" t="s">
        <v>620</v>
      </c>
      <c r="K8" t="s">
        <v>621</v>
      </c>
      <c r="L8">
        <v>1339</v>
      </c>
      <c r="N8">
        <v>1007</v>
      </c>
      <c r="O8" t="s">
        <v>622</v>
      </c>
      <c r="P8" t="s">
        <v>622</v>
      </c>
      <c r="Q8">
        <v>1</v>
      </c>
      <c r="W8">
        <v>0</v>
      </c>
      <c r="X8">
        <v>-676034668</v>
      </c>
      <c r="Y8">
        <f>(AT8*1)</f>
        <v>0.51</v>
      </c>
      <c r="AA8">
        <v>760.17</v>
      </c>
      <c r="AB8">
        <v>0</v>
      </c>
      <c r="AC8">
        <v>0</v>
      </c>
      <c r="AD8">
        <v>0</v>
      </c>
      <c r="AE8">
        <v>53.42</v>
      </c>
      <c r="AF8">
        <v>0</v>
      </c>
      <c r="AG8">
        <v>0</v>
      </c>
      <c r="AH8">
        <v>0</v>
      </c>
      <c r="AI8">
        <v>14.23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0.51</v>
      </c>
      <c r="AU8" t="s">
        <v>26</v>
      </c>
      <c r="AV8">
        <v>0</v>
      </c>
      <c r="AW8">
        <v>2</v>
      </c>
      <c r="AX8">
        <v>86550950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0.1938</v>
      </c>
      <c r="CY8">
        <f>AA8</f>
        <v>760.17</v>
      </c>
      <c r="CZ8">
        <f>AE8</f>
        <v>53.42</v>
      </c>
      <c r="DA8">
        <f>AI8</f>
        <v>14.23</v>
      </c>
      <c r="DB8">
        <f>ROUND((ROUND(AT8*CZ8,2)*1),6)</f>
        <v>27.24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147.32</v>
      </c>
      <c r="DG8">
        <f t="shared" ref="DG8:DG16" si="4">ROUND(ROUND(AF8,2)*CX8,2)</f>
        <v>0</v>
      </c>
      <c r="DH8">
        <f t="shared" si="2"/>
        <v>0</v>
      </c>
      <c r="DI8">
        <f t="shared" si="3"/>
        <v>0</v>
      </c>
      <c r="DJ8">
        <f>DF8</f>
        <v>147.32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ROW(Source!A29)</f>
        <v>29</v>
      </c>
      <c r="B9">
        <v>86549536</v>
      </c>
      <c r="C9">
        <v>86550942</v>
      </c>
      <c r="D9">
        <v>85700903</v>
      </c>
      <c r="E9">
        <v>1</v>
      </c>
      <c r="F9">
        <v>1</v>
      </c>
      <c r="G9">
        <v>1081</v>
      </c>
      <c r="H9">
        <v>3</v>
      </c>
      <c r="I9" t="s">
        <v>623</v>
      </c>
      <c r="J9" t="s">
        <v>624</v>
      </c>
      <c r="K9" t="s">
        <v>625</v>
      </c>
      <c r="L9">
        <v>1339</v>
      </c>
      <c r="N9">
        <v>1007</v>
      </c>
      <c r="O9" t="s">
        <v>622</v>
      </c>
      <c r="P9" t="s">
        <v>622</v>
      </c>
      <c r="Q9">
        <v>1</v>
      </c>
      <c r="W9">
        <v>0</v>
      </c>
      <c r="X9">
        <v>-1235260082</v>
      </c>
      <c r="Y9">
        <f>(AT9*1)</f>
        <v>3.25</v>
      </c>
      <c r="AA9">
        <v>101.33</v>
      </c>
      <c r="AB9">
        <v>0</v>
      </c>
      <c r="AC9">
        <v>0</v>
      </c>
      <c r="AD9">
        <v>0</v>
      </c>
      <c r="AE9">
        <v>5.82</v>
      </c>
      <c r="AF9">
        <v>0</v>
      </c>
      <c r="AG9">
        <v>0</v>
      </c>
      <c r="AH9">
        <v>0</v>
      </c>
      <c r="AI9">
        <v>17.41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3.25</v>
      </c>
      <c r="AU9" t="s">
        <v>26</v>
      </c>
      <c r="AV9">
        <v>0</v>
      </c>
      <c r="AW9">
        <v>2</v>
      </c>
      <c r="AX9">
        <v>86550951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1.2350000000000001</v>
      </c>
      <c r="CY9">
        <f>AA9</f>
        <v>101.33</v>
      </c>
      <c r="CZ9">
        <f>AE9</f>
        <v>5.82</v>
      </c>
      <c r="DA9">
        <f>AI9</f>
        <v>17.41</v>
      </c>
      <c r="DB9">
        <f>ROUND((ROUND(AT9*CZ9,2)*1),6)</f>
        <v>18.920000000000002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125.14</v>
      </c>
      <c r="DG9">
        <f t="shared" si="4"/>
        <v>0</v>
      </c>
      <c r="DH9">
        <f t="shared" si="2"/>
        <v>0</v>
      </c>
      <c r="DI9">
        <f t="shared" si="3"/>
        <v>0</v>
      </c>
      <c r="DJ9">
        <f>DF9</f>
        <v>125.14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ROW(Source!A29)</f>
        <v>29</v>
      </c>
      <c r="B10">
        <v>86549536</v>
      </c>
      <c r="C10">
        <v>86550942</v>
      </c>
      <c r="D10">
        <v>85697849</v>
      </c>
      <c r="E10">
        <v>1081</v>
      </c>
      <c r="F10">
        <v>1</v>
      </c>
      <c r="G10">
        <v>1081</v>
      </c>
      <c r="H10">
        <v>3</v>
      </c>
      <c r="I10" t="s">
        <v>626</v>
      </c>
      <c r="J10" t="s">
        <v>3</v>
      </c>
      <c r="K10" t="s">
        <v>627</v>
      </c>
      <c r="L10">
        <v>1348</v>
      </c>
      <c r="N10">
        <v>1009</v>
      </c>
      <c r="O10" t="s">
        <v>628</v>
      </c>
      <c r="P10" t="s">
        <v>628</v>
      </c>
      <c r="Q10">
        <v>1000</v>
      </c>
      <c r="W10">
        <v>0</v>
      </c>
      <c r="X10">
        <v>1489638031</v>
      </c>
      <c r="Y10">
        <f>(AT10*1)</f>
        <v>0.33300000000000002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9.84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0.33300000000000002</v>
      </c>
      <c r="AU10" t="s">
        <v>26</v>
      </c>
      <c r="AV10">
        <v>0</v>
      </c>
      <c r="AW10">
        <v>2</v>
      </c>
      <c r="AX10">
        <v>86550952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0.12654000000000001</v>
      </c>
      <c r="CY10">
        <f>AA10</f>
        <v>0</v>
      </c>
      <c r="CZ10">
        <f>AE10</f>
        <v>0</v>
      </c>
      <c r="DA10">
        <f>AI10</f>
        <v>9.84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4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ROW(Source!A30)</f>
        <v>30</v>
      </c>
      <c r="B11">
        <v>86549534</v>
      </c>
      <c r="C11">
        <v>86550953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612</v>
      </c>
      <c r="J11" t="s">
        <v>3</v>
      </c>
      <c r="K11" t="s">
        <v>613</v>
      </c>
      <c r="L11">
        <v>1191</v>
      </c>
      <c r="N11">
        <v>1013</v>
      </c>
      <c r="O11" t="s">
        <v>614</v>
      </c>
      <c r="P11" t="s">
        <v>614</v>
      </c>
      <c r="Q11">
        <v>1</v>
      </c>
      <c r="W11">
        <v>0</v>
      </c>
      <c r="X11">
        <v>476480486</v>
      </c>
      <c r="Y11">
        <f>((AT11*0.82)*1.2)</f>
        <v>73.337519999999998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74.53</v>
      </c>
      <c r="AU11" t="s">
        <v>38</v>
      </c>
      <c r="AV11">
        <v>1</v>
      </c>
      <c r="AW11">
        <v>2</v>
      </c>
      <c r="AX11">
        <v>86550959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11.000628000000001</v>
      </c>
      <c r="CW11">
        <v>0</v>
      </c>
      <c r="CX11">
        <f>ROUND(Y11*Source!I30,9)</f>
        <v>11.000628000000001</v>
      </c>
      <c r="CY11">
        <f>AD11</f>
        <v>0</v>
      </c>
      <c r="CZ11">
        <f>AH11</f>
        <v>0</v>
      </c>
      <c r="DA11">
        <f>AL11</f>
        <v>1</v>
      </c>
      <c r="DB11">
        <f>ROUND(((ROUND(AT11*CZ11,2)*0.82)*1.2),6)</f>
        <v>0</v>
      </c>
      <c r="DC11">
        <f>ROUND(((ROUND(AT11*AG11,2)*0.82)*1.2),6)</f>
        <v>0</v>
      </c>
      <c r="DD11" t="s">
        <v>3</v>
      </c>
      <c r="DE11" t="s">
        <v>3</v>
      </c>
      <c r="DF11">
        <f t="shared" ref="DF11:DF17" si="5">ROUND(ROUND(AE11,2)*CX11,2)</f>
        <v>0</v>
      </c>
      <c r="DG11">
        <f t="shared" si="4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ROW(Source!A30)</f>
        <v>30</v>
      </c>
      <c r="B12">
        <v>86549534</v>
      </c>
      <c r="C12">
        <v>86550953</v>
      </c>
      <c r="D12">
        <v>85731380</v>
      </c>
      <c r="E12">
        <v>1</v>
      </c>
      <c r="F12">
        <v>1</v>
      </c>
      <c r="G12">
        <v>1081</v>
      </c>
      <c r="H12">
        <v>2</v>
      </c>
      <c r="I12" t="s">
        <v>615</v>
      </c>
      <c r="J12" t="s">
        <v>616</v>
      </c>
      <c r="K12" t="s">
        <v>617</v>
      </c>
      <c r="L12">
        <v>1368</v>
      </c>
      <c r="N12">
        <v>1011</v>
      </c>
      <c r="O12" t="s">
        <v>618</v>
      </c>
      <c r="P12" t="s">
        <v>618</v>
      </c>
      <c r="Q12">
        <v>1</v>
      </c>
      <c r="W12">
        <v>0</v>
      </c>
      <c r="X12">
        <v>-49672420</v>
      </c>
      <c r="Y12">
        <f>((AT12*1)*1.2)</f>
        <v>7.8</v>
      </c>
      <c r="AA12">
        <v>0</v>
      </c>
      <c r="AB12">
        <v>0.28999999999999998</v>
      </c>
      <c r="AC12">
        <v>0</v>
      </c>
      <c r="AD12">
        <v>0</v>
      </c>
      <c r="AE12">
        <v>0</v>
      </c>
      <c r="AF12">
        <v>0.28000000000000003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6.5</v>
      </c>
      <c r="AU12" t="s">
        <v>37</v>
      </c>
      <c r="AV12">
        <v>0</v>
      </c>
      <c r="AW12">
        <v>2</v>
      </c>
      <c r="AX12">
        <v>86550960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1.17</v>
      </c>
      <c r="CY12">
        <f>AB12</f>
        <v>0.28999999999999998</v>
      </c>
      <c r="CZ12">
        <f>AF12</f>
        <v>0.28000000000000003</v>
      </c>
      <c r="DA12">
        <f>AJ12</f>
        <v>1</v>
      </c>
      <c r="DB12">
        <f>ROUND(((ROUND(AT12*CZ12,2)*1)*1.2),6)</f>
        <v>2.1840000000000002</v>
      </c>
      <c r="DC12">
        <f>ROUND(((ROUND(AT12*AG12,2)*1)*1.2),6)</f>
        <v>0</v>
      </c>
      <c r="DD12" t="s">
        <v>3</v>
      </c>
      <c r="DE12" t="s">
        <v>3</v>
      </c>
      <c r="DF12">
        <f t="shared" si="5"/>
        <v>0</v>
      </c>
      <c r="DG12">
        <f t="shared" si="4"/>
        <v>0.33</v>
      </c>
      <c r="DH12">
        <f t="shared" si="2"/>
        <v>0</v>
      </c>
      <c r="DI12">
        <f t="shared" si="3"/>
        <v>0</v>
      </c>
      <c r="DJ12">
        <f>DG12</f>
        <v>0.33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86549534</v>
      </c>
      <c r="C13">
        <v>86550953</v>
      </c>
      <c r="D13">
        <v>85700637</v>
      </c>
      <c r="E13">
        <v>1</v>
      </c>
      <c r="F13">
        <v>1</v>
      </c>
      <c r="G13">
        <v>1081</v>
      </c>
      <c r="H13">
        <v>3</v>
      </c>
      <c r="I13" t="s">
        <v>619</v>
      </c>
      <c r="J13" t="s">
        <v>620</v>
      </c>
      <c r="K13" t="s">
        <v>621</v>
      </c>
      <c r="L13">
        <v>1339</v>
      </c>
      <c r="N13">
        <v>1007</v>
      </c>
      <c r="O13" t="s">
        <v>622</v>
      </c>
      <c r="P13" t="s">
        <v>622</v>
      </c>
      <c r="Q13">
        <v>1</v>
      </c>
      <c r="W13">
        <v>0</v>
      </c>
      <c r="X13">
        <v>-676034668</v>
      </c>
      <c r="Y13">
        <f>((AT13*1)*1)</f>
        <v>0.85</v>
      </c>
      <c r="AA13">
        <v>53.42</v>
      </c>
      <c r="AB13">
        <v>0</v>
      </c>
      <c r="AC13">
        <v>0</v>
      </c>
      <c r="AD13">
        <v>0</v>
      </c>
      <c r="AE13">
        <v>53.42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0.85</v>
      </c>
      <c r="AU13" t="s">
        <v>36</v>
      </c>
      <c r="AV13">
        <v>0</v>
      </c>
      <c r="AW13">
        <v>2</v>
      </c>
      <c r="AX13">
        <v>86550961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0.1275</v>
      </c>
      <c r="CY13">
        <f>AA13</f>
        <v>53.42</v>
      </c>
      <c r="CZ13">
        <f>AE13</f>
        <v>53.42</v>
      </c>
      <c r="DA13">
        <f>AI13</f>
        <v>1</v>
      </c>
      <c r="DB13">
        <f>ROUND(((ROUND(AT13*CZ13,2)*1)*1),6)</f>
        <v>45.41</v>
      </c>
      <c r="DC13">
        <f>ROUND(((ROUND(AT13*AG13,2)*1)*1),6)</f>
        <v>0</v>
      </c>
      <c r="DD13" t="s">
        <v>3</v>
      </c>
      <c r="DE13" t="s">
        <v>3</v>
      </c>
      <c r="DF13">
        <f t="shared" si="5"/>
        <v>6.81</v>
      </c>
      <c r="DG13">
        <f t="shared" si="4"/>
        <v>0</v>
      </c>
      <c r="DH13">
        <f t="shared" si="2"/>
        <v>0</v>
      </c>
      <c r="DI13">
        <f t="shared" si="3"/>
        <v>0</v>
      </c>
      <c r="DJ13">
        <f>DF13</f>
        <v>6.81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ROW(Source!A30)</f>
        <v>30</v>
      </c>
      <c r="B14">
        <v>86549534</v>
      </c>
      <c r="C14">
        <v>86550953</v>
      </c>
      <c r="D14">
        <v>85700903</v>
      </c>
      <c r="E14">
        <v>1</v>
      </c>
      <c r="F14">
        <v>1</v>
      </c>
      <c r="G14">
        <v>1081</v>
      </c>
      <c r="H14">
        <v>3</v>
      </c>
      <c r="I14" t="s">
        <v>623</v>
      </c>
      <c r="J14" t="s">
        <v>624</v>
      </c>
      <c r="K14" t="s">
        <v>625</v>
      </c>
      <c r="L14">
        <v>1339</v>
      </c>
      <c r="N14">
        <v>1007</v>
      </c>
      <c r="O14" t="s">
        <v>622</v>
      </c>
      <c r="P14" t="s">
        <v>622</v>
      </c>
      <c r="Q14">
        <v>1</v>
      </c>
      <c r="W14">
        <v>0</v>
      </c>
      <c r="X14">
        <v>-1235260082</v>
      </c>
      <c r="Y14">
        <f>((AT14*1)*1)</f>
        <v>5.4</v>
      </c>
      <c r="AA14">
        <v>5.82</v>
      </c>
      <c r="AB14">
        <v>0</v>
      </c>
      <c r="AC14">
        <v>0</v>
      </c>
      <c r="AD14">
        <v>0</v>
      </c>
      <c r="AE14">
        <v>5.82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5.4</v>
      </c>
      <c r="AU14" t="s">
        <v>36</v>
      </c>
      <c r="AV14">
        <v>0</v>
      </c>
      <c r="AW14">
        <v>2</v>
      </c>
      <c r="AX14">
        <v>86550962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0.81</v>
      </c>
      <c r="CY14">
        <f>AA14</f>
        <v>5.82</v>
      </c>
      <c r="CZ14">
        <f>AE14</f>
        <v>5.82</v>
      </c>
      <c r="DA14">
        <f>AI14</f>
        <v>1</v>
      </c>
      <c r="DB14">
        <f>ROUND(((ROUND(AT14*CZ14,2)*1)*1),6)</f>
        <v>31.43</v>
      </c>
      <c r="DC14">
        <f>ROUND(((ROUND(AT14*AG14,2)*1)*1),6)</f>
        <v>0</v>
      </c>
      <c r="DD14" t="s">
        <v>3</v>
      </c>
      <c r="DE14" t="s">
        <v>3</v>
      </c>
      <c r="DF14">
        <f t="shared" si="5"/>
        <v>4.71</v>
      </c>
      <c r="DG14">
        <f t="shared" si="4"/>
        <v>0</v>
      </c>
      <c r="DH14">
        <f t="shared" si="2"/>
        <v>0</v>
      </c>
      <c r="DI14">
        <f t="shared" si="3"/>
        <v>0</v>
      </c>
      <c r="DJ14">
        <f>DF14</f>
        <v>4.71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ROW(Source!A30)</f>
        <v>30</v>
      </c>
      <c r="B15">
        <v>86549534</v>
      </c>
      <c r="C15">
        <v>86550953</v>
      </c>
      <c r="D15">
        <v>85697849</v>
      </c>
      <c r="E15">
        <v>1081</v>
      </c>
      <c r="F15">
        <v>1</v>
      </c>
      <c r="G15">
        <v>1081</v>
      </c>
      <c r="H15">
        <v>3</v>
      </c>
      <c r="I15" t="s">
        <v>626</v>
      </c>
      <c r="J15" t="s">
        <v>3</v>
      </c>
      <c r="K15" t="s">
        <v>627</v>
      </c>
      <c r="L15">
        <v>1348</v>
      </c>
      <c r="N15">
        <v>1009</v>
      </c>
      <c r="O15" t="s">
        <v>628</v>
      </c>
      <c r="P15" t="s">
        <v>628</v>
      </c>
      <c r="Q15">
        <v>1000</v>
      </c>
      <c r="W15">
        <v>0</v>
      </c>
      <c r="X15">
        <v>1489638031</v>
      </c>
      <c r="Y15">
        <f>((AT15*1)*1)</f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</v>
      </c>
      <c r="AU15" t="s">
        <v>36</v>
      </c>
      <c r="AV15">
        <v>0</v>
      </c>
      <c r="AW15">
        <v>2</v>
      </c>
      <c r="AX15">
        <v>86550963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0.15</v>
      </c>
      <c r="CY15">
        <f>AA15</f>
        <v>0</v>
      </c>
      <c r="CZ15">
        <f>AE15</f>
        <v>0</v>
      </c>
      <c r="DA15">
        <f>AI15</f>
        <v>1</v>
      </c>
      <c r="DB15">
        <f>ROUND(((ROUND(AT15*CZ15,2)*1)*1),6)</f>
        <v>0</v>
      </c>
      <c r="DC15">
        <f>ROUND(((ROUND(AT15*AG15,2)*1)*1),6)</f>
        <v>0</v>
      </c>
      <c r="DD15" t="s">
        <v>3</v>
      </c>
      <c r="DE15" t="s">
        <v>3</v>
      </c>
      <c r="DF15">
        <f t="shared" si="5"/>
        <v>0</v>
      </c>
      <c r="DG15">
        <f t="shared" si="4"/>
        <v>0</v>
      </c>
      <c r="DH15">
        <f t="shared" si="2"/>
        <v>0</v>
      </c>
      <c r="DI15">
        <f t="shared" si="3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ROW(Source!A31)</f>
        <v>31</v>
      </c>
      <c r="B16">
        <v>86549536</v>
      </c>
      <c r="C16">
        <v>86550953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612</v>
      </c>
      <c r="J16" t="s">
        <v>3</v>
      </c>
      <c r="K16" t="s">
        <v>613</v>
      </c>
      <c r="L16">
        <v>1191</v>
      </c>
      <c r="N16">
        <v>1013</v>
      </c>
      <c r="O16" t="s">
        <v>614</v>
      </c>
      <c r="P16" t="s">
        <v>614</v>
      </c>
      <c r="Q16">
        <v>1</v>
      </c>
      <c r="W16">
        <v>0</v>
      </c>
      <c r="X16">
        <v>476480486</v>
      </c>
      <c r="Y16">
        <f>((AT16*0.82)*1.2)</f>
        <v>73.337519999999998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74.53</v>
      </c>
      <c r="AU16" t="s">
        <v>38</v>
      </c>
      <c r="AV16">
        <v>1</v>
      </c>
      <c r="AW16">
        <v>2</v>
      </c>
      <c r="AX16">
        <v>86550959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ROUND(AT16*Source!I31*AH16*AL16,2)</f>
        <v>0</v>
      </c>
      <c r="CV16">
        <f>ROUND(Y16*Source!I31,9)</f>
        <v>11.000628000000001</v>
      </c>
      <c r="CW16">
        <v>0</v>
      </c>
      <c r="CX16">
        <f>ROUND(Y16*Source!I31,9)</f>
        <v>11.000628000000001</v>
      </c>
      <c r="CY16">
        <f>AD16</f>
        <v>0</v>
      </c>
      <c r="CZ16">
        <f>AH16</f>
        <v>0</v>
      </c>
      <c r="DA16">
        <f>AL16</f>
        <v>1</v>
      </c>
      <c r="DB16">
        <f>ROUND(((ROUND(AT16*CZ16,2)*0.82)*1.2),6)</f>
        <v>0</v>
      </c>
      <c r="DC16">
        <f>ROUND(((ROUND(AT16*AG16,2)*0.82)*1.2),6)</f>
        <v>0</v>
      </c>
      <c r="DD16" t="s">
        <v>3</v>
      </c>
      <c r="DE16" t="s">
        <v>3</v>
      </c>
      <c r="DF16">
        <f t="shared" si="5"/>
        <v>0</v>
      </c>
      <c r="DG16">
        <f t="shared" si="4"/>
        <v>0</v>
      </c>
      <c r="DH16">
        <f t="shared" si="2"/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ROW(Source!A31)</f>
        <v>31</v>
      </c>
      <c r="B17">
        <v>86549536</v>
      </c>
      <c r="C17">
        <v>86550953</v>
      </c>
      <c r="D17">
        <v>85731380</v>
      </c>
      <c r="E17">
        <v>1</v>
      </c>
      <c r="F17">
        <v>1</v>
      </c>
      <c r="G17">
        <v>1081</v>
      </c>
      <c r="H17">
        <v>2</v>
      </c>
      <c r="I17" t="s">
        <v>615</v>
      </c>
      <c r="J17" t="s">
        <v>616</v>
      </c>
      <c r="K17" t="s">
        <v>617</v>
      </c>
      <c r="L17">
        <v>1368</v>
      </c>
      <c r="N17">
        <v>1011</v>
      </c>
      <c r="O17" t="s">
        <v>618</v>
      </c>
      <c r="P17" t="s">
        <v>618</v>
      </c>
      <c r="Q17">
        <v>1</v>
      </c>
      <c r="W17">
        <v>0</v>
      </c>
      <c r="X17">
        <v>-49672420</v>
      </c>
      <c r="Y17">
        <f>((AT17*1)*1.2)</f>
        <v>7.8</v>
      </c>
      <c r="AA17">
        <v>0</v>
      </c>
      <c r="AB17">
        <v>2.72</v>
      </c>
      <c r="AC17">
        <v>0</v>
      </c>
      <c r="AD17">
        <v>0</v>
      </c>
      <c r="AE17">
        <v>0</v>
      </c>
      <c r="AF17">
        <v>0.28000000000000003</v>
      </c>
      <c r="AG17">
        <v>0</v>
      </c>
      <c r="AH17">
        <v>0</v>
      </c>
      <c r="AI17">
        <v>1</v>
      </c>
      <c r="AJ17">
        <v>9.2899999999999991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6.5</v>
      </c>
      <c r="AU17" t="s">
        <v>37</v>
      </c>
      <c r="AV17">
        <v>0</v>
      </c>
      <c r="AW17">
        <v>2</v>
      </c>
      <c r="AX17">
        <v>86550960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ROUND(Y17*Source!I31*DO17,9)</f>
        <v>0</v>
      </c>
      <c r="CX17">
        <f>ROUND(Y17*Source!I31,9)</f>
        <v>1.17</v>
      </c>
      <c r="CY17">
        <f>AB17</f>
        <v>2.72</v>
      </c>
      <c r="CZ17">
        <f>AF17</f>
        <v>0.28000000000000003</v>
      </c>
      <c r="DA17">
        <f>AJ17</f>
        <v>9.2899999999999991</v>
      </c>
      <c r="DB17">
        <f>ROUND(((ROUND(AT17*CZ17,2)*1)*1.2),6)</f>
        <v>2.1840000000000002</v>
      </c>
      <c r="DC17">
        <f>ROUND(((ROUND(AT17*AG17,2)*1)*1.2),6)</f>
        <v>0</v>
      </c>
      <c r="DD17" t="s">
        <v>3</v>
      </c>
      <c r="DE17" t="s">
        <v>3</v>
      </c>
      <c r="DF17">
        <f t="shared" si="5"/>
        <v>0</v>
      </c>
      <c r="DG17">
        <f>ROUND(ROUND(AF17*AJ17,2)*CX17,2)</f>
        <v>3.04</v>
      </c>
      <c r="DH17">
        <f t="shared" si="2"/>
        <v>0</v>
      </c>
      <c r="DI17">
        <f t="shared" si="3"/>
        <v>0</v>
      </c>
      <c r="DJ17">
        <f>DG17</f>
        <v>3.04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ROW(Source!A31)</f>
        <v>31</v>
      </c>
      <c r="B18">
        <v>86549536</v>
      </c>
      <c r="C18">
        <v>86550953</v>
      </c>
      <c r="D18">
        <v>85700637</v>
      </c>
      <c r="E18">
        <v>1</v>
      </c>
      <c r="F18">
        <v>1</v>
      </c>
      <c r="G18">
        <v>1081</v>
      </c>
      <c r="H18">
        <v>3</v>
      </c>
      <c r="I18" t="s">
        <v>619</v>
      </c>
      <c r="J18" t="s">
        <v>620</v>
      </c>
      <c r="K18" t="s">
        <v>621</v>
      </c>
      <c r="L18">
        <v>1339</v>
      </c>
      <c r="N18">
        <v>1007</v>
      </c>
      <c r="O18" t="s">
        <v>622</v>
      </c>
      <c r="P18" t="s">
        <v>622</v>
      </c>
      <c r="Q18">
        <v>1</v>
      </c>
      <c r="W18">
        <v>0</v>
      </c>
      <c r="X18">
        <v>-676034668</v>
      </c>
      <c r="Y18">
        <f>((AT18*1)*1)</f>
        <v>0.85</v>
      </c>
      <c r="AA18">
        <v>760.17</v>
      </c>
      <c r="AB18">
        <v>0</v>
      </c>
      <c r="AC18">
        <v>0</v>
      </c>
      <c r="AD18">
        <v>0</v>
      </c>
      <c r="AE18">
        <v>53.42</v>
      </c>
      <c r="AF18">
        <v>0</v>
      </c>
      <c r="AG18">
        <v>0</v>
      </c>
      <c r="AH18">
        <v>0</v>
      </c>
      <c r="AI18">
        <v>14.23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0.85</v>
      </c>
      <c r="AU18" t="s">
        <v>36</v>
      </c>
      <c r="AV18">
        <v>0</v>
      </c>
      <c r="AW18">
        <v>2</v>
      </c>
      <c r="AX18">
        <v>86550961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0.1275</v>
      </c>
      <c r="CY18">
        <f>AA18</f>
        <v>760.17</v>
      </c>
      <c r="CZ18">
        <f>AE18</f>
        <v>53.42</v>
      </c>
      <c r="DA18">
        <f>AI18</f>
        <v>14.23</v>
      </c>
      <c r="DB18">
        <f>ROUND(((ROUND(AT18*CZ18,2)*1)*1),6)</f>
        <v>45.41</v>
      </c>
      <c r="DC18">
        <f>ROUND(((ROUND(AT18*AG18,2)*1)*1),6)</f>
        <v>0</v>
      </c>
      <c r="DD18" t="s">
        <v>3</v>
      </c>
      <c r="DE18" t="s">
        <v>3</v>
      </c>
      <c r="DF18">
        <f>ROUND(ROUND(AE18*AI18,2)*CX18,2)</f>
        <v>96.92</v>
      </c>
      <c r="DG18">
        <f t="shared" ref="DG18:DG29" si="6">ROUND(ROUND(AF18,2)*CX18,2)</f>
        <v>0</v>
      </c>
      <c r="DH18">
        <f t="shared" si="2"/>
        <v>0</v>
      </c>
      <c r="DI18">
        <f t="shared" si="3"/>
        <v>0</v>
      </c>
      <c r="DJ18">
        <f>DF18</f>
        <v>96.92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ROW(Source!A31)</f>
        <v>31</v>
      </c>
      <c r="B19">
        <v>86549536</v>
      </c>
      <c r="C19">
        <v>86550953</v>
      </c>
      <c r="D19">
        <v>85700903</v>
      </c>
      <c r="E19">
        <v>1</v>
      </c>
      <c r="F19">
        <v>1</v>
      </c>
      <c r="G19">
        <v>1081</v>
      </c>
      <c r="H19">
        <v>3</v>
      </c>
      <c r="I19" t="s">
        <v>623</v>
      </c>
      <c r="J19" t="s">
        <v>624</v>
      </c>
      <c r="K19" t="s">
        <v>625</v>
      </c>
      <c r="L19">
        <v>1339</v>
      </c>
      <c r="N19">
        <v>1007</v>
      </c>
      <c r="O19" t="s">
        <v>622</v>
      </c>
      <c r="P19" t="s">
        <v>622</v>
      </c>
      <c r="Q19">
        <v>1</v>
      </c>
      <c r="W19">
        <v>0</v>
      </c>
      <c r="X19">
        <v>-1235260082</v>
      </c>
      <c r="Y19">
        <f>((AT19*1)*1)</f>
        <v>5.4</v>
      </c>
      <c r="AA19">
        <v>101.33</v>
      </c>
      <c r="AB19">
        <v>0</v>
      </c>
      <c r="AC19">
        <v>0</v>
      </c>
      <c r="AD19">
        <v>0</v>
      </c>
      <c r="AE19">
        <v>5.82</v>
      </c>
      <c r="AF19">
        <v>0</v>
      </c>
      <c r="AG19">
        <v>0</v>
      </c>
      <c r="AH19">
        <v>0</v>
      </c>
      <c r="AI19">
        <v>17.41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5.4</v>
      </c>
      <c r="AU19" t="s">
        <v>36</v>
      </c>
      <c r="AV19">
        <v>0</v>
      </c>
      <c r="AW19">
        <v>2</v>
      </c>
      <c r="AX19">
        <v>86550962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ROUND(Y19*Source!I31,9)</f>
        <v>0.81</v>
      </c>
      <c r="CY19">
        <f>AA19</f>
        <v>101.33</v>
      </c>
      <c r="CZ19">
        <f>AE19</f>
        <v>5.82</v>
      </c>
      <c r="DA19">
        <f>AI19</f>
        <v>17.41</v>
      </c>
      <c r="DB19">
        <f>ROUND(((ROUND(AT19*CZ19,2)*1)*1),6)</f>
        <v>31.43</v>
      </c>
      <c r="DC19">
        <f>ROUND(((ROUND(AT19*AG19,2)*1)*1),6)</f>
        <v>0</v>
      </c>
      <c r="DD19" t="s">
        <v>3</v>
      </c>
      <c r="DE19" t="s">
        <v>3</v>
      </c>
      <c r="DF19">
        <f>ROUND(ROUND(AE19*AI19,2)*CX19,2)</f>
        <v>82.08</v>
      </c>
      <c r="DG19">
        <f t="shared" si="6"/>
        <v>0</v>
      </c>
      <c r="DH19">
        <f t="shared" si="2"/>
        <v>0</v>
      </c>
      <c r="DI19">
        <f t="shared" si="3"/>
        <v>0</v>
      </c>
      <c r="DJ19">
        <f>DF19</f>
        <v>82.08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ROW(Source!A31)</f>
        <v>31</v>
      </c>
      <c r="B20">
        <v>86549536</v>
      </c>
      <c r="C20">
        <v>86550953</v>
      </c>
      <c r="D20">
        <v>85697849</v>
      </c>
      <c r="E20">
        <v>1081</v>
      </c>
      <c r="F20">
        <v>1</v>
      </c>
      <c r="G20">
        <v>1081</v>
      </c>
      <c r="H20">
        <v>3</v>
      </c>
      <c r="I20" t="s">
        <v>626</v>
      </c>
      <c r="J20" t="s">
        <v>3</v>
      </c>
      <c r="K20" t="s">
        <v>627</v>
      </c>
      <c r="L20">
        <v>1348</v>
      </c>
      <c r="N20">
        <v>1009</v>
      </c>
      <c r="O20" t="s">
        <v>628</v>
      </c>
      <c r="P20" t="s">
        <v>628</v>
      </c>
      <c r="Q20">
        <v>1000</v>
      </c>
      <c r="W20">
        <v>0</v>
      </c>
      <c r="X20">
        <v>1489638031</v>
      </c>
      <c r="Y20">
        <f>((AT20*1)*1)</f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9.84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</v>
      </c>
      <c r="AU20" t="s">
        <v>36</v>
      </c>
      <c r="AV20">
        <v>0</v>
      </c>
      <c r="AW20">
        <v>2</v>
      </c>
      <c r="AX20">
        <v>86550963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ROUND(Y20*Source!I31,9)</f>
        <v>0.15</v>
      </c>
      <c r="CY20">
        <f>AA20</f>
        <v>0</v>
      </c>
      <c r="CZ20">
        <f>AE20</f>
        <v>0</v>
      </c>
      <c r="DA20">
        <f>AI20</f>
        <v>9.84</v>
      </c>
      <c r="DB20">
        <f>ROUND(((ROUND(AT20*CZ20,2)*1)*1),6)</f>
        <v>0</v>
      </c>
      <c r="DC20">
        <f>ROUND(((ROUND(AT20*AG20,2)*1)*1),6)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2"/>
        <v>0</v>
      </c>
      <c r="DI20">
        <f t="shared" si="3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ROW(Source!A32)</f>
        <v>32</v>
      </c>
      <c r="B21">
        <v>86549534</v>
      </c>
      <c r="C21">
        <v>86550964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612</v>
      </c>
      <c r="J21" t="s">
        <v>3</v>
      </c>
      <c r="K21" t="s">
        <v>613</v>
      </c>
      <c r="L21">
        <v>1191</v>
      </c>
      <c r="N21">
        <v>1013</v>
      </c>
      <c r="O21" t="s">
        <v>614</v>
      </c>
      <c r="P21" t="s">
        <v>614</v>
      </c>
      <c r="Q21">
        <v>1</v>
      </c>
      <c r="W21">
        <v>0</v>
      </c>
      <c r="X21">
        <v>476480486</v>
      </c>
      <c r="Y21">
        <f>((AT21*0.4)*1.2)</f>
        <v>6.4896000000000003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13.52</v>
      </c>
      <c r="AU21" t="s">
        <v>45</v>
      </c>
      <c r="AV21">
        <v>1</v>
      </c>
      <c r="AW21">
        <v>2</v>
      </c>
      <c r="AX21">
        <v>86550973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ROUND(AT21*Source!I32*AH21*AL21,2)</f>
        <v>0</v>
      </c>
      <c r="CV21">
        <f>ROUND(Y21*Source!I32,9)</f>
        <v>1.6224000000000001</v>
      </c>
      <c r="CW21">
        <v>0</v>
      </c>
      <c r="CX21">
        <f>ROUND(Y21*Source!I32,9)</f>
        <v>1.6224000000000001</v>
      </c>
      <c r="CY21">
        <f>AD21</f>
        <v>0</v>
      </c>
      <c r="CZ21">
        <f>AH21</f>
        <v>0</v>
      </c>
      <c r="DA21">
        <f>AL21</f>
        <v>1</v>
      </c>
      <c r="DB21">
        <f>ROUND(((ROUND(AT21*CZ21,2)*0.4)*1.2),6)</f>
        <v>0</v>
      </c>
      <c r="DC21">
        <f>ROUND(((ROUND(AT21*AG21,2)*0.4)*1.2),6)</f>
        <v>0</v>
      </c>
      <c r="DD21" t="s">
        <v>3</v>
      </c>
      <c r="DE21" t="s">
        <v>3</v>
      </c>
      <c r="DF21">
        <f t="shared" ref="DF21:DF33" si="7">ROUND(ROUND(AE21,2)*CX21,2)</f>
        <v>0</v>
      </c>
      <c r="DG21">
        <f t="shared" si="6"/>
        <v>0</v>
      </c>
      <c r="DH21">
        <f t="shared" si="2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ROW(Source!A32)</f>
        <v>32</v>
      </c>
      <c r="B22">
        <v>86549534</v>
      </c>
      <c r="C22">
        <v>86550964</v>
      </c>
      <c r="D22">
        <v>85731332</v>
      </c>
      <c r="E22">
        <v>1</v>
      </c>
      <c r="F22">
        <v>1</v>
      </c>
      <c r="G22">
        <v>1081</v>
      </c>
      <c r="H22">
        <v>2</v>
      </c>
      <c r="I22" t="s">
        <v>629</v>
      </c>
      <c r="J22" t="s">
        <v>630</v>
      </c>
      <c r="K22" t="s">
        <v>631</v>
      </c>
      <c r="L22">
        <v>1368</v>
      </c>
      <c r="N22">
        <v>1011</v>
      </c>
      <c r="O22" t="s">
        <v>618</v>
      </c>
      <c r="P22" t="s">
        <v>618</v>
      </c>
      <c r="Q22">
        <v>1</v>
      </c>
      <c r="W22">
        <v>0</v>
      </c>
      <c r="X22">
        <v>-286665822</v>
      </c>
      <c r="Y22">
        <f>((AT22*0.4)*1.2)</f>
        <v>0.98399999999999987</v>
      </c>
      <c r="AA22">
        <v>0</v>
      </c>
      <c r="AB22">
        <v>6.17</v>
      </c>
      <c r="AC22">
        <v>0</v>
      </c>
      <c r="AD22">
        <v>0</v>
      </c>
      <c r="AE22">
        <v>0</v>
      </c>
      <c r="AF22">
        <v>5.78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2.0499999999999998</v>
      </c>
      <c r="AU22" t="s">
        <v>45</v>
      </c>
      <c r="AV22">
        <v>0</v>
      </c>
      <c r="AW22">
        <v>2</v>
      </c>
      <c r="AX22">
        <v>86550974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ROUND(Y22*Source!I32*DO22,9)</f>
        <v>0</v>
      </c>
      <c r="CX22">
        <f>ROUND(Y22*Source!I32,9)</f>
        <v>0.246</v>
      </c>
      <c r="CY22">
        <f>AB22</f>
        <v>6.17</v>
      </c>
      <c r="CZ22">
        <f>AF22</f>
        <v>5.78</v>
      </c>
      <c r="DA22">
        <f>AJ22</f>
        <v>1</v>
      </c>
      <c r="DB22">
        <f>ROUND(((ROUND(AT22*CZ22,2)*0.4)*1.2),6)</f>
        <v>5.6879999999999997</v>
      </c>
      <c r="DC22">
        <f>ROUND(((ROUND(AT22*AG22,2)*0.4)*1.2),6)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1.42</v>
      </c>
      <c r="DH22">
        <f t="shared" si="2"/>
        <v>0</v>
      </c>
      <c r="DI22">
        <f t="shared" si="3"/>
        <v>0</v>
      </c>
      <c r="DJ22">
        <f>DG22</f>
        <v>1.42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ROW(Source!A32)</f>
        <v>32</v>
      </c>
      <c r="B23">
        <v>86549534</v>
      </c>
      <c r="C23">
        <v>86550964</v>
      </c>
      <c r="D23">
        <v>85731677</v>
      </c>
      <c r="E23">
        <v>1</v>
      </c>
      <c r="F23">
        <v>1</v>
      </c>
      <c r="G23">
        <v>1081</v>
      </c>
      <c r="H23">
        <v>2</v>
      </c>
      <c r="I23" t="s">
        <v>632</v>
      </c>
      <c r="J23" t="s">
        <v>633</v>
      </c>
      <c r="K23" t="s">
        <v>634</v>
      </c>
      <c r="L23">
        <v>1368</v>
      </c>
      <c r="N23">
        <v>1011</v>
      </c>
      <c r="O23" t="s">
        <v>618</v>
      </c>
      <c r="P23" t="s">
        <v>618</v>
      </c>
      <c r="Q23">
        <v>1</v>
      </c>
      <c r="W23">
        <v>0</v>
      </c>
      <c r="X23">
        <v>874612079</v>
      </c>
      <c r="Y23">
        <f>((AT23*0.4)*1.2)</f>
        <v>5.7599999999999998E-2</v>
      </c>
      <c r="AA23">
        <v>0</v>
      </c>
      <c r="AB23">
        <v>88.67</v>
      </c>
      <c r="AC23">
        <v>13.47</v>
      </c>
      <c r="AD23">
        <v>0</v>
      </c>
      <c r="AE23">
        <v>0</v>
      </c>
      <c r="AF23">
        <v>83.1</v>
      </c>
      <c r="AG23">
        <v>12.62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0.12</v>
      </c>
      <c r="AU23" t="s">
        <v>45</v>
      </c>
      <c r="AV23">
        <v>0</v>
      </c>
      <c r="AW23">
        <v>2</v>
      </c>
      <c r="AX23">
        <v>86550975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ROUND(Y23*Source!I32*DO23,9)</f>
        <v>0.181728</v>
      </c>
      <c r="CX23">
        <f>ROUND(Y23*Source!I32,9)</f>
        <v>1.44E-2</v>
      </c>
      <c r="CY23">
        <f>AB23</f>
        <v>88.67</v>
      </c>
      <c r="CZ23">
        <f>AF23</f>
        <v>83.1</v>
      </c>
      <c r="DA23">
        <f>AJ23</f>
        <v>1</v>
      </c>
      <c r="DB23">
        <f>ROUND(((ROUND(AT23*CZ23,2)*0.4)*1.2),6)</f>
        <v>4.7855999999999996</v>
      </c>
      <c r="DC23">
        <f>ROUND(((ROUND(AT23*AG23,2)*0.4)*1.2),6)</f>
        <v>0.7248</v>
      </c>
      <c r="DD23" t="s">
        <v>3</v>
      </c>
      <c r="DE23" t="s">
        <v>3</v>
      </c>
      <c r="DF23">
        <f t="shared" si="7"/>
        <v>0</v>
      </c>
      <c r="DG23">
        <f t="shared" si="6"/>
        <v>1.2</v>
      </c>
      <c r="DH23">
        <f t="shared" si="2"/>
        <v>0.18</v>
      </c>
      <c r="DI23">
        <f t="shared" si="3"/>
        <v>0</v>
      </c>
      <c r="DJ23">
        <f>DG23</f>
        <v>1.2</v>
      </c>
      <c r="DK23">
        <v>0</v>
      </c>
      <c r="DL23" t="s">
        <v>635</v>
      </c>
      <c r="DM23">
        <v>0</v>
      </c>
      <c r="DN23" t="s">
        <v>614</v>
      </c>
      <c r="DO23">
        <v>12.62</v>
      </c>
    </row>
    <row r="24" spans="1:119" x14ac:dyDescent="0.25">
      <c r="A24">
        <f>ROW(Source!A32)</f>
        <v>32</v>
      </c>
      <c r="B24">
        <v>86549534</v>
      </c>
      <c r="C24">
        <v>86550964</v>
      </c>
      <c r="D24">
        <v>85731731</v>
      </c>
      <c r="E24">
        <v>1</v>
      </c>
      <c r="F24">
        <v>1</v>
      </c>
      <c r="G24">
        <v>1081</v>
      </c>
      <c r="H24">
        <v>2</v>
      </c>
      <c r="I24" t="s">
        <v>636</v>
      </c>
      <c r="J24" t="s">
        <v>637</v>
      </c>
      <c r="K24" t="s">
        <v>638</v>
      </c>
      <c r="L24">
        <v>1368</v>
      </c>
      <c r="N24">
        <v>1011</v>
      </c>
      <c r="O24" t="s">
        <v>618</v>
      </c>
      <c r="P24" t="s">
        <v>618</v>
      </c>
      <c r="Q24">
        <v>1</v>
      </c>
      <c r="W24">
        <v>0</v>
      </c>
      <c r="X24">
        <v>-1895752648</v>
      </c>
      <c r="Y24">
        <f>((AT24*0.4)*1.2)</f>
        <v>0.89280000000000015</v>
      </c>
      <c r="AA24">
        <v>0</v>
      </c>
      <c r="AB24">
        <v>0.82</v>
      </c>
      <c r="AC24">
        <v>0</v>
      </c>
      <c r="AD24">
        <v>0</v>
      </c>
      <c r="AE24">
        <v>0</v>
      </c>
      <c r="AF24">
        <v>0.77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1.86</v>
      </c>
      <c r="AU24" t="s">
        <v>45</v>
      </c>
      <c r="AV24">
        <v>0</v>
      </c>
      <c r="AW24">
        <v>2</v>
      </c>
      <c r="AX24">
        <v>86550976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ROUND(Y24*Source!I32*DO24,9)</f>
        <v>0</v>
      </c>
      <c r="CX24">
        <f>ROUND(Y24*Source!I32,9)</f>
        <v>0.22320000000000001</v>
      </c>
      <c r="CY24">
        <f>AB24</f>
        <v>0.82</v>
      </c>
      <c r="CZ24">
        <f>AF24</f>
        <v>0.77</v>
      </c>
      <c r="DA24">
        <f>AJ24</f>
        <v>1</v>
      </c>
      <c r="DB24">
        <f>ROUND(((ROUND(AT24*CZ24,2)*0.4)*1.2),6)</f>
        <v>0.68640000000000001</v>
      </c>
      <c r="DC24">
        <f>ROUND(((ROUND(AT24*AG24,2)*0.4)*1.2),6)</f>
        <v>0</v>
      </c>
      <c r="DD24" t="s">
        <v>3</v>
      </c>
      <c r="DE24" t="s">
        <v>3</v>
      </c>
      <c r="DF24">
        <f t="shared" si="7"/>
        <v>0</v>
      </c>
      <c r="DG24">
        <f t="shared" si="6"/>
        <v>0.17</v>
      </c>
      <c r="DH24">
        <f t="shared" si="2"/>
        <v>0</v>
      </c>
      <c r="DI24">
        <f t="shared" si="3"/>
        <v>0</v>
      </c>
      <c r="DJ24">
        <f>DG24</f>
        <v>0.17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ROW(Source!A32)</f>
        <v>32</v>
      </c>
      <c r="B25">
        <v>86549534</v>
      </c>
      <c r="C25">
        <v>86550964</v>
      </c>
      <c r="D25">
        <v>85731764</v>
      </c>
      <c r="E25">
        <v>1</v>
      </c>
      <c r="F25">
        <v>1</v>
      </c>
      <c r="G25">
        <v>1081</v>
      </c>
      <c r="H25">
        <v>2</v>
      </c>
      <c r="I25" t="s">
        <v>639</v>
      </c>
      <c r="J25" t="s">
        <v>640</v>
      </c>
      <c r="K25" t="s">
        <v>641</v>
      </c>
      <c r="L25">
        <v>1368</v>
      </c>
      <c r="N25">
        <v>1011</v>
      </c>
      <c r="O25" t="s">
        <v>618</v>
      </c>
      <c r="P25" t="s">
        <v>618</v>
      </c>
      <c r="Q25">
        <v>1</v>
      </c>
      <c r="W25">
        <v>0</v>
      </c>
      <c r="X25">
        <v>-643591644</v>
      </c>
      <c r="Y25">
        <f>((AT25*0.4)*1.2)</f>
        <v>0.93120000000000003</v>
      </c>
      <c r="AA25">
        <v>0</v>
      </c>
      <c r="AB25">
        <v>0.5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1.94</v>
      </c>
      <c r="AU25" t="s">
        <v>45</v>
      </c>
      <c r="AV25">
        <v>0</v>
      </c>
      <c r="AW25">
        <v>2</v>
      </c>
      <c r="AX25">
        <v>86550977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ROUND(Y25*Source!I32*DO25,9)</f>
        <v>0</v>
      </c>
      <c r="CX25">
        <f>ROUND(Y25*Source!I32,9)</f>
        <v>0.23280000000000001</v>
      </c>
      <c r="CY25">
        <f>AB25</f>
        <v>0.5</v>
      </c>
      <c r="CZ25">
        <f>AF25</f>
        <v>0.47</v>
      </c>
      <c r="DA25">
        <f>AJ25</f>
        <v>1</v>
      </c>
      <c r="DB25">
        <f>ROUND(((ROUND(AT25*CZ25,2)*0.4)*1.2),6)</f>
        <v>0.43680000000000002</v>
      </c>
      <c r="DC25">
        <f>ROUND(((ROUND(AT25*AG25,2)*0.4)*1.2),6)</f>
        <v>0</v>
      </c>
      <c r="DD25" t="s">
        <v>3</v>
      </c>
      <c r="DE25" t="s">
        <v>3</v>
      </c>
      <c r="DF25">
        <f t="shared" si="7"/>
        <v>0</v>
      </c>
      <c r="DG25">
        <f t="shared" si="6"/>
        <v>0.11</v>
      </c>
      <c r="DH25">
        <f t="shared" si="2"/>
        <v>0</v>
      </c>
      <c r="DI25">
        <f t="shared" si="3"/>
        <v>0</v>
      </c>
      <c r="DJ25">
        <f>DG25</f>
        <v>0.11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ROW(Source!A32)</f>
        <v>32</v>
      </c>
      <c r="B26">
        <v>86549534</v>
      </c>
      <c r="C26">
        <v>86550964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642</v>
      </c>
      <c r="J26" t="s">
        <v>643</v>
      </c>
      <c r="K26" t="s">
        <v>644</v>
      </c>
      <c r="L26">
        <v>1339</v>
      </c>
      <c r="N26">
        <v>1007</v>
      </c>
      <c r="O26" t="s">
        <v>622</v>
      </c>
      <c r="P26" t="s">
        <v>622</v>
      </c>
      <c r="Q26">
        <v>1</v>
      </c>
      <c r="W26">
        <v>0</v>
      </c>
      <c r="X26">
        <v>-1622585150</v>
      </c>
      <c r="Y26">
        <f>((AT26*0)*1)</f>
        <v>0</v>
      </c>
      <c r="AA26">
        <v>7.07</v>
      </c>
      <c r="AB26">
        <v>0</v>
      </c>
      <c r="AC26">
        <v>0</v>
      </c>
      <c r="AD26">
        <v>0</v>
      </c>
      <c r="AE26">
        <v>7.07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3.3403999999999998</v>
      </c>
      <c r="AU26" t="s">
        <v>44</v>
      </c>
      <c r="AV26">
        <v>0</v>
      </c>
      <c r="AW26">
        <v>2</v>
      </c>
      <c r="AX26">
        <v>86550978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ROUND(Y26*Source!I32,9)</f>
        <v>0</v>
      </c>
      <c r="CY26">
        <f>AA26</f>
        <v>7.07</v>
      </c>
      <c r="CZ26">
        <f>AE26</f>
        <v>7.07</v>
      </c>
      <c r="DA26">
        <f>AI26</f>
        <v>1</v>
      </c>
      <c r="DB26">
        <f>ROUND(((ROUND(AT26*CZ26,2)*0)*1),6)</f>
        <v>0</v>
      </c>
      <c r="DC26">
        <f>ROUND(((ROUND(AT26*AG26,2)*0)*1),6)</f>
        <v>0</v>
      </c>
      <c r="DD26" t="s">
        <v>3</v>
      </c>
      <c r="DE26" t="s">
        <v>3</v>
      </c>
      <c r="DF26">
        <f t="shared" si="7"/>
        <v>0</v>
      </c>
      <c r="DG26">
        <f t="shared" si="6"/>
        <v>0</v>
      </c>
      <c r="DH26">
        <f t="shared" si="2"/>
        <v>0</v>
      </c>
      <c r="DI26">
        <f t="shared" si="3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ROW(Source!A32)</f>
        <v>32</v>
      </c>
      <c r="B27">
        <v>86549534</v>
      </c>
      <c r="C27">
        <v>86550964</v>
      </c>
      <c r="D27">
        <v>85703218</v>
      </c>
      <c r="E27">
        <v>1</v>
      </c>
      <c r="F27">
        <v>1</v>
      </c>
      <c r="G27">
        <v>1081</v>
      </c>
      <c r="H27">
        <v>3</v>
      </c>
      <c r="I27" t="s">
        <v>645</v>
      </c>
      <c r="J27" t="s">
        <v>646</v>
      </c>
      <c r="K27" t="s">
        <v>647</v>
      </c>
      <c r="L27">
        <v>1355</v>
      </c>
      <c r="N27">
        <v>1010</v>
      </c>
      <c r="O27" t="s">
        <v>158</v>
      </c>
      <c r="P27" t="s">
        <v>158</v>
      </c>
      <c r="Q27">
        <v>100</v>
      </c>
      <c r="W27">
        <v>0</v>
      </c>
      <c r="X27">
        <v>-252588073</v>
      </c>
      <c r="Y27">
        <f>((AT27*0)*1)</f>
        <v>0</v>
      </c>
      <c r="AA27">
        <v>15.04</v>
      </c>
      <c r="AB27">
        <v>0</v>
      </c>
      <c r="AC27">
        <v>0</v>
      </c>
      <c r="AD27">
        <v>0</v>
      </c>
      <c r="AE27">
        <v>15.04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1.1100000000000001</v>
      </c>
      <c r="AU27" t="s">
        <v>44</v>
      </c>
      <c r="AV27">
        <v>0</v>
      </c>
      <c r="AW27">
        <v>2</v>
      </c>
      <c r="AX27">
        <v>86550979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ROUND(Y27*Source!I32,9)</f>
        <v>0</v>
      </c>
      <c r="CY27">
        <f>AA27</f>
        <v>15.04</v>
      </c>
      <c r="CZ27">
        <f>AE27</f>
        <v>15.04</v>
      </c>
      <c r="DA27">
        <f>AI27</f>
        <v>1</v>
      </c>
      <c r="DB27">
        <f>ROUND(((ROUND(AT27*CZ27,2)*0)*1),6)</f>
        <v>0</v>
      </c>
      <c r="DC27">
        <f>ROUND(((ROUND(AT27*AG27,2)*0)*1),6)</f>
        <v>0</v>
      </c>
      <c r="DD27" t="s">
        <v>3</v>
      </c>
      <c r="DE27" t="s">
        <v>3</v>
      </c>
      <c r="DF27">
        <f t="shared" si="7"/>
        <v>0</v>
      </c>
      <c r="DG27">
        <f t="shared" si="6"/>
        <v>0</v>
      </c>
      <c r="DH27">
        <f t="shared" si="2"/>
        <v>0</v>
      </c>
      <c r="DI27">
        <f t="shared" si="3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ROW(Source!A32)</f>
        <v>32</v>
      </c>
      <c r="B28">
        <v>86549534</v>
      </c>
      <c r="C28">
        <v>86550964</v>
      </c>
      <c r="D28">
        <v>85703452</v>
      </c>
      <c r="E28">
        <v>1</v>
      </c>
      <c r="F28">
        <v>1</v>
      </c>
      <c r="G28">
        <v>1081</v>
      </c>
      <c r="H28">
        <v>3</v>
      </c>
      <c r="I28" t="s">
        <v>648</v>
      </c>
      <c r="J28" t="s">
        <v>649</v>
      </c>
      <c r="K28" t="s">
        <v>650</v>
      </c>
      <c r="L28">
        <v>1346</v>
      </c>
      <c r="N28">
        <v>1009</v>
      </c>
      <c r="O28" t="s">
        <v>651</v>
      </c>
      <c r="P28" t="s">
        <v>651</v>
      </c>
      <c r="Q28">
        <v>1</v>
      </c>
      <c r="W28">
        <v>0</v>
      </c>
      <c r="X28">
        <v>-1236264219</v>
      </c>
      <c r="Y28">
        <f>((AT28*0)*1)</f>
        <v>0</v>
      </c>
      <c r="AA28">
        <v>38.729999999999997</v>
      </c>
      <c r="AB28">
        <v>0</v>
      </c>
      <c r="AC28">
        <v>0</v>
      </c>
      <c r="AD28">
        <v>0</v>
      </c>
      <c r="AE28">
        <v>38.729999999999997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2.109</v>
      </c>
      <c r="AU28" t="s">
        <v>44</v>
      </c>
      <c r="AV28">
        <v>0</v>
      </c>
      <c r="AW28">
        <v>2</v>
      </c>
      <c r="AX28">
        <v>86550980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ROUND(Y28*Source!I32,9)</f>
        <v>0</v>
      </c>
      <c r="CY28">
        <f>AA28</f>
        <v>38.729999999999997</v>
      </c>
      <c r="CZ28">
        <f>AE28</f>
        <v>38.729999999999997</v>
      </c>
      <c r="DA28">
        <f>AI28</f>
        <v>1</v>
      </c>
      <c r="DB28">
        <f>ROUND(((ROUND(AT28*CZ28,2)*0)*1),6)</f>
        <v>0</v>
      </c>
      <c r="DC28">
        <f>ROUND(((ROUND(AT28*AG28,2)*0)*1),6)</f>
        <v>0</v>
      </c>
      <c r="DD28" t="s">
        <v>3</v>
      </c>
      <c r="DE28" t="s">
        <v>3</v>
      </c>
      <c r="DF28">
        <f t="shared" si="7"/>
        <v>0</v>
      </c>
      <c r="DG28">
        <f t="shared" si="6"/>
        <v>0</v>
      </c>
      <c r="DH28">
        <f t="shared" si="2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ROW(Source!A33)</f>
        <v>33</v>
      </c>
      <c r="B29">
        <v>86549536</v>
      </c>
      <c r="C29">
        <v>86550964</v>
      </c>
      <c r="D29">
        <v>85665773</v>
      </c>
      <c r="E29">
        <v>1081</v>
      </c>
      <c r="F29">
        <v>1</v>
      </c>
      <c r="G29">
        <v>1081</v>
      </c>
      <c r="H29">
        <v>1</v>
      </c>
      <c r="I29" t="s">
        <v>612</v>
      </c>
      <c r="J29" t="s">
        <v>3</v>
      </c>
      <c r="K29" t="s">
        <v>613</v>
      </c>
      <c r="L29">
        <v>1191</v>
      </c>
      <c r="N29">
        <v>1013</v>
      </c>
      <c r="O29" t="s">
        <v>614</v>
      </c>
      <c r="P29" t="s">
        <v>614</v>
      </c>
      <c r="Q29">
        <v>1</v>
      </c>
      <c r="W29">
        <v>0</v>
      </c>
      <c r="X29">
        <v>476480486</v>
      </c>
      <c r="Y29">
        <f>((AT29*0.4)*1.2)</f>
        <v>6.4896000000000003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13.52</v>
      </c>
      <c r="AU29" t="s">
        <v>45</v>
      </c>
      <c r="AV29">
        <v>1</v>
      </c>
      <c r="AW29">
        <v>2</v>
      </c>
      <c r="AX29">
        <v>86550973</v>
      </c>
      <c r="AY29">
        <v>1</v>
      </c>
      <c r="AZ29">
        <v>0</v>
      </c>
      <c r="BA29">
        <v>34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ROUND(AT29*Source!I33*AH29*AL29,2)</f>
        <v>0</v>
      </c>
      <c r="CV29">
        <f>ROUND(Y29*Source!I33,9)</f>
        <v>1.6224000000000001</v>
      </c>
      <c r="CW29">
        <v>0</v>
      </c>
      <c r="CX29">
        <f>ROUND(Y29*Source!I33,9)</f>
        <v>1.6224000000000001</v>
      </c>
      <c r="CY29">
        <f>AD29</f>
        <v>0</v>
      </c>
      <c r="CZ29">
        <f>AH29</f>
        <v>0</v>
      </c>
      <c r="DA29">
        <f>AL29</f>
        <v>1</v>
      </c>
      <c r="DB29">
        <f>ROUND(((ROUND(AT29*CZ29,2)*0.4)*1.2),6)</f>
        <v>0</v>
      </c>
      <c r="DC29">
        <f>ROUND(((ROUND(AT29*AG29,2)*0.4)*1.2),6)</f>
        <v>0</v>
      </c>
      <c r="DD29" t="s">
        <v>3</v>
      </c>
      <c r="DE29" t="s">
        <v>3</v>
      </c>
      <c r="DF29">
        <f t="shared" si="7"/>
        <v>0</v>
      </c>
      <c r="DG29">
        <f t="shared" si="6"/>
        <v>0</v>
      </c>
      <c r="DH29">
        <f t="shared" si="2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ROW(Source!A33)</f>
        <v>33</v>
      </c>
      <c r="B30">
        <v>86549536</v>
      </c>
      <c r="C30">
        <v>86550964</v>
      </c>
      <c r="D30">
        <v>85731332</v>
      </c>
      <c r="E30">
        <v>1</v>
      </c>
      <c r="F30">
        <v>1</v>
      </c>
      <c r="G30">
        <v>1081</v>
      </c>
      <c r="H30">
        <v>2</v>
      </c>
      <c r="I30" t="s">
        <v>629</v>
      </c>
      <c r="J30" t="s">
        <v>630</v>
      </c>
      <c r="K30" t="s">
        <v>631</v>
      </c>
      <c r="L30">
        <v>1368</v>
      </c>
      <c r="N30">
        <v>1011</v>
      </c>
      <c r="O30" t="s">
        <v>618</v>
      </c>
      <c r="P30" t="s">
        <v>618</v>
      </c>
      <c r="Q30">
        <v>1</v>
      </c>
      <c r="W30">
        <v>0</v>
      </c>
      <c r="X30">
        <v>-286665822</v>
      </c>
      <c r="Y30">
        <f>((AT30*0.4)*1.2)</f>
        <v>0.98399999999999987</v>
      </c>
      <c r="AA30">
        <v>0</v>
      </c>
      <c r="AB30">
        <v>71.790000000000006</v>
      </c>
      <c r="AC30">
        <v>0</v>
      </c>
      <c r="AD30">
        <v>0</v>
      </c>
      <c r="AE30">
        <v>0</v>
      </c>
      <c r="AF30">
        <v>5.78</v>
      </c>
      <c r="AG30">
        <v>0</v>
      </c>
      <c r="AH30">
        <v>0</v>
      </c>
      <c r="AI30">
        <v>1</v>
      </c>
      <c r="AJ30">
        <v>11.64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2.0499999999999998</v>
      </c>
      <c r="AU30" t="s">
        <v>45</v>
      </c>
      <c r="AV30">
        <v>0</v>
      </c>
      <c r="AW30">
        <v>2</v>
      </c>
      <c r="AX30">
        <v>86550974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ROUND(Y30*Source!I33*DO30,9)</f>
        <v>0</v>
      </c>
      <c r="CX30">
        <f>ROUND(Y30*Source!I33,9)</f>
        <v>0.246</v>
      </c>
      <c r="CY30">
        <f>AB30</f>
        <v>71.790000000000006</v>
      </c>
      <c r="CZ30">
        <f>AF30</f>
        <v>5.78</v>
      </c>
      <c r="DA30">
        <f>AJ30</f>
        <v>11.64</v>
      </c>
      <c r="DB30">
        <f>ROUND(((ROUND(AT30*CZ30,2)*0.4)*1.2),6)</f>
        <v>5.6879999999999997</v>
      </c>
      <c r="DC30">
        <f>ROUND(((ROUND(AT30*AG30,2)*0.4)*1.2),6)</f>
        <v>0</v>
      </c>
      <c r="DD30" t="s">
        <v>3</v>
      </c>
      <c r="DE30" t="s">
        <v>3</v>
      </c>
      <c r="DF30">
        <f t="shared" si="7"/>
        <v>0</v>
      </c>
      <c r="DG30">
        <f>ROUND(ROUND(AF30*AJ30,2)*CX30,2)</f>
        <v>16.55</v>
      </c>
      <c r="DH30">
        <f t="shared" si="2"/>
        <v>0</v>
      </c>
      <c r="DI30">
        <f t="shared" si="3"/>
        <v>0</v>
      </c>
      <c r="DJ30">
        <f>DG30</f>
        <v>16.55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ROW(Source!A33)</f>
        <v>33</v>
      </c>
      <c r="B31">
        <v>86549536</v>
      </c>
      <c r="C31">
        <v>86550964</v>
      </c>
      <c r="D31">
        <v>85731677</v>
      </c>
      <c r="E31">
        <v>1</v>
      </c>
      <c r="F31">
        <v>1</v>
      </c>
      <c r="G31">
        <v>1081</v>
      </c>
      <c r="H31">
        <v>2</v>
      </c>
      <c r="I31" t="s">
        <v>632</v>
      </c>
      <c r="J31" t="s">
        <v>633</v>
      </c>
      <c r="K31" t="s">
        <v>634</v>
      </c>
      <c r="L31">
        <v>1368</v>
      </c>
      <c r="N31">
        <v>1011</v>
      </c>
      <c r="O31" t="s">
        <v>618</v>
      </c>
      <c r="P31" t="s">
        <v>618</v>
      </c>
      <c r="Q31">
        <v>1</v>
      </c>
      <c r="W31">
        <v>0</v>
      </c>
      <c r="X31">
        <v>874612079</v>
      </c>
      <c r="Y31">
        <f>((AT31*0.4)*1.2)</f>
        <v>5.7599999999999998E-2</v>
      </c>
      <c r="AA31">
        <v>0</v>
      </c>
      <c r="AB31">
        <v>1513.56</v>
      </c>
      <c r="AC31">
        <v>758.78</v>
      </c>
      <c r="AD31">
        <v>0</v>
      </c>
      <c r="AE31">
        <v>0</v>
      </c>
      <c r="AF31">
        <v>83.1</v>
      </c>
      <c r="AG31">
        <v>12.62</v>
      </c>
      <c r="AH31">
        <v>0</v>
      </c>
      <c r="AI31">
        <v>1</v>
      </c>
      <c r="AJ31">
        <v>17.07</v>
      </c>
      <c r="AK31">
        <v>56.35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0.12</v>
      </c>
      <c r="AU31" t="s">
        <v>45</v>
      </c>
      <c r="AV31">
        <v>0</v>
      </c>
      <c r="AW31">
        <v>2</v>
      </c>
      <c r="AX31">
        <v>86550975</v>
      </c>
      <c r="AY31">
        <v>1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ROUND(Y31*Source!I33*DO31,9)</f>
        <v>0.181728</v>
      </c>
      <c r="CX31">
        <f>ROUND(Y31*Source!I33,9)</f>
        <v>1.44E-2</v>
      </c>
      <c r="CY31">
        <f>AB31</f>
        <v>1513.56</v>
      </c>
      <c r="CZ31">
        <f>AF31</f>
        <v>83.1</v>
      </c>
      <c r="DA31">
        <f>AJ31</f>
        <v>17.07</v>
      </c>
      <c r="DB31">
        <f>ROUND(((ROUND(AT31*CZ31,2)*0.4)*1.2),6)</f>
        <v>4.7855999999999996</v>
      </c>
      <c r="DC31">
        <f>ROUND(((ROUND(AT31*AG31,2)*0.4)*1.2),6)</f>
        <v>0.7248</v>
      </c>
      <c r="DD31" t="s">
        <v>3</v>
      </c>
      <c r="DE31" t="s">
        <v>3</v>
      </c>
      <c r="DF31">
        <f t="shared" si="7"/>
        <v>0</v>
      </c>
      <c r="DG31">
        <f>ROUND(ROUND(AF31*AJ31,2)*CX31,2)</f>
        <v>20.43</v>
      </c>
      <c r="DH31">
        <f>ROUND(ROUND(AG31*AK31,2)*CX31,2)</f>
        <v>10.24</v>
      </c>
      <c r="DI31">
        <f t="shared" si="3"/>
        <v>0</v>
      </c>
      <c r="DJ31">
        <f>DG31</f>
        <v>20.43</v>
      </c>
      <c r="DK31">
        <v>0</v>
      </c>
      <c r="DL31" t="s">
        <v>635</v>
      </c>
      <c r="DM31">
        <v>0</v>
      </c>
      <c r="DN31" t="s">
        <v>614</v>
      </c>
      <c r="DO31">
        <v>12.62</v>
      </c>
    </row>
    <row r="32" spans="1:119" x14ac:dyDescent="0.25">
      <c r="A32">
        <f>ROW(Source!A33)</f>
        <v>33</v>
      </c>
      <c r="B32">
        <v>86549536</v>
      </c>
      <c r="C32">
        <v>86550964</v>
      </c>
      <c r="D32">
        <v>85731731</v>
      </c>
      <c r="E32">
        <v>1</v>
      </c>
      <c r="F32">
        <v>1</v>
      </c>
      <c r="G32">
        <v>1081</v>
      </c>
      <c r="H32">
        <v>2</v>
      </c>
      <c r="I32" t="s">
        <v>636</v>
      </c>
      <c r="J32" t="s">
        <v>637</v>
      </c>
      <c r="K32" t="s">
        <v>638</v>
      </c>
      <c r="L32">
        <v>1368</v>
      </c>
      <c r="N32">
        <v>1011</v>
      </c>
      <c r="O32" t="s">
        <v>618</v>
      </c>
      <c r="P32" t="s">
        <v>618</v>
      </c>
      <c r="Q32">
        <v>1</v>
      </c>
      <c r="W32">
        <v>0</v>
      </c>
      <c r="X32">
        <v>-1895752648</v>
      </c>
      <c r="Y32">
        <f>((AT32*0.4)*1.2)</f>
        <v>0.89280000000000015</v>
      </c>
      <c r="AA32">
        <v>0</v>
      </c>
      <c r="AB32">
        <v>7.85</v>
      </c>
      <c r="AC32">
        <v>0</v>
      </c>
      <c r="AD32">
        <v>0</v>
      </c>
      <c r="AE32">
        <v>0</v>
      </c>
      <c r="AF32">
        <v>0.77</v>
      </c>
      <c r="AG32">
        <v>0</v>
      </c>
      <c r="AH32">
        <v>0</v>
      </c>
      <c r="AI32">
        <v>1</v>
      </c>
      <c r="AJ32">
        <v>9.56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1.86</v>
      </c>
      <c r="AU32" t="s">
        <v>45</v>
      </c>
      <c r="AV32">
        <v>0</v>
      </c>
      <c r="AW32">
        <v>2</v>
      </c>
      <c r="AX32">
        <v>86550976</v>
      </c>
      <c r="AY32">
        <v>1</v>
      </c>
      <c r="AZ32">
        <v>0</v>
      </c>
      <c r="BA32">
        <v>37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ROUND(Y32*Source!I33*DO32,9)</f>
        <v>0</v>
      </c>
      <c r="CX32">
        <f>ROUND(Y32*Source!I33,9)</f>
        <v>0.22320000000000001</v>
      </c>
      <c r="CY32">
        <f>AB32</f>
        <v>7.85</v>
      </c>
      <c r="CZ32">
        <f>AF32</f>
        <v>0.77</v>
      </c>
      <c r="DA32">
        <f>AJ32</f>
        <v>9.56</v>
      </c>
      <c r="DB32">
        <f>ROUND(((ROUND(AT32*CZ32,2)*0.4)*1.2),6)</f>
        <v>0.68640000000000001</v>
      </c>
      <c r="DC32">
        <f>ROUND(((ROUND(AT32*AG32,2)*0.4)*1.2),6)</f>
        <v>0</v>
      </c>
      <c r="DD32" t="s">
        <v>3</v>
      </c>
      <c r="DE32" t="s">
        <v>3</v>
      </c>
      <c r="DF32">
        <f t="shared" si="7"/>
        <v>0</v>
      </c>
      <c r="DG32">
        <f>ROUND(ROUND(AF32*AJ32,2)*CX32,2)</f>
        <v>1.64</v>
      </c>
      <c r="DH32">
        <f t="shared" ref="DH32:DH43" si="8">ROUND(ROUND(AG32,2)*CX32,2)</f>
        <v>0</v>
      </c>
      <c r="DI32">
        <f t="shared" si="3"/>
        <v>0</v>
      </c>
      <c r="DJ32">
        <f>DG32</f>
        <v>1.64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ROW(Source!A33)</f>
        <v>33</v>
      </c>
      <c r="B33">
        <v>86549536</v>
      </c>
      <c r="C33">
        <v>86550964</v>
      </c>
      <c r="D33">
        <v>85731764</v>
      </c>
      <c r="E33">
        <v>1</v>
      </c>
      <c r="F33">
        <v>1</v>
      </c>
      <c r="G33">
        <v>1081</v>
      </c>
      <c r="H33">
        <v>2</v>
      </c>
      <c r="I33" t="s">
        <v>639</v>
      </c>
      <c r="J33" t="s">
        <v>640</v>
      </c>
      <c r="K33" t="s">
        <v>641</v>
      </c>
      <c r="L33">
        <v>1368</v>
      </c>
      <c r="N33">
        <v>1011</v>
      </c>
      <c r="O33" t="s">
        <v>618</v>
      </c>
      <c r="P33" t="s">
        <v>618</v>
      </c>
      <c r="Q33">
        <v>1</v>
      </c>
      <c r="W33">
        <v>0</v>
      </c>
      <c r="X33">
        <v>-643591644</v>
      </c>
      <c r="Y33">
        <f>((AT33*0.4)*1.2)</f>
        <v>0.93120000000000003</v>
      </c>
      <c r="AA33">
        <v>0</v>
      </c>
      <c r="AB33">
        <v>4.84</v>
      </c>
      <c r="AC33">
        <v>0</v>
      </c>
      <c r="AD33">
        <v>0</v>
      </c>
      <c r="AE33">
        <v>0</v>
      </c>
      <c r="AF33">
        <v>0.47</v>
      </c>
      <c r="AG33">
        <v>0</v>
      </c>
      <c r="AH33">
        <v>0</v>
      </c>
      <c r="AI33">
        <v>1</v>
      </c>
      <c r="AJ33">
        <v>9.66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1.94</v>
      </c>
      <c r="AU33" t="s">
        <v>45</v>
      </c>
      <c r="AV33">
        <v>0</v>
      </c>
      <c r="AW33">
        <v>2</v>
      </c>
      <c r="AX33">
        <v>86550977</v>
      </c>
      <c r="AY33">
        <v>1</v>
      </c>
      <c r="AZ33">
        <v>0</v>
      </c>
      <c r="BA33">
        <v>38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ROUND(Y33*Source!I33*DO33,9)</f>
        <v>0</v>
      </c>
      <c r="CX33">
        <f>ROUND(Y33*Source!I33,9)</f>
        <v>0.23280000000000001</v>
      </c>
      <c r="CY33">
        <f>AB33</f>
        <v>4.84</v>
      </c>
      <c r="CZ33">
        <f>AF33</f>
        <v>0.47</v>
      </c>
      <c r="DA33">
        <f>AJ33</f>
        <v>9.66</v>
      </c>
      <c r="DB33">
        <f>ROUND(((ROUND(AT33*CZ33,2)*0.4)*1.2),6)</f>
        <v>0.43680000000000002</v>
      </c>
      <c r="DC33">
        <f>ROUND(((ROUND(AT33*AG33,2)*0.4)*1.2),6)</f>
        <v>0</v>
      </c>
      <c r="DD33" t="s">
        <v>3</v>
      </c>
      <c r="DE33" t="s">
        <v>3</v>
      </c>
      <c r="DF33">
        <f t="shared" si="7"/>
        <v>0</v>
      </c>
      <c r="DG33">
        <f>ROUND(ROUND(AF33*AJ33,2)*CX33,2)</f>
        <v>1.06</v>
      </c>
      <c r="DH33">
        <f t="shared" si="8"/>
        <v>0</v>
      </c>
      <c r="DI33">
        <f t="shared" si="3"/>
        <v>0</v>
      </c>
      <c r="DJ33">
        <f>DG33</f>
        <v>1.06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ROW(Source!A33)</f>
        <v>33</v>
      </c>
      <c r="B34">
        <v>86549536</v>
      </c>
      <c r="C34">
        <v>86550964</v>
      </c>
      <c r="D34">
        <v>85700705</v>
      </c>
      <c r="E34">
        <v>1</v>
      </c>
      <c r="F34">
        <v>1</v>
      </c>
      <c r="G34">
        <v>1081</v>
      </c>
      <c r="H34">
        <v>3</v>
      </c>
      <c r="I34" t="s">
        <v>642</v>
      </c>
      <c r="J34" t="s">
        <v>643</v>
      </c>
      <c r="K34" t="s">
        <v>644</v>
      </c>
      <c r="L34">
        <v>1339</v>
      </c>
      <c r="N34">
        <v>1007</v>
      </c>
      <c r="O34" t="s">
        <v>622</v>
      </c>
      <c r="P34" t="s">
        <v>622</v>
      </c>
      <c r="Q34">
        <v>1</v>
      </c>
      <c r="W34">
        <v>0</v>
      </c>
      <c r="X34">
        <v>-1622585150</v>
      </c>
      <c r="Y34">
        <f>((AT34*0)*1)</f>
        <v>0</v>
      </c>
      <c r="AA34">
        <v>54.79</v>
      </c>
      <c r="AB34">
        <v>0</v>
      </c>
      <c r="AC34">
        <v>0</v>
      </c>
      <c r="AD34">
        <v>0</v>
      </c>
      <c r="AE34">
        <v>7.07</v>
      </c>
      <c r="AF34">
        <v>0</v>
      </c>
      <c r="AG34">
        <v>0</v>
      </c>
      <c r="AH34">
        <v>0</v>
      </c>
      <c r="AI34">
        <v>7.75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3.3403999999999998</v>
      </c>
      <c r="AU34" t="s">
        <v>44</v>
      </c>
      <c r="AV34">
        <v>0</v>
      </c>
      <c r="AW34">
        <v>2</v>
      </c>
      <c r="AX34">
        <v>86550978</v>
      </c>
      <c r="AY34">
        <v>1</v>
      </c>
      <c r="AZ34">
        <v>0</v>
      </c>
      <c r="BA34">
        <v>39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ROUND(Y34*Source!I33,9)</f>
        <v>0</v>
      </c>
      <c r="CY34">
        <f>AA34</f>
        <v>54.79</v>
      </c>
      <c r="CZ34">
        <f>AE34</f>
        <v>7.07</v>
      </c>
      <c r="DA34">
        <f>AI34</f>
        <v>7.75</v>
      </c>
      <c r="DB34">
        <f>ROUND(((ROUND(AT34*CZ34,2)*0)*1),6)</f>
        <v>0</v>
      </c>
      <c r="DC34">
        <f>ROUND(((ROUND(AT34*AG34,2)*0)*1),6)</f>
        <v>0</v>
      </c>
      <c r="DD34" t="s">
        <v>3</v>
      </c>
      <c r="DE34" t="s">
        <v>3</v>
      </c>
      <c r="DF34">
        <f>ROUND(ROUND(AE34*AI34,2)*CX34,2)</f>
        <v>0</v>
      </c>
      <c r="DG34">
        <f t="shared" ref="DG34:DG43" si="9">ROUND(ROUND(AF34,2)*CX34,2)</f>
        <v>0</v>
      </c>
      <c r="DH34">
        <f t="shared" si="8"/>
        <v>0</v>
      </c>
      <c r="DI34">
        <f t="shared" si="3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ROW(Source!A33)</f>
        <v>33</v>
      </c>
      <c r="B35">
        <v>86549536</v>
      </c>
      <c r="C35">
        <v>86550964</v>
      </c>
      <c r="D35">
        <v>85703218</v>
      </c>
      <c r="E35">
        <v>1</v>
      </c>
      <c r="F35">
        <v>1</v>
      </c>
      <c r="G35">
        <v>1081</v>
      </c>
      <c r="H35">
        <v>3</v>
      </c>
      <c r="I35" t="s">
        <v>645</v>
      </c>
      <c r="J35" t="s">
        <v>646</v>
      </c>
      <c r="K35" t="s">
        <v>647</v>
      </c>
      <c r="L35">
        <v>1355</v>
      </c>
      <c r="N35">
        <v>1010</v>
      </c>
      <c r="O35" t="s">
        <v>158</v>
      </c>
      <c r="P35" t="s">
        <v>158</v>
      </c>
      <c r="Q35">
        <v>100</v>
      </c>
      <c r="W35">
        <v>0</v>
      </c>
      <c r="X35">
        <v>-252588073</v>
      </c>
      <c r="Y35">
        <f>((AT35*0)*1)</f>
        <v>0</v>
      </c>
      <c r="AA35">
        <v>60.01</v>
      </c>
      <c r="AB35">
        <v>0</v>
      </c>
      <c r="AC35">
        <v>0</v>
      </c>
      <c r="AD35">
        <v>0</v>
      </c>
      <c r="AE35">
        <v>15.04</v>
      </c>
      <c r="AF35">
        <v>0</v>
      </c>
      <c r="AG35">
        <v>0</v>
      </c>
      <c r="AH35">
        <v>0</v>
      </c>
      <c r="AI35">
        <v>3.99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1.1100000000000001</v>
      </c>
      <c r="AU35" t="s">
        <v>44</v>
      </c>
      <c r="AV35">
        <v>0</v>
      </c>
      <c r="AW35">
        <v>2</v>
      </c>
      <c r="AX35">
        <v>86550979</v>
      </c>
      <c r="AY35">
        <v>1</v>
      </c>
      <c r="AZ35">
        <v>0</v>
      </c>
      <c r="BA35">
        <v>40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ROUND(Y35*Source!I33,9)</f>
        <v>0</v>
      </c>
      <c r="CY35">
        <f>AA35</f>
        <v>60.01</v>
      </c>
      <c r="CZ35">
        <f>AE35</f>
        <v>15.04</v>
      </c>
      <c r="DA35">
        <f>AI35</f>
        <v>3.99</v>
      </c>
      <c r="DB35">
        <f>ROUND(((ROUND(AT35*CZ35,2)*0)*1),6)</f>
        <v>0</v>
      </c>
      <c r="DC35">
        <f>ROUND(((ROUND(AT35*AG35,2)*0)*1),6)</f>
        <v>0</v>
      </c>
      <c r="DD35" t="s">
        <v>3</v>
      </c>
      <c r="DE35" t="s">
        <v>3</v>
      </c>
      <c r="DF35">
        <f>ROUND(ROUND(AE35*AI35,2)*CX35,2)</f>
        <v>0</v>
      </c>
      <c r="DG35">
        <f t="shared" si="9"/>
        <v>0</v>
      </c>
      <c r="DH35">
        <f t="shared" si="8"/>
        <v>0</v>
      </c>
      <c r="DI35">
        <f t="shared" si="3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ROW(Source!A33)</f>
        <v>33</v>
      </c>
      <c r="B36">
        <v>86549536</v>
      </c>
      <c r="C36">
        <v>86550964</v>
      </c>
      <c r="D36">
        <v>85703452</v>
      </c>
      <c r="E36">
        <v>1</v>
      </c>
      <c r="F36">
        <v>1</v>
      </c>
      <c r="G36">
        <v>1081</v>
      </c>
      <c r="H36">
        <v>3</v>
      </c>
      <c r="I36" t="s">
        <v>648</v>
      </c>
      <c r="J36" t="s">
        <v>649</v>
      </c>
      <c r="K36" t="s">
        <v>650</v>
      </c>
      <c r="L36">
        <v>1346</v>
      </c>
      <c r="N36">
        <v>1009</v>
      </c>
      <c r="O36" t="s">
        <v>651</v>
      </c>
      <c r="P36" t="s">
        <v>651</v>
      </c>
      <c r="Q36">
        <v>1</v>
      </c>
      <c r="W36">
        <v>0</v>
      </c>
      <c r="X36">
        <v>-1236264219</v>
      </c>
      <c r="Y36">
        <f>((AT36*0)*1)</f>
        <v>0</v>
      </c>
      <c r="AA36">
        <v>51.51</v>
      </c>
      <c r="AB36">
        <v>0</v>
      </c>
      <c r="AC36">
        <v>0</v>
      </c>
      <c r="AD36">
        <v>0</v>
      </c>
      <c r="AE36">
        <v>38.729999999999997</v>
      </c>
      <c r="AF36">
        <v>0</v>
      </c>
      <c r="AG36">
        <v>0</v>
      </c>
      <c r="AH36">
        <v>0</v>
      </c>
      <c r="AI36">
        <v>1.33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2.109</v>
      </c>
      <c r="AU36" t="s">
        <v>44</v>
      </c>
      <c r="AV36">
        <v>0</v>
      </c>
      <c r="AW36">
        <v>2</v>
      </c>
      <c r="AX36">
        <v>86550980</v>
      </c>
      <c r="AY36">
        <v>1</v>
      </c>
      <c r="AZ36">
        <v>0</v>
      </c>
      <c r="BA36">
        <v>41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ROUND(Y36*Source!I33,9)</f>
        <v>0</v>
      </c>
      <c r="CY36">
        <f>AA36</f>
        <v>51.51</v>
      </c>
      <c r="CZ36">
        <f>AE36</f>
        <v>38.729999999999997</v>
      </c>
      <c r="DA36">
        <f>AI36</f>
        <v>1.33</v>
      </c>
      <c r="DB36">
        <f>ROUND(((ROUND(AT36*CZ36,2)*0)*1),6)</f>
        <v>0</v>
      </c>
      <c r="DC36">
        <f>ROUND(((ROUND(AT36*AG36,2)*0)*1),6)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9"/>
        <v>0</v>
      </c>
      <c r="DH36">
        <f t="shared" si="8"/>
        <v>0</v>
      </c>
      <c r="DI36">
        <f t="shared" si="3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ROW(Source!A34)</f>
        <v>34</v>
      </c>
      <c r="B37">
        <v>86549534</v>
      </c>
      <c r="C37">
        <v>86550986</v>
      </c>
      <c r="D37">
        <v>85665773</v>
      </c>
      <c r="E37">
        <v>1081</v>
      </c>
      <c r="F37">
        <v>1</v>
      </c>
      <c r="G37">
        <v>1081</v>
      </c>
      <c r="H37">
        <v>1</v>
      </c>
      <c r="I37" t="s">
        <v>612</v>
      </c>
      <c r="J37" t="s">
        <v>3</v>
      </c>
      <c r="K37" t="s">
        <v>613</v>
      </c>
      <c r="L37">
        <v>1191</v>
      </c>
      <c r="N37">
        <v>1013</v>
      </c>
      <c r="O37" t="s">
        <v>614</v>
      </c>
      <c r="P37" t="s">
        <v>614</v>
      </c>
      <c r="Q37">
        <v>1</v>
      </c>
      <c r="W37">
        <v>0</v>
      </c>
      <c r="X37">
        <v>476480486</v>
      </c>
      <c r="Y37">
        <f>((AT37*0.4)*1.2)</f>
        <v>26.880000000000003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56</v>
      </c>
      <c r="AU37" t="s">
        <v>45</v>
      </c>
      <c r="AV37">
        <v>1</v>
      </c>
      <c r="AW37">
        <v>2</v>
      </c>
      <c r="AX37">
        <v>86550993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ROUND(AT37*Source!I34*AH37*AL37,2)</f>
        <v>0</v>
      </c>
      <c r="CV37">
        <f>ROUND(Y37*Source!I34,9)</f>
        <v>61.823999999999998</v>
      </c>
      <c r="CW37">
        <v>0</v>
      </c>
      <c r="CX37">
        <f>ROUND(Y37*Source!I34,9)</f>
        <v>61.823999999999998</v>
      </c>
      <c r="CY37">
        <f>AD37</f>
        <v>0</v>
      </c>
      <c r="CZ37">
        <f>AH37</f>
        <v>0</v>
      </c>
      <c r="DA37">
        <f>AL37</f>
        <v>1</v>
      </c>
      <c r="DB37">
        <f>ROUND(((ROUND(AT37*CZ37,2)*0.4)*1.2),6)</f>
        <v>0</v>
      </c>
      <c r="DC37">
        <f>ROUND(((ROUND(AT37*AG37,2)*0.4)*1.2),6)</f>
        <v>0</v>
      </c>
      <c r="DD37" t="s">
        <v>3</v>
      </c>
      <c r="DE37" t="s">
        <v>3</v>
      </c>
      <c r="DF37">
        <f t="shared" ref="DF37:DF45" si="10">ROUND(ROUND(AE37,2)*CX37,2)</f>
        <v>0</v>
      </c>
      <c r="DG37">
        <f t="shared" si="9"/>
        <v>0</v>
      </c>
      <c r="DH37">
        <f t="shared" si="8"/>
        <v>0</v>
      </c>
      <c r="DI37">
        <f t="shared" si="3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ROW(Source!A34)</f>
        <v>34</v>
      </c>
      <c r="B38">
        <v>86549534</v>
      </c>
      <c r="C38">
        <v>86550986</v>
      </c>
      <c r="D38">
        <v>85731677</v>
      </c>
      <c r="E38">
        <v>1</v>
      </c>
      <c r="F38">
        <v>1</v>
      </c>
      <c r="G38">
        <v>1081</v>
      </c>
      <c r="H38">
        <v>2</v>
      </c>
      <c r="I38" t="s">
        <v>632</v>
      </c>
      <c r="J38" t="s">
        <v>633</v>
      </c>
      <c r="K38" t="s">
        <v>634</v>
      </c>
      <c r="L38">
        <v>1368</v>
      </c>
      <c r="N38">
        <v>1011</v>
      </c>
      <c r="O38" t="s">
        <v>618</v>
      </c>
      <c r="P38" t="s">
        <v>618</v>
      </c>
      <c r="Q38">
        <v>1</v>
      </c>
      <c r="W38">
        <v>0</v>
      </c>
      <c r="X38">
        <v>874612079</v>
      </c>
      <c r="Y38">
        <f>((AT38*0.4)*1.2)</f>
        <v>9.6000000000000016E-2</v>
      </c>
      <c r="AA38">
        <v>0</v>
      </c>
      <c r="AB38">
        <v>88.67</v>
      </c>
      <c r="AC38">
        <v>13.47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0.2</v>
      </c>
      <c r="AU38" t="s">
        <v>45</v>
      </c>
      <c r="AV38">
        <v>0</v>
      </c>
      <c r="AW38">
        <v>2</v>
      </c>
      <c r="AX38">
        <v>86550994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ROUND(Y38*Source!I34*DO38,9)</f>
        <v>2.7864960000000001</v>
      </c>
      <c r="CX38">
        <f>ROUND(Y38*Source!I34,9)</f>
        <v>0.2208</v>
      </c>
      <c r="CY38">
        <f>AB38</f>
        <v>88.67</v>
      </c>
      <c r="CZ38">
        <f>AF38</f>
        <v>83.1</v>
      </c>
      <c r="DA38">
        <f>AJ38</f>
        <v>1</v>
      </c>
      <c r="DB38">
        <f>ROUND(((ROUND(AT38*CZ38,2)*0.4)*1.2),6)</f>
        <v>7.9775999999999998</v>
      </c>
      <c r="DC38">
        <f>ROUND(((ROUND(AT38*AG38,2)*0.4)*1.2),6)</f>
        <v>1.2096</v>
      </c>
      <c r="DD38" t="s">
        <v>3</v>
      </c>
      <c r="DE38" t="s">
        <v>3</v>
      </c>
      <c r="DF38">
        <f t="shared" si="10"/>
        <v>0</v>
      </c>
      <c r="DG38">
        <f t="shared" si="9"/>
        <v>18.350000000000001</v>
      </c>
      <c r="DH38">
        <f t="shared" si="8"/>
        <v>2.79</v>
      </c>
      <c r="DI38">
        <f t="shared" si="3"/>
        <v>0</v>
      </c>
      <c r="DJ38">
        <f>DG38</f>
        <v>18.350000000000001</v>
      </c>
      <c r="DK38">
        <v>0</v>
      </c>
      <c r="DL38" t="s">
        <v>635</v>
      </c>
      <c r="DM38">
        <v>0</v>
      </c>
      <c r="DN38" t="s">
        <v>614</v>
      </c>
      <c r="DO38">
        <v>12.62</v>
      </c>
    </row>
    <row r="39" spans="1:119" x14ac:dyDescent="0.25">
      <c r="A39">
        <f>ROW(Source!A34)</f>
        <v>34</v>
      </c>
      <c r="B39">
        <v>86549534</v>
      </c>
      <c r="C39">
        <v>86550986</v>
      </c>
      <c r="D39">
        <v>85730911</v>
      </c>
      <c r="E39">
        <v>1</v>
      </c>
      <c r="F39">
        <v>1</v>
      </c>
      <c r="G39">
        <v>1081</v>
      </c>
      <c r="H39">
        <v>2</v>
      </c>
      <c r="I39" t="s">
        <v>652</v>
      </c>
      <c r="J39" t="s">
        <v>653</v>
      </c>
      <c r="K39" t="s">
        <v>654</v>
      </c>
      <c r="L39">
        <v>1368</v>
      </c>
      <c r="N39">
        <v>1011</v>
      </c>
      <c r="O39" t="s">
        <v>618</v>
      </c>
      <c r="P39" t="s">
        <v>618</v>
      </c>
      <c r="Q39">
        <v>1</v>
      </c>
      <c r="W39">
        <v>0</v>
      </c>
      <c r="X39">
        <v>-44940208</v>
      </c>
      <c r="Y39">
        <f>((AT39*0.4)*1.2)</f>
        <v>9.5999999999999992E-3</v>
      </c>
      <c r="AA39">
        <v>0</v>
      </c>
      <c r="AB39">
        <v>191.17</v>
      </c>
      <c r="AC39">
        <v>18.059999999999999</v>
      </c>
      <c r="AD39">
        <v>0</v>
      </c>
      <c r="AE39">
        <v>0</v>
      </c>
      <c r="AF39">
        <v>179.17</v>
      </c>
      <c r="AG39">
        <v>16.93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0.02</v>
      </c>
      <c r="AU39" t="s">
        <v>45</v>
      </c>
      <c r="AV39">
        <v>0</v>
      </c>
      <c r="AW39">
        <v>2</v>
      </c>
      <c r="AX39">
        <v>86550995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ROUND(Y39*Source!I34*DO39,9)</f>
        <v>0.37381439999999999</v>
      </c>
      <c r="CX39">
        <f>ROUND(Y39*Source!I34,9)</f>
        <v>2.2079999999999999E-2</v>
      </c>
      <c r="CY39">
        <f>AB39</f>
        <v>191.17</v>
      </c>
      <c r="CZ39">
        <f>AF39</f>
        <v>179.17</v>
      </c>
      <c r="DA39">
        <f>AJ39</f>
        <v>1</v>
      </c>
      <c r="DB39">
        <f>ROUND(((ROUND(AT39*CZ39,2)*0.4)*1.2),6)</f>
        <v>1.7183999999999999</v>
      </c>
      <c r="DC39">
        <f>ROUND(((ROUND(AT39*AG39,2)*0.4)*1.2),6)</f>
        <v>0.16320000000000001</v>
      </c>
      <c r="DD39" t="s">
        <v>3</v>
      </c>
      <c r="DE39" t="s">
        <v>3</v>
      </c>
      <c r="DF39">
        <f t="shared" si="10"/>
        <v>0</v>
      </c>
      <c r="DG39">
        <f t="shared" si="9"/>
        <v>3.96</v>
      </c>
      <c r="DH39">
        <f t="shared" si="8"/>
        <v>0.37</v>
      </c>
      <c r="DI39">
        <f t="shared" si="3"/>
        <v>0</v>
      </c>
      <c r="DJ39">
        <f>DG39</f>
        <v>3.96</v>
      </c>
      <c r="DK39">
        <v>0</v>
      </c>
      <c r="DL39" t="s">
        <v>635</v>
      </c>
      <c r="DM39">
        <v>0</v>
      </c>
      <c r="DN39" t="s">
        <v>614</v>
      </c>
      <c r="DO39">
        <v>16.93</v>
      </c>
    </row>
    <row r="40" spans="1:119" x14ac:dyDescent="0.25">
      <c r="A40">
        <f>ROW(Source!A34)</f>
        <v>34</v>
      </c>
      <c r="B40">
        <v>86549534</v>
      </c>
      <c r="C40">
        <v>86550986</v>
      </c>
      <c r="D40">
        <v>85700705</v>
      </c>
      <c r="E40">
        <v>1</v>
      </c>
      <c r="F40">
        <v>1</v>
      </c>
      <c r="G40">
        <v>1081</v>
      </c>
      <c r="H40">
        <v>3</v>
      </c>
      <c r="I40" t="s">
        <v>642</v>
      </c>
      <c r="J40" t="s">
        <v>643</v>
      </c>
      <c r="K40" t="s">
        <v>644</v>
      </c>
      <c r="L40">
        <v>1339</v>
      </c>
      <c r="N40">
        <v>1007</v>
      </c>
      <c r="O40" t="s">
        <v>622</v>
      </c>
      <c r="P40" t="s">
        <v>622</v>
      </c>
      <c r="Q40">
        <v>1</v>
      </c>
      <c r="W40">
        <v>0</v>
      </c>
      <c r="X40">
        <v>-1622585150</v>
      </c>
      <c r="Y40">
        <f>((AT40*0)*1)</f>
        <v>0</v>
      </c>
      <c r="AA40">
        <v>7.07</v>
      </c>
      <c r="AB40">
        <v>0</v>
      </c>
      <c r="AC40">
        <v>0</v>
      </c>
      <c r="AD40">
        <v>0</v>
      </c>
      <c r="AE40">
        <v>7.07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6.4</v>
      </c>
      <c r="AU40" t="s">
        <v>44</v>
      </c>
      <c r="AV40">
        <v>0</v>
      </c>
      <c r="AW40">
        <v>2</v>
      </c>
      <c r="AX40">
        <v>86550996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ROUND(Y40*Source!I34,9)</f>
        <v>0</v>
      </c>
      <c r="CY40">
        <f>AA40</f>
        <v>7.07</v>
      </c>
      <c r="CZ40">
        <f>AE40</f>
        <v>7.07</v>
      </c>
      <c r="DA40">
        <f>AI40</f>
        <v>1</v>
      </c>
      <c r="DB40">
        <f>ROUND(((ROUND(AT40*CZ40,2)*0)*1),6)</f>
        <v>0</v>
      </c>
      <c r="DC40">
        <f>ROUND(((ROUND(AT40*AG40,2)*0)*1),6)</f>
        <v>0</v>
      </c>
      <c r="DD40" t="s">
        <v>3</v>
      </c>
      <c r="DE40" t="s">
        <v>3</v>
      </c>
      <c r="DF40">
        <f t="shared" si="10"/>
        <v>0</v>
      </c>
      <c r="DG40">
        <f t="shared" si="9"/>
        <v>0</v>
      </c>
      <c r="DH40">
        <f t="shared" si="8"/>
        <v>0</v>
      </c>
      <c r="DI40">
        <f t="shared" si="3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ROW(Source!A34)</f>
        <v>34</v>
      </c>
      <c r="B41">
        <v>86549534</v>
      </c>
      <c r="C41">
        <v>86550986</v>
      </c>
      <c r="D41">
        <v>85707550</v>
      </c>
      <c r="E41">
        <v>1</v>
      </c>
      <c r="F41">
        <v>1</v>
      </c>
      <c r="G41">
        <v>1081</v>
      </c>
      <c r="H41">
        <v>3</v>
      </c>
      <c r="I41" t="s">
        <v>655</v>
      </c>
      <c r="J41" t="s">
        <v>656</v>
      </c>
      <c r="K41" t="s">
        <v>657</v>
      </c>
      <c r="L41">
        <v>1346</v>
      </c>
      <c r="N41">
        <v>1009</v>
      </c>
      <c r="O41" t="s">
        <v>651</v>
      </c>
      <c r="P41" t="s">
        <v>651</v>
      </c>
      <c r="Q41">
        <v>1</v>
      </c>
      <c r="W41">
        <v>0</v>
      </c>
      <c r="X41">
        <v>53528542</v>
      </c>
      <c r="Y41">
        <f>((AT41*0)*1)</f>
        <v>0</v>
      </c>
      <c r="AA41">
        <v>19.39</v>
      </c>
      <c r="AB41">
        <v>0</v>
      </c>
      <c r="AC41">
        <v>0</v>
      </c>
      <c r="AD41">
        <v>0</v>
      </c>
      <c r="AE41">
        <v>19.39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2.66</v>
      </c>
      <c r="AU41" t="s">
        <v>44</v>
      </c>
      <c r="AV41">
        <v>0</v>
      </c>
      <c r="AW41">
        <v>2</v>
      </c>
      <c r="AX41">
        <v>86550997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ROUND(Y41*Source!I34,9)</f>
        <v>0</v>
      </c>
      <c r="CY41">
        <f>AA41</f>
        <v>19.39</v>
      </c>
      <c r="CZ41">
        <f>AE41</f>
        <v>19.39</v>
      </c>
      <c r="DA41">
        <f>AI41</f>
        <v>1</v>
      </c>
      <c r="DB41">
        <f>ROUND(((ROUND(AT41*CZ41,2)*0)*1),6)</f>
        <v>0</v>
      </c>
      <c r="DC41">
        <f>ROUND(((ROUND(AT41*AG41,2)*0)*1),6)</f>
        <v>0</v>
      </c>
      <c r="DD41" t="s">
        <v>3</v>
      </c>
      <c r="DE41" t="s">
        <v>3</v>
      </c>
      <c r="DF41">
        <f t="shared" si="10"/>
        <v>0</v>
      </c>
      <c r="DG41">
        <f t="shared" si="9"/>
        <v>0</v>
      </c>
      <c r="DH41">
        <f t="shared" si="8"/>
        <v>0</v>
      </c>
      <c r="DI41">
        <f t="shared" si="3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ROW(Source!A34)</f>
        <v>34</v>
      </c>
      <c r="B42">
        <v>86549534</v>
      </c>
      <c r="C42">
        <v>86550986</v>
      </c>
      <c r="D42">
        <v>85714035</v>
      </c>
      <c r="E42">
        <v>1</v>
      </c>
      <c r="F42">
        <v>1</v>
      </c>
      <c r="G42">
        <v>1081</v>
      </c>
      <c r="H42">
        <v>3</v>
      </c>
      <c r="I42" t="s">
        <v>658</v>
      </c>
      <c r="J42" t="s">
        <v>659</v>
      </c>
      <c r="K42" t="s">
        <v>660</v>
      </c>
      <c r="L42">
        <v>1346</v>
      </c>
      <c r="N42">
        <v>1009</v>
      </c>
      <c r="O42" t="s">
        <v>651</v>
      </c>
      <c r="P42" t="s">
        <v>651</v>
      </c>
      <c r="Q42">
        <v>1</v>
      </c>
      <c r="W42">
        <v>0</v>
      </c>
      <c r="X42">
        <v>1368825304</v>
      </c>
      <c r="Y42">
        <f>((AT42*0)*1)</f>
        <v>0</v>
      </c>
      <c r="AA42">
        <v>33.72</v>
      </c>
      <c r="AB42">
        <v>0</v>
      </c>
      <c r="AC42">
        <v>0</v>
      </c>
      <c r="AD42">
        <v>0</v>
      </c>
      <c r="AE42">
        <v>33.72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4</v>
      </c>
      <c r="AU42" t="s">
        <v>44</v>
      </c>
      <c r="AV42">
        <v>0</v>
      </c>
      <c r="AW42">
        <v>2</v>
      </c>
      <c r="AX42">
        <v>86550998</v>
      </c>
      <c r="AY42">
        <v>1</v>
      </c>
      <c r="AZ42">
        <v>0</v>
      </c>
      <c r="BA42">
        <v>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ROUND(Y42*Source!I34,9)</f>
        <v>0</v>
      </c>
      <c r="CY42">
        <f>AA42</f>
        <v>33.72</v>
      </c>
      <c r="CZ42">
        <f>AE42</f>
        <v>33.72</v>
      </c>
      <c r="DA42">
        <f>AI42</f>
        <v>1</v>
      </c>
      <c r="DB42">
        <f>ROUND(((ROUND(AT42*CZ42,2)*0)*1),6)</f>
        <v>0</v>
      </c>
      <c r="DC42">
        <f>ROUND(((ROUND(AT42*AG42,2)*0)*1),6)</f>
        <v>0</v>
      </c>
      <c r="DD42" t="s">
        <v>3</v>
      </c>
      <c r="DE42" t="s">
        <v>3</v>
      </c>
      <c r="DF42">
        <f t="shared" si="10"/>
        <v>0</v>
      </c>
      <c r="DG42">
        <f t="shared" si="9"/>
        <v>0</v>
      </c>
      <c r="DH42">
        <f t="shared" si="8"/>
        <v>0</v>
      </c>
      <c r="DI42">
        <f t="shared" si="3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ROW(Source!A35)</f>
        <v>35</v>
      </c>
      <c r="B43">
        <v>86549536</v>
      </c>
      <c r="C43">
        <v>86550986</v>
      </c>
      <c r="D43">
        <v>85665773</v>
      </c>
      <c r="E43">
        <v>1081</v>
      </c>
      <c r="F43">
        <v>1</v>
      </c>
      <c r="G43">
        <v>1081</v>
      </c>
      <c r="H43">
        <v>1</v>
      </c>
      <c r="I43" t="s">
        <v>612</v>
      </c>
      <c r="J43" t="s">
        <v>3</v>
      </c>
      <c r="K43" t="s">
        <v>613</v>
      </c>
      <c r="L43">
        <v>1191</v>
      </c>
      <c r="N43">
        <v>1013</v>
      </c>
      <c r="O43" t="s">
        <v>614</v>
      </c>
      <c r="P43" t="s">
        <v>614</v>
      </c>
      <c r="Q43">
        <v>1</v>
      </c>
      <c r="W43">
        <v>0</v>
      </c>
      <c r="X43">
        <v>476480486</v>
      </c>
      <c r="Y43">
        <f>((AT43*0.4)*1.2)</f>
        <v>26.880000000000003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5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56</v>
      </c>
      <c r="AU43" t="s">
        <v>45</v>
      </c>
      <c r="AV43">
        <v>1</v>
      </c>
      <c r="AW43">
        <v>2</v>
      </c>
      <c r="AX43">
        <v>86550993</v>
      </c>
      <c r="AY43">
        <v>1</v>
      </c>
      <c r="AZ43">
        <v>0</v>
      </c>
      <c r="BA43">
        <v>56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ROUND(AT43*Source!I35*AH43*AL43,2)</f>
        <v>0</v>
      </c>
      <c r="CV43">
        <f>ROUND(Y43*Source!I35,9)</f>
        <v>61.823999999999998</v>
      </c>
      <c r="CW43">
        <v>0</v>
      </c>
      <c r="CX43">
        <f>ROUND(Y43*Source!I35,9)</f>
        <v>61.823999999999998</v>
      </c>
      <c r="CY43">
        <f>AD43</f>
        <v>0</v>
      </c>
      <c r="CZ43">
        <f>AH43</f>
        <v>0</v>
      </c>
      <c r="DA43">
        <f>AL43</f>
        <v>1</v>
      </c>
      <c r="DB43">
        <f>ROUND(((ROUND(AT43*CZ43,2)*0.4)*1.2),6)</f>
        <v>0</v>
      </c>
      <c r="DC43">
        <f>ROUND(((ROUND(AT43*AG43,2)*0.4)*1.2),6)</f>
        <v>0</v>
      </c>
      <c r="DD43" t="s">
        <v>3</v>
      </c>
      <c r="DE43" t="s">
        <v>3</v>
      </c>
      <c r="DF43">
        <f t="shared" si="10"/>
        <v>0</v>
      </c>
      <c r="DG43">
        <f t="shared" si="9"/>
        <v>0</v>
      </c>
      <c r="DH43">
        <f t="shared" si="8"/>
        <v>0</v>
      </c>
      <c r="DI43">
        <f t="shared" si="3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ROW(Source!A35)</f>
        <v>35</v>
      </c>
      <c r="B44">
        <v>86549536</v>
      </c>
      <c r="C44">
        <v>86550986</v>
      </c>
      <c r="D44">
        <v>85731677</v>
      </c>
      <c r="E44">
        <v>1</v>
      </c>
      <c r="F44">
        <v>1</v>
      </c>
      <c r="G44">
        <v>1081</v>
      </c>
      <c r="H44">
        <v>2</v>
      </c>
      <c r="I44" t="s">
        <v>632</v>
      </c>
      <c r="J44" t="s">
        <v>633</v>
      </c>
      <c r="K44" t="s">
        <v>634</v>
      </c>
      <c r="L44">
        <v>1368</v>
      </c>
      <c r="N44">
        <v>1011</v>
      </c>
      <c r="O44" t="s">
        <v>618</v>
      </c>
      <c r="P44" t="s">
        <v>618</v>
      </c>
      <c r="Q44">
        <v>1</v>
      </c>
      <c r="W44">
        <v>0</v>
      </c>
      <c r="X44">
        <v>874612079</v>
      </c>
      <c r="Y44">
        <f>((AT44*0.4)*1.2)</f>
        <v>9.6000000000000016E-2</v>
      </c>
      <c r="AA44">
        <v>0</v>
      </c>
      <c r="AB44">
        <v>1513.56</v>
      </c>
      <c r="AC44">
        <v>758.78</v>
      </c>
      <c r="AD44">
        <v>0</v>
      </c>
      <c r="AE44">
        <v>0</v>
      </c>
      <c r="AF44">
        <v>83.1</v>
      </c>
      <c r="AG44">
        <v>12.62</v>
      </c>
      <c r="AH44">
        <v>0</v>
      </c>
      <c r="AI44">
        <v>1</v>
      </c>
      <c r="AJ44">
        <v>17.07</v>
      </c>
      <c r="AK44">
        <v>56.35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0.2</v>
      </c>
      <c r="AU44" t="s">
        <v>45</v>
      </c>
      <c r="AV44">
        <v>0</v>
      </c>
      <c r="AW44">
        <v>2</v>
      </c>
      <c r="AX44">
        <v>86550994</v>
      </c>
      <c r="AY44">
        <v>1</v>
      </c>
      <c r="AZ44">
        <v>0</v>
      </c>
      <c r="BA44">
        <v>57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ROUND(Y44*Source!I35*DO44,9)</f>
        <v>2.7864960000000001</v>
      </c>
      <c r="CX44">
        <f>ROUND(Y44*Source!I35,9)</f>
        <v>0.2208</v>
      </c>
      <c r="CY44">
        <f>AB44</f>
        <v>1513.56</v>
      </c>
      <c r="CZ44">
        <f>AF44</f>
        <v>83.1</v>
      </c>
      <c r="DA44">
        <f>AJ44</f>
        <v>17.07</v>
      </c>
      <c r="DB44">
        <f>ROUND(((ROUND(AT44*CZ44,2)*0.4)*1.2),6)</f>
        <v>7.9775999999999998</v>
      </c>
      <c r="DC44">
        <f>ROUND(((ROUND(AT44*AG44,2)*0.4)*1.2),6)</f>
        <v>1.2096</v>
      </c>
      <c r="DD44" t="s">
        <v>3</v>
      </c>
      <c r="DE44" t="s">
        <v>3</v>
      </c>
      <c r="DF44">
        <f t="shared" si="10"/>
        <v>0</v>
      </c>
      <c r="DG44">
        <f>ROUND(ROUND(AF44*AJ44,2)*CX44,2)</f>
        <v>313.20999999999998</v>
      </c>
      <c r="DH44">
        <f>ROUND(ROUND(AG44*AK44,2)*CX44,2)</f>
        <v>157.02000000000001</v>
      </c>
      <c r="DI44">
        <f t="shared" si="3"/>
        <v>0</v>
      </c>
      <c r="DJ44">
        <f>DG44</f>
        <v>313.20999999999998</v>
      </c>
      <c r="DK44">
        <v>0</v>
      </c>
      <c r="DL44" t="s">
        <v>635</v>
      </c>
      <c r="DM44">
        <v>0</v>
      </c>
      <c r="DN44" t="s">
        <v>614</v>
      </c>
      <c r="DO44">
        <v>12.62</v>
      </c>
    </row>
    <row r="45" spans="1:119" x14ac:dyDescent="0.25">
      <c r="A45">
        <f>ROW(Source!A35)</f>
        <v>35</v>
      </c>
      <c r="B45">
        <v>86549536</v>
      </c>
      <c r="C45">
        <v>86550986</v>
      </c>
      <c r="D45">
        <v>85730911</v>
      </c>
      <c r="E45">
        <v>1</v>
      </c>
      <c r="F45">
        <v>1</v>
      </c>
      <c r="G45">
        <v>1081</v>
      </c>
      <c r="H45">
        <v>2</v>
      </c>
      <c r="I45" t="s">
        <v>652</v>
      </c>
      <c r="J45" t="s">
        <v>653</v>
      </c>
      <c r="K45" t="s">
        <v>654</v>
      </c>
      <c r="L45">
        <v>1368</v>
      </c>
      <c r="N45">
        <v>1011</v>
      </c>
      <c r="O45" t="s">
        <v>618</v>
      </c>
      <c r="P45" t="s">
        <v>618</v>
      </c>
      <c r="Q45">
        <v>1</v>
      </c>
      <c r="W45">
        <v>0</v>
      </c>
      <c r="X45">
        <v>-44940208</v>
      </c>
      <c r="Y45">
        <f>((AT45*0.4)*1.2)</f>
        <v>9.5999999999999992E-3</v>
      </c>
      <c r="AA45">
        <v>0</v>
      </c>
      <c r="AB45">
        <v>2758.65</v>
      </c>
      <c r="AC45">
        <v>1017.92</v>
      </c>
      <c r="AD45">
        <v>0</v>
      </c>
      <c r="AE45">
        <v>0</v>
      </c>
      <c r="AF45">
        <v>179.17</v>
      </c>
      <c r="AG45">
        <v>16.93</v>
      </c>
      <c r="AH45">
        <v>0</v>
      </c>
      <c r="AI45">
        <v>1</v>
      </c>
      <c r="AJ45">
        <v>14.43</v>
      </c>
      <c r="AK45">
        <v>56.35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0.02</v>
      </c>
      <c r="AU45" t="s">
        <v>45</v>
      </c>
      <c r="AV45">
        <v>0</v>
      </c>
      <c r="AW45">
        <v>2</v>
      </c>
      <c r="AX45">
        <v>86550995</v>
      </c>
      <c r="AY45">
        <v>1</v>
      </c>
      <c r="AZ45">
        <v>0</v>
      </c>
      <c r="BA45">
        <v>58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ROUND(Y45*Source!I35*DO45,9)</f>
        <v>0.37381439999999999</v>
      </c>
      <c r="CX45">
        <f>ROUND(Y45*Source!I35,9)</f>
        <v>2.2079999999999999E-2</v>
      </c>
      <c r="CY45">
        <f>AB45</f>
        <v>2758.65</v>
      </c>
      <c r="CZ45">
        <f>AF45</f>
        <v>179.17</v>
      </c>
      <c r="DA45">
        <f>AJ45</f>
        <v>14.43</v>
      </c>
      <c r="DB45">
        <f>ROUND(((ROUND(AT45*CZ45,2)*0.4)*1.2),6)</f>
        <v>1.7183999999999999</v>
      </c>
      <c r="DC45">
        <f>ROUND(((ROUND(AT45*AG45,2)*0.4)*1.2),6)</f>
        <v>0.16320000000000001</v>
      </c>
      <c r="DD45" t="s">
        <v>3</v>
      </c>
      <c r="DE45" t="s">
        <v>3</v>
      </c>
      <c r="DF45">
        <f t="shared" si="10"/>
        <v>0</v>
      </c>
      <c r="DG45">
        <f>ROUND(ROUND(AF45*AJ45,2)*CX45,2)</f>
        <v>57.09</v>
      </c>
      <c r="DH45">
        <f>ROUND(ROUND(AG45*AK45,2)*CX45,2)</f>
        <v>21.06</v>
      </c>
      <c r="DI45">
        <f t="shared" si="3"/>
        <v>0</v>
      </c>
      <c r="DJ45">
        <f>DG45</f>
        <v>57.09</v>
      </c>
      <c r="DK45">
        <v>0</v>
      </c>
      <c r="DL45" t="s">
        <v>635</v>
      </c>
      <c r="DM45">
        <v>0</v>
      </c>
      <c r="DN45" t="s">
        <v>614</v>
      </c>
      <c r="DO45">
        <v>16.93</v>
      </c>
    </row>
    <row r="46" spans="1:119" x14ac:dyDescent="0.25">
      <c r="A46">
        <f>ROW(Source!A35)</f>
        <v>35</v>
      </c>
      <c r="B46">
        <v>86549536</v>
      </c>
      <c r="C46">
        <v>86550986</v>
      </c>
      <c r="D46">
        <v>85700705</v>
      </c>
      <c r="E46">
        <v>1</v>
      </c>
      <c r="F46">
        <v>1</v>
      </c>
      <c r="G46">
        <v>1081</v>
      </c>
      <c r="H46">
        <v>3</v>
      </c>
      <c r="I46" t="s">
        <v>642</v>
      </c>
      <c r="J46" t="s">
        <v>643</v>
      </c>
      <c r="K46" t="s">
        <v>644</v>
      </c>
      <c r="L46">
        <v>1339</v>
      </c>
      <c r="N46">
        <v>1007</v>
      </c>
      <c r="O46" t="s">
        <v>622</v>
      </c>
      <c r="P46" t="s">
        <v>622</v>
      </c>
      <c r="Q46">
        <v>1</v>
      </c>
      <c r="W46">
        <v>0</v>
      </c>
      <c r="X46">
        <v>-1622585150</v>
      </c>
      <c r="Y46">
        <f>((AT46*0)*1)</f>
        <v>0</v>
      </c>
      <c r="AA46">
        <v>54.79</v>
      </c>
      <c r="AB46">
        <v>0</v>
      </c>
      <c r="AC46">
        <v>0</v>
      </c>
      <c r="AD46">
        <v>0</v>
      </c>
      <c r="AE46">
        <v>7.07</v>
      </c>
      <c r="AF46">
        <v>0</v>
      </c>
      <c r="AG46">
        <v>0</v>
      </c>
      <c r="AH46">
        <v>0</v>
      </c>
      <c r="AI46">
        <v>7.75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6.4</v>
      </c>
      <c r="AU46" t="s">
        <v>44</v>
      </c>
      <c r="AV46">
        <v>0</v>
      </c>
      <c r="AW46">
        <v>2</v>
      </c>
      <c r="AX46">
        <v>86550996</v>
      </c>
      <c r="AY46">
        <v>1</v>
      </c>
      <c r="AZ46">
        <v>0</v>
      </c>
      <c r="BA46">
        <v>59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ROUND(Y46*Source!I35,9)</f>
        <v>0</v>
      </c>
      <c r="CY46">
        <f>AA46</f>
        <v>54.79</v>
      </c>
      <c r="CZ46">
        <f>AE46</f>
        <v>7.07</v>
      </c>
      <c r="DA46">
        <f>AI46</f>
        <v>7.75</v>
      </c>
      <c r="DB46">
        <f>ROUND(((ROUND(AT46*CZ46,2)*0)*1),6)</f>
        <v>0</v>
      </c>
      <c r="DC46">
        <f>ROUND(((ROUND(AT46*AG46,2)*0)*1),6)</f>
        <v>0</v>
      </c>
      <c r="DD46" t="s">
        <v>3</v>
      </c>
      <c r="DE46" t="s">
        <v>3</v>
      </c>
      <c r="DF46">
        <f>ROUND(ROUND(AE46*AI46,2)*CX46,2)</f>
        <v>0</v>
      </c>
      <c r="DG46">
        <f t="shared" ref="DG46:DG55" si="11">ROUND(ROUND(AF46,2)*CX46,2)</f>
        <v>0</v>
      </c>
      <c r="DH46">
        <f t="shared" ref="DH46:DH55" si="12">ROUND(ROUND(AG46,2)*CX46,2)</f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ROW(Source!A35)</f>
        <v>35</v>
      </c>
      <c r="B47">
        <v>86549536</v>
      </c>
      <c r="C47">
        <v>86550986</v>
      </c>
      <c r="D47">
        <v>85707550</v>
      </c>
      <c r="E47">
        <v>1</v>
      </c>
      <c r="F47">
        <v>1</v>
      </c>
      <c r="G47">
        <v>1081</v>
      </c>
      <c r="H47">
        <v>3</v>
      </c>
      <c r="I47" t="s">
        <v>655</v>
      </c>
      <c r="J47" t="s">
        <v>656</v>
      </c>
      <c r="K47" t="s">
        <v>657</v>
      </c>
      <c r="L47">
        <v>1346</v>
      </c>
      <c r="N47">
        <v>1009</v>
      </c>
      <c r="O47" t="s">
        <v>651</v>
      </c>
      <c r="P47" t="s">
        <v>651</v>
      </c>
      <c r="Q47">
        <v>1</v>
      </c>
      <c r="W47">
        <v>0</v>
      </c>
      <c r="X47">
        <v>53528542</v>
      </c>
      <c r="Y47">
        <f>((AT47*0)*1)</f>
        <v>0</v>
      </c>
      <c r="AA47">
        <v>92.3</v>
      </c>
      <c r="AB47">
        <v>0</v>
      </c>
      <c r="AC47">
        <v>0</v>
      </c>
      <c r="AD47">
        <v>0</v>
      </c>
      <c r="AE47">
        <v>19.39</v>
      </c>
      <c r="AF47">
        <v>0</v>
      </c>
      <c r="AG47">
        <v>0</v>
      </c>
      <c r="AH47">
        <v>0</v>
      </c>
      <c r="AI47">
        <v>4.76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2.66</v>
      </c>
      <c r="AU47" t="s">
        <v>44</v>
      </c>
      <c r="AV47">
        <v>0</v>
      </c>
      <c r="AW47">
        <v>2</v>
      </c>
      <c r="AX47">
        <v>86550997</v>
      </c>
      <c r="AY47">
        <v>1</v>
      </c>
      <c r="AZ47">
        <v>0</v>
      </c>
      <c r="BA47">
        <v>60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ROUND(Y47*Source!I35,9)</f>
        <v>0</v>
      </c>
      <c r="CY47">
        <f>AA47</f>
        <v>92.3</v>
      </c>
      <c r="CZ47">
        <f>AE47</f>
        <v>19.39</v>
      </c>
      <c r="DA47">
        <f>AI47</f>
        <v>4.76</v>
      </c>
      <c r="DB47">
        <f>ROUND(((ROUND(AT47*CZ47,2)*0)*1),6)</f>
        <v>0</v>
      </c>
      <c r="DC47">
        <f>ROUND(((ROUND(AT47*AG47,2)*0)*1),6)</f>
        <v>0</v>
      </c>
      <c r="DD47" t="s">
        <v>3</v>
      </c>
      <c r="DE47" t="s">
        <v>3</v>
      </c>
      <c r="DF47">
        <f>ROUND(ROUND(AE47*AI47,2)*CX47,2)</f>
        <v>0</v>
      </c>
      <c r="DG47">
        <f t="shared" si="11"/>
        <v>0</v>
      </c>
      <c r="DH47">
        <f t="shared" si="12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ROW(Source!A35)</f>
        <v>35</v>
      </c>
      <c r="B48">
        <v>86549536</v>
      </c>
      <c r="C48">
        <v>86550986</v>
      </c>
      <c r="D48">
        <v>85714035</v>
      </c>
      <c r="E48">
        <v>1</v>
      </c>
      <c r="F48">
        <v>1</v>
      </c>
      <c r="G48">
        <v>1081</v>
      </c>
      <c r="H48">
        <v>3</v>
      </c>
      <c r="I48" t="s">
        <v>658</v>
      </c>
      <c r="J48" t="s">
        <v>659</v>
      </c>
      <c r="K48" t="s">
        <v>660</v>
      </c>
      <c r="L48">
        <v>1346</v>
      </c>
      <c r="N48">
        <v>1009</v>
      </c>
      <c r="O48" t="s">
        <v>651</v>
      </c>
      <c r="P48" t="s">
        <v>651</v>
      </c>
      <c r="Q48">
        <v>1</v>
      </c>
      <c r="W48">
        <v>0</v>
      </c>
      <c r="X48">
        <v>1368825304</v>
      </c>
      <c r="Y48">
        <f>((AT48*0)*1)</f>
        <v>0</v>
      </c>
      <c r="AA48">
        <v>595.83000000000004</v>
      </c>
      <c r="AB48">
        <v>0</v>
      </c>
      <c r="AC48">
        <v>0</v>
      </c>
      <c r="AD48">
        <v>0</v>
      </c>
      <c r="AE48">
        <v>33.72</v>
      </c>
      <c r="AF48">
        <v>0</v>
      </c>
      <c r="AG48">
        <v>0</v>
      </c>
      <c r="AH48">
        <v>0</v>
      </c>
      <c r="AI48">
        <v>17.670000000000002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</v>
      </c>
      <c r="AU48" t="s">
        <v>44</v>
      </c>
      <c r="AV48">
        <v>0</v>
      </c>
      <c r="AW48">
        <v>2</v>
      </c>
      <c r="AX48">
        <v>86550998</v>
      </c>
      <c r="AY48">
        <v>1</v>
      </c>
      <c r="AZ48">
        <v>0</v>
      </c>
      <c r="BA48">
        <v>61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ROUND(Y48*Source!I35,9)</f>
        <v>0</v>
      </c>
      <c r="CY48">
        <f>AA48</f>
        <v>595.83000000000004</v>
      </c>
      <c r="CZ48">
        <f>AE48</f>
        <v>33.72</v>
      </c>
      <c r="DA48">
        <f>AI48</f>
        <v>17.670000000000002</v>
      </c>
      <c r="DB48">
        <f>ROUND(((ROUND(AT48*CZ48,2)*0)*1),6)</f>
        <v>0</v>
      </c>
      <c r="DC48">
        <f>ROUND(((ROUND(AT48*AG48,2)*0)*1),6)</f>
        <v>0</v>
      </c>
      <c r="DD48" t="s">
        <v>3</v>
      </c>
      <c r="DE48" t="s">
        <v>3</v>
      </c>
      <c r="DF48">
        <f>ROUND(ROUND(AE48*AI48,2)*CX48,2)</f>
        <v>0</v>
      </c>
      <c r="DG48">
        <f t="shared" si="11"/>
        <v>0</v>
      </c>
      <c r="DH48">
        <f t="shared" si="12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ROW(Source!A36)</f>
        <v>36</v>
      </c>
      <c r="B49">
        <v>86549534</v>
      </c>
      <c r="C49">
        <v>86551002</v>
      </c>
      <c r="D49">
        <v>85665773</v>
      </c>
      <c r="E49">
        <v>1081</v>
      </c>
      <c r="F49">
        <v>1</v>
      </c>
      <c r="G49">
        <v>1081</v>
      </c>
      <c r="H49">
        <v>1</v>
      </c>
      <c r="I49" t="s">
        <v>612</v>
      </c>
      <c r="J49" t="s">
        <v>3</v>
      </c>
      <c r="K49" t="s">
        <v>613</v>
      </c>
      <c r="L49">
        <v>1191</v>
      </c>
      <c r="N49">
        <v>1013</v>
      </c>
      <c r="O49" t="s">
        <v>614</v>
      </c>
      <c r="P49" t="s">
        <v>614</v>
      </c>
      <c r="Q49">
        <v>1</v>
      </c>
      <c r="W49">
        <v>0</v>
      </c>
      <c r="X49">
        <v>476480486</v>
      </c>
      <c r="Y49">
        <f>((AT49*0.4)*1.2)</f>
        <v>28.032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58.4</v>
      </c>
      <c r="AU49" t="s">
        <v>45</v>
      </c>
      <c r="AV49">
        <v>1</v>
      </c>
      <c r="AW49">
        <v>2</v>
      </c>
      <c r="AX49">
        <v>86551009</v>
      </c>
      <c r="AY49">
        <v>1</v>
      </c>
      <c r="AZ49">
        <v>0</v>
      </c>
      <c r="BA49">
        <v>65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ROUND(AT49*Source!I36*AH49*AL49,2)</f>
        <v>0</v>
      </c>
      <c r="CV49">
        <f>ROUND(Y49*Source!I36,9)</f>
        <v>39.244799999999998</v>
      </c>
      <c r="CW49">
        <v>0</v>
      </c>
      <c r="CX49">
        <f>ROUND(Y49*Source!I36,9)</f>
        <v>39.244799999999998</v>
      </c>
      <c r="CY49">
        <f>AD49</f>
        <v>0</v>
      </c>
      <c r="CZ49">
        <f>AH49</f>
        <v>0</v>
      </c>
      <c r="DA49">
        <f>AL49</f>
        <v>1</v>
      </c>
      <c r="DB49">
        <f>ROUND(((ROUND(AT49*CZ49,2)*0.4)*1.2),6)</f>
        <v>0</v>
      </c>
      <c r="DC49">
        <f>ROUND(((ROUND(AT49*AG49,2)*0.4)*1.2),6)</f>
        <v>0</v>
      </c>
      <c r="DD49" t="s">
        <v>3</v>
      </c>
      <c r="DE49" t="s">
        <v>3</v>
      </c>
      <c r="DF49">
        <f t="shared" ref="DF49:DF57" si="13">ROUND(ROUND(AE49,2)*CX49,2)</f>
        <v>0</v>
      </c>
      <c r="DG49">
        <f t="shared" si="11"/>
        <v>0</v>
      </c>
      <c r="DH49">
        <f t="shared" si="12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ROW(Source!A36)</f>
        <v>36</v>
      </c>
      <c r="B50">
        <v>86549534</v>
      </c>
      <c r="C50">
        <v>86551002</v>
      </c>
      <c r="D50">
        <v>85731677</v>
      </c>
      <c r="E50">
        <v>1</v>
      </c>
      <c r="F50">
        <v>1</v>
      </c>
      <c r="G50">
        <v>1081</v>
      </c>
      <c r="H50">
        <v>2</v>
      </c>
      <c r="I50" t="s">
        <v>632</v>
      </c>
      <c r="J50" t="s">
        <v>633</v>
      </c>
      <c r="K50" t="s">
        <v>634</v>
      </c>
      <c r="L50">
        <v>1368</v>
      </c>
      <c r="N50">
        <v>1011</v>
      </c>
      <c r="O50" t="s">
        <v>618</v>
      </c>
      <c r="P50" t="s">
        <v>618</v>
      </c>
      <c r="Q50">
        <v>1</v>
      </c>
      <c r="W50">
        <v>0</v>
      </c>
      <c r="X50">
        <v>874612079</v>
      </c>
      <c r="Y50">
        <f>((AT50*0.4)*1.2)</f>
        <v>4.8000000000000008E-2</v>
      </c>
      <c r="AA50">
        <v>0</v>
      </c>
      <c r="AB50">
        <v>88.67</v>
      </c>
      <c r="AC50">
        <v>13.47</v>
      </c>
      <c r="AD50">
        <v>0</v>
      </c>
      <c r="AE50">
        <v>0</v>
      </c>
      <c r="AF50">
        <v>83.1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0.1</v>
      </c>
      <c r="AU50" t="s">
        <v>45</v>
      </c>
      <c r="AV50">
        <v>0</v>
      </c>
      <c r="AW50">
        <v>2</v>
      </c>
      <c r="AX50">
        <v>86551010</v>
      </c>
      <c r="AY50">
        <v>1</v>
      </c>
      <c r="AZ50">
        <v>0</v>
      </c>
      <c r="BA50">
        <v>66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ROUND(Y50*Source!I36*DO50,9)</f>
        <v>0.84806400000000004</v>
      </c>
      <c r="CX50">
        <f>ROUND(Y50*Source!I36,9)</f>
        <v>6.7199999999999996E-2</v>
      </c>
      <c r="CY50">
        <f>AB50</f>
        <v>88.67</v>
      </c>
      <c r="CZ50">
        <f>AF50</f>
        <v>83.1</v>
      </c>
      <c r="DA50">
        <f>AJ50</f>
        <v>1</v>
      </c>
      <c r="DB50">
        <f>ROUND(((ROUND(AT50*CZ50,2)*0.4)*1.2),6)</f>
        <v>3.9887999999999999</v>
      </c>
      <c r="DC50">
        <f>ROUND(((ROUND(AT50*AG50,2)*0.4)*1.2),6)</f>
        <v>0.6048</v>
      </c>
      <c r="DD50" t="s">
        <v>3</v>
      </c>
      <c r="DE50" t="s">
        <v>3</v>
      </c>
      <c r="DF50">
        <f t="shared" si="13"/>
        <v>0</v>
      </c>
      <c r="DG50">
        <f t="shared" si="11"/>
        <v>5.58</v>
      </c>
      <c r="DH50">
        <f t="shared" si="12"/>
        <v>0.85</v>
      </c>
      <c r="DI50">
        <f t="shared" si="3"/>
        <v>0</v>
      </c>
      <c r="DJ50">
        <f>DG50</f>
        <v>5.58</v>
      </c>
      <c r="DK50">
        <v>0</v>
      </c>
      <c r="DL50" t="s">
        <v>635</v>
      </c>
      <c r="DM50">
        <v>0</v>
      </c>
      <c r="DN50" t="s">
        <v>614</v>
      </c>
      <c r="DO50">
        <v>12.62</v>
      </c>
    </row>
    <row r="51" spans="1:119" x14ac:dyDescent="0.25">
      <c r="A51">
        <f>ROW(Source!A36)</f>
        <v>36</v>
      </c>
      <c r="B51">
        <v>86549534</v>
      </c>
      <c r="C51">
        <v>86551002</v>
      </c>
      <c r="D51">
        <v>85730911</v>
      </c>
      <c r="E51">
        <v>1</v>
      </c>
      <c r="F51">
        <v>1</v>
      </c>
      <c r="G51">
        <v>1081</v>
      </c>
      <c r="H51">
        <v>2</v>
      </c>
      <c r="I51" t="s">
        <v>652</v>
      </c>
      <c r="J51" t="s">
        <v>653</v>
      </c>
      <c r="K51" t="s">
        <v>654</v>
      </c>
      <c r="L51">
        <v>1368</v>
      </c>
      <c r="N51">
        <v>1011</v>
      </c>
      <c r="O51" t="s">
        <v>618</v>
      </c>
      <c r="P51" t="s">
        <v>618</v>
      </c>
      <c r="Q51">
        <v>1</v>
      </c>
      <c r="W51">
        <v>0</v>
      </c>
      <c r="X51">
        <v>-44940208</v>
      </c>
      <c r="Y51">
        <f>((AT51*0.4)*1.2)</f>
        <v>4.7999999999999996E-3</v>
      </c>
      <c r="AA51">
        <v>0</v>
      </c>
      <c r="AB51">
        <v>191.17</v>
      </c>
      <c r="AC51">
        <v>18.059999999999999</v>
      </c>
      <c r="AD51">
        <v>0</v>
      </c>
      <c r="AE51">
        <v>0</v>
      </c>
      <c r="AF51">
        <v>179.17</v>
      </c>
      <c r="AG51">
        <v>16.93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0.01</v>
      </c>
      <c r="AU51" t="s">
        <v>45</v>
      </c>
      <c r="AV51">
        <v>0</v>
      </c>
      <c r="AW51">
        <v>2</v>
      </c>
      <c r="AX51">
        <v>86551011</v>
      </c>
      <c r="AY51">
        <v>1</v>
      </c>
      <c r="AZ51">
        <v>0</v>
      </c>
      <c r="BA51">
        <v>67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ROUND(Y51*Source!I36*DO51,9)</f>
        <v>0.1137696</v>
      </c>
      <c r="CX51">
        <f>ROUND(Y51*Source!I36,9)</f>
        <v>6.7200000000000003E-3</v>
      </c>
      <c r="CY51">
        <f>AB51</f>
        <v>191.17</v>
      </c>
      <c r="CZ51">
        <f>AF51</f>
        <v>179.17</v>
      </c>
      <c r="DA51">
        <f>AJ51</f>
        <v>1</v>
      </c>
      <c r="DB51">
        <f>ROUND(((ROUND(AT51*CZ51,2)*0.4)*1.2),6)</f>
        <v>0.85919999999999996</v>
      </c>
      <c r="DC51">
        <f>ROUND(((ROUND(AT51*AG51,2)*0.4)*1.2),6)</f>
        <v>8.1600000000000006E-2</v>
      </c>
      <c r="DD51" t="s">
        <v>3</v>
      </c>
      <c r="DE51" t="s">
        <v>3</v>
      </c>
      <c r="DF51">
        <f t="shared" si="13"/>
        <v>0</v>
      </c>
      <c r="DG51">
        <f t="shared" si="11"/>
        <v>1.2</v>
      </c>
      <c r="DH51">
        <f t="shared" si="12"/>
        <v>0.11</v>
      </c>
      <c r="DI51">
        <f t="shared" si="3"/>
        <v>0</v>
      </c>
      <c r="DJ51">
        <f>DG51</f>
        <v>1.2</v>
      </c>
      <c r="DK51">
        <v>0</v>
      </c>
      <c r="DL51" t="s">
        <v>635</v>
      </c>
      <c r="DM51">
        <v>0</v>
      </c>
      <c r="DN51" t="s">
        <v>614</v>
      </c>
      <c r="DO51">
        <v>16.93</v>
      </c>
    </row>
    <row r="52" spans="1:119" x14ac:dyDescent="0.25">
      <c r="A52">
        <f>ROW(Source!A36)</f>
        <v>36</v>
      </c>
      <c r="B52">
        <v>86549534</v>
      </c>
      <c r="C52">
        <v>86551002</v>
      </c>
      <c r="D52">
        <v>85700705</v>
      </c>
      <c r="E52">
        <v>1</v>
      </c>
      <c r="F52">
        <v>1</v>
      </c>
      <c r="G52">
        <v>1081</v>
      </c>
      <c r="H52">
        <v>3</v>
      </c>
      <c r="I52" t="s">
        <v>642</v>
      </c>
      <c r="J52" t="s">
        <v>643</v>
      </c>
      <c r="K52" t="s">
        <v>644</v>
      </c>
      <c r="L52">
        <v>1339</v>
      </c>
      <c r="N52">
        <v>1007</v>
      </c>
      <c r="O52" t="s">
        <v>622</v>
      </c>
      <c r="P52" t="s">
        <v>622</v>
      </c>
      <c r="Q52">
        <v>1</v>
      </c>
      <c r="W52">
        <v>0</v>
      </c>
      <c r="X52">
        <v>-1622585150</v>
      </c>
      <c r="Y52">
        <f>((AT52*0)*1)</f>
        <v>0</v>
      </c>
      <c r="AA52">
        <v>7.07</v>
      </c>
      <c r="AB52">
        <v>0</v>
      </c>
      <c r="AC52">
        <v>0</v>
      </c>
      <c r="AD52">
        <v>0</v>
      </c>
      <c r="AE52">
        <v>7.07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1.6</v>
      </c>
      <c r="AU52" t="s">
        <v>44</v>
      </c>
      <c r="AV52">
        <v>0</v>
      </c>
      <c r="AW52">
        <v>2</v>
      </c>
      <c r="AX52">
        <v>86551012</v>
      </c>
      <c r="AY52">
        <v>1</v>
      </c>
      <c r="AZ52">
        <v>0</v>
      </c>
      <c r="BA52">
        <v>68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ROUND(Y52*Source!I36,9)</f>
        <v>0</v>
      </c>
      <c r="CY52">
        <f>AA52</f>
        <v>7.07</v>
      </c>
      <c r="CZ52">
        <f>AE52</f>
        <v>7.07</v>
      </c>
      <c r="DA52">
        <f>AI52</f>
        <v>1</v>
      </c>
      <c r="DB52">
        <f>ROUND(((ROUND(AT52*CZ52,2)*0)*1),6)</f>
        <v>0</v>
      </c>
      <c r="DC52">
        <f>ROUND(((ROUND(AT52*AG52,2)*0)*1),6)</f>
        <v>0</v>
      </c>
      <c r="DD52" t="s">
        <v>3</v>
      </c>
      <c r="DE52" t="s">
        <v>3</v>
      </c>
      <c r="DF52">
        <f t="shared" si="13"/>
        <v>0</v>
      </c>
      <c r="DG52">
        <f t="shared" si="11"/>
        <v>0</v>
      </c>
      <c r="DH52">
        <f t="shared" si="12"/>
        <v>0</v>
      </c>
      <c r="DI52">
        <f t="shared" si="3"/>
        <v>0</v>
      </c>
      <c r="DJ52">
        <f>DF52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ROW(Source!A36)</f>
        <v>36</v>
      </c>
      <c r="B53">
        <v>86549534</v>
      </c>
      <c r="C53">
        <v>86551002</v>
      </c>
      <c r="D53">
        <v>85707550</v>
      </c>
      <c r="E53">
        <v>1</v>
      </c>
      <c r="F53">
        <v>1</v>
      </c>
      <c r="G53">
        <v>1081</v>
      </c>
      <c r="H53">
        <v>3</v>
      </c>
      <c r="I53" t="s">
        <v>655</v>
      </c>
      <c r="J53" t="s">
        <v>656</v>
      </c>
      <c r="K53" t="s">
        <v>657</v>
      </c>
      <c r="L53">
        <v>1346</v>
      </c>
      <c r="N53">
        <v>1009</v>
      </c>
      <c r="O53" t="s">
        <v>651</v>
      </c>
      <c r="P53" t="s">
        <v>651</v>
      </c>
      <c r="Q53">
        <v>1</v>
      </c>
      <c r="W53">
        <v>0</v>
      </c>
      <c r="X53">
        <v>53528542</v>
      </c>
      <c r="Y53">
        <f>((AT53*0)*1)</f>
        <v>0</v>
      </c>
      <c r="AA53">
        <v>19.39</v>
      </c>
      <c r="AB53">
        <v>0</v>
      </c>
      <c r="AC53">
        <v>0</v>
      </c>
      <c r="AD53">
        <v>0</v>
      </c>
      <c r="AE53">
        <v>19.39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1.2</v>
      </c>
      <c r="AU53" t="s">
        <v>44</v>
      </c>
      <c r="AV53">
        <v>0</v>
      </c>
      <c r="AW53">
        <v>2</v>
      </c>
      <c r="AX53">
        <v>86551013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ROUND(Y53*Source!I36,9)</f>
        <v>0</v>
      </c>
      <c r="CY53">
        <f>AA53</f>
        <v>19.39</v>
      </c>
      <c r="CZ53">
        <f>AE53</f>
        <v>19.39</v>
      </c>
      <c r="DA53">
        <f>AI53</f>
        <v>1</v>
      </c>
      <c r="DB53">
        <f>ROUND(((ROUND(AT53*CZ53,2)*0)*1),6)</f>
        <v>0</v>
      </c>
      <c r="DC53">
        <f>ROUND(((ROUND(AT53*AG53,2)*0)*1),6)</f>
        <v>0</v>
      </c>
      <c r="DD53" t="s">
        <v>3</v>
      </c>
      <c r="DE53" t="s">
        <v>3</v>
      </c>
      <c r="DF53">
        <f t="shared" si="13"/>
        <v>0</v>
      </c>
      <c r="DG53">
        <f t="shared" si="11"/>
        <v>0</v>
      </c>
      <c r="DH53">
        <f t="shared" si="12"/>
        <v>0</v>
      </c>
      <c r="DI53">
        <f t="shared" si="3"/>
        <v>0</v>
      </c>
      <c r="DJ53">
        <f>DF53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ROW(Source!A36)</f>
        <v>36</v>
      </c>
      <c r="B54">
        <v>86549534</v>
      </c>
      <c r="C54">
        <v>86551002</v>
      </c>
      <c r="D54">
        <v>85714035</v>
      </c>
      <c r="E54">
        <v>1</v>
      </c>
      <c r="F54">
        <v>1</v>
      </c>
      <c r="G54">
        <v>1081</v>
      </c>
      <c r="H54">
        <v>3</v>
      </c>
      <c r="I54" t="s">
        <v>658</v>
      </c>
      <c r="J54" t="s">
        <v>659</v>
      </c>
      <c r="K54" t="s">
        <v>660</v>
      </c>
      <c r="L54">
        <v>1346</v>
      </c>
      <c r="N54">
        <v>1009</v>
      </c>
      <c r="O54" t="s">
        <v>651</v>
      </c>
      <c r="P54" t="s">
        <v>651</v>
      </c>
      <c r="Q54">
        <v>1</v>
      </c>
      <c r="W54">
        <v>0</v>
      </c>
      <c r="X54">
        <v>1368825304</v>
      </c>
      <c r="Y54">
        <f>((AT54*0)*1)</f>
        <v>0</v>
      </c>
      <c r="AA54">
        <v>33.72</v>
      </c>
      <c r="AB54">
        <v>0</v>
      </c>
      <c r="AC54">
        <v>0</v>
      </c>
      <c r="AD54">
        <v>0</v>
      </c>
      <c r="AE54">
        <v>33.72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1.5</v>
      </c>
      <c r="AU54" t="s">
        <v>44</v>
      </c>
      <c r="AV54">
        <v>0</v>
      </c>
      <c r="AW54">
        <v>2</v>
      </c>
      <c r="AX54">
        <v>86551014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ROUND(Y54*Source!I36,9)</f>
        <v>0</v>
      </c>
      <c r="CY54">
        <f>AA54</f>
        <v>33.72</v>
      </c>
      <c r="CZ54">
        <f>AE54</f>
        <v>33.72</v>
      </c>
      <c r="DA54">
        <f>AI54</f>
        <v>1</v>
      </c>
      <c r="DB54">
        <f>ROUND(((ROUND(AT54*CZ54,2)*0)*1),6)</f>
        <v>0</v>
      </c>
      <c r="DC54">
        <f>ROUND(((ROUND(AT54*AG54,2)*0)*1),6)</f>
        <v>0</v>
      </c>
      <c r="DD54" t="s">
        <v>3</v>
      </c>
      <c r="DE54" t="s">
        <v>3</v>
      </c>
      <c r="DF54">
        <f t="shared" si="13"/>
        <v>0</v>
      </c>
      <c r="DG54">
        <f t="shared" si="11"/>
        <v>0</v>
      </c>
      <c r="DH54">
        <f t="shared" si="12"/>
        <v>0</v>
      </c>
      <c r="DI54">
        <f t="shared" si="3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ROW(Source!A37)</f>
        <v>37</v>
      </c>
      <c r="B55">
        <v>86549536</v>
      </c>
      <c r="C55">
        <v>86551002</v>
      </c>
      <c r="D55">
        <v>85665773</v>
      </c>
      <c r="E55">
        <v>1081</v>
      </c>
      <c r="F55">
        <v>1</v>
      </c>
      <c r="G55">
        <v>1081</v>
      </c>
      <c r="H55">
        <v>1</v>
      </c>
      <c r="I55" t="s">
        <v>612</v>
      </c>
      <c r="J55" t="s">
        <v>3</v>
      </c>
      <c r="K55" t="s">
        <v>613</v>
      </c>
      <c r="L55">
        <v>1191</v>
      </c>
      <c r="N55">
        <v>1013</v>
      </c>
      <c r="O55" t="s">
        <v>614</v>
      </c>
      <c r="P55" t="s">
        <v>614</v>
      </c>
      <c r="Q55">
        <v>1</v>
      </c>
      <c r="W55">
        <v>0</v>
      </c>
      <c r="X55">
        <v>476480486</v>
      </c>
      <c r="Y55">
        <f>((AT55*0.4)*1.2)</f>
        <v>28.032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5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58.4</v>
      </c>
      <c r="AU55" t="s">
        <v>45</v>
      </c>
      <c r="AV55">
        <v>1</v>
      </c>
      <c r="AW55">
        <v>2</v>
      </c>
      <c r="AX55">
        <v>86551009</v>
      </c>
      <c r="AY55">
        <v>1</v>
      </c>
      <c r="AZ55">
        <v>0</v>
      </c>
      <c r="BA55">
        <v>74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ROUND(AT55*Source!I37*AH55*AL55,2)</f>
        <v>0</v>
      </c>
      <c r="CV55">
        <f>ROUND(Y55*Source!I37,9)</f>
        <v>39.244799999999998</v>
      </c>
      <c r="CW55">
        <v>0</v>
      </c>
      <c r="CX55">
        <f>ROUND(Y55*Source!I37,9)</f>
        <v>39.244799999999998</v>
      </c>
      <c r="CY55">
        <f>AD55</f>
        <v>0</v>
      </c>
      <c r="CZ55">
        <f>AH55</f>
        <v>0</v>
      </c>
      <c r="DA55">
        <f>AL55</f>
        <v>1</v>
      </c>
      <c r="DB55">
        <f>ROUND(((ROUND(AT55*CZ55,2)*0.4)*1.2),6)</f>
        <v>0</v>
      </c>
      <c r="DC55">
        <f>ROUND(((ROUND(AT55*AG55,2)*0.4)*1.2),6)</f>
        <v>0</v>
      </c>
      <c r="DD55" t="s">
        <v>3</v>
      </c>
      <c r="DE55" t="s">
        <v>3</v>
      </c>
      <c r="DF55">
        <f t="shared" si="13"/>
        <v>0</v>
      </c>
      <c r="DG55">
        <f t="shared" si="11"/>
        <v>0</v>
      </c>
      <c r="DH55">
        <f t="shared" si="12"/>
        <v>0</v>
      </c>
      <c r="DI55">
        <f t="shared" si="3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ROW(Source!A37)</f>
        <v>37</v>
      </c>
      <c r="B56">
        <v>86549536</v>
      </c>
      <c r="C56">
        <v>86551002</v>
      </c>
      <c r="D56">
        <v>85731677</v>
      </c>
      <c r="E56">
        <v>1</v>
      </c>
      <c r="F56">
        <v>1</v>
      </c>
      <c r="G56">
        <v>1081</v>
      </c>
      <c r="H56">
        <v>2</v>
      </c>
      <c r="I56" t="s">
        <v>632</v>
      </c>
      <c r="J56" t="s">
        <v>633</v>
      </c>
      <c r="K56" t="s">
        <v>634</v>
      </c>
      <c r="L56">
        <v>1368</v>
      </c>
      <c r="N56">
        <v>1011</v>
      </c>
      <c r="O56" t="s">
        <v>618</v>
      </c>
      <c r="P56" t="s">
        <v>618</v>
      </c>
      <c r="Q56">
        <v>1</v>
      </c>
      <c r="W56">
        <v>0</v>
      </c>
      <c r="X56">
        <v>874612079</v>
      </c>
      <c r="Y56">
        <f>((AT56*0.4)*1.2)</f>
        <v>4.8000000000000008E-2</v>
      </c>
      <c r="AA56">
        <v>0</v>
      </c>
      <c r="AB56">
        <v>1513.56</v>
      </c>
      <c r="AC56">
        <v>758.78</v>
      </c>
      <c r="AD56">
        <v>0</v>
      </c>
      <c r="AE56">
        <v>0</v>
      </c>
      <c r="AF56">
        <v>83.1</v>
      </c>
      <c r="AG56">
        <v>12.62</v>
      </c>
      <c r="AH56">
        <v>0</v>
      </c>
      <c r="AI56">
        <v>1</v>
      </c>
      <c r="AJ56">
        <v>17.07</v>
      </c>
      <c r="AK56">
        <v>56.35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0.1</v>
      </c>
      <c r="AU56" t="s">
        <v>45</v>
      </c>
      <c r="AV56">
        <v>0</v>
      </c>
      <c r="AW56">
        <v>2</v>
      </c>
      <c r="AX56">
        <v>86551010</v>
      </c>
      <c r="AY56">
        <v>1</v>
      </c>
      <c r="AZ56">
        <v>0</v>
      </c>
      <c r="BA56">
        <v>75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ROUND(Y56*Source!I37*DO56,9)</f>
        <v>0.84806400000000004</v>
      </c>
      <c r="CX56">
        <f>ROUND(Y56*Source!I37,9)</f>
        <v>6.7199999999999996E-2</v>
      </c>
      <c r="CY56">
        <f>AB56</f>
        <v>1513.56</v>
      </c>
      <c r="CZ56">
        <f>AF56</f>
        <v>83.1</v>
      </c>
      <c r="DA56">
        <f>AJ56</f>
        <v>17.07</v>
      </c>
      <c r="DB56">
        <f>ROUND(((ROUND(AT56*CZ56,2)*0.4)*1.2),6)</f>
        <v>3.9887999999999999</v>
      </c>
      <c r="DC56">
        <f>ROUND(((ROUND(AT56*AG56,2)*0.4)*1.2),6)</f>
        <v>0.6048</v>
      </c>
      <c r="DD56" t="s">
        <v>3</v>
      </c>
      <c r="DE56" t="s">
        <v>3</v>
      </c>
      <c r="DF56">
        <f t="shared" si="13"/>
        <v>0</v>
      </c>
      <c r="DG56">
        <f>ROUND(ROUND(AF56*AJ56,2)*CX56,2)</f>
        <v>95.32</v>
      </c>
      <c r="DH56">
        <f>ROUND(ROUND(AG56*AK56,2)*CX56,2)</f>
        <v>47.79</v>
      </c>
      <c r="DI56">
        <f t="shared" si="3"/>
        <v>0</v>
      </c>
      <c r="DJ56">
        <f>DG56</f>
        <v>95.32</v>
      </c>
      <c r="DK56">
        <v>0</v>
      </c>
      <c r="DL56" t="s">
        <v>635</v>
      </c>
      <c r="DM56">
        <v>0</v>
      </c>
      <c r="DN56" t="s">
        <v>614</v>
      </c>
      <c r="DO56">
        <v>12.62</v>
      </c>
    </row>
    <row r="57" spans="1:119" x14ac:dyDescent="0.25">
      <c r="A57">
        <f>ROW(Source!A37)</f>
        <v>37</v>
      </c>
      <c r="B57">
        <v>86549536</v>
      </c>
      <c r="C57">
        <v>86551002</v>
      </c>
      <c r="D57">
        <v>85730911</v>
      </c>
      <c r="E57">
        <v>1</v>
      </c>
      <c r="F57">
        <v>1</v>
      </c>
      <c r="G57">
        <v>1081</v>
      </c>
      <c r="H57">
        <v>2</v>
      </c>
      <c r="I57" t="s">
        <v>652</v>
      </c>
      <c r="J57" t="s">
        <v>653</v>
      </c>
      <c r="K57" t="s">
        <v>654</v>
      </c>
      <c r="L57">
        <v>1368</v>
      </c>
      <c r="N57">
        <v>1011</v>
      </c>
      <c r="O57" t="s">
        <v>618</v>
      </c>
      <c r="P57" t="s">
        <v>618</v>
      </c>
      <c r="Q57">
        <v>1</v>
      </c>
      <c r="W57">
        <v>0</v>
      </c>
      <c r="X57">
        <v>-44940208</v>
      </c>
      <c r="Y57">
        <f>((AT57*0.4)*1.2)</f>
        <v>4.7999999999999996E-3</v>
      </c>
      <c r="AA57">
        <v>0</v>
      </c>
      <c r="AB57">
        <v>2758.65</v>
      </c>
      <c r="AC57">
        <v>1017.92</v>
      </c>
      <c r="AD57">
        <v>0</v>
      </c>
      <c r="AE57">
        <v>0</v>
      </c>
      <c r="AF57">
        <v>179.17</v>
      </c>
      <c r="AG57">
        <v>16.93</v>
      </c>
      <c r="AH57">
        <v>0</v>
      </c>
      <c r="AI57">
        <v>1</v>
      </c>
      <c r="AJ57">
        <v>14.43</v>
      </c>
      <c r="AK57">
        <v>56.35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0.01</v>
      </c>
      <c r="AU57" t="s">
        <v>45</v>
      </c>
      <c r="AV57">
        <v>0</v>
      </c>
      <c r="AW57">
        <v>2</v>
      </c>
      <c r="AX57">
        <v>86551011</v>
      </c>
      <c r="AY57">
        <v>1</v>
      </c>
      <c r="AZ57">
        <v>0</v>
      </c>
      <c r="BA57">
        <v>76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ROUND(Y57*Source!I37*DO57,9)</f>
        <v>0.1137696</v>
      </c>
      <c r="CX57">
        <f>ROUND(Y57*Source!I37,9)</f>
        <v>6.7200000000000003E-3</v>
      </c>
      <c r="CY57">
        <f>AB57</f>
        <v>2758.65</v>
      </c>
      <c r="CZ57">
        <f>AF57</f>
        <v>179.17</v>
      </c>
      <c r="DA57">
        <f>AJ57</f>
        <v>14.43</v>
      </c>
      <c r="DB57">
        <f>ROUND(((ROUND(AT57*CZ57,2)*0.4)*1.2),6)</f>
        <v>0.85919999999999996</v>
      </c>
      <c r="DC57">
        <f>ROUND(((ROUND(AT57*AG57,2)*0.4)*1.2),6)</f>
        <v>8.1600000000000006E-2</v>
      </c>
      <c r="DD57" t="s">
        <v>3</v>
      </c>
      <c r="DE57" t="s">
        <v>3</v>
      </c>
      <c r="DF57">
        <f t="shared" si="13"/>
        <v>0</v>
      </c>
      <c r="DG57">
        <f>ROUND(ROUND(AF57*AJ57,2)*CX57,2)</f>
        <v>17.37</v>
      </c>
      <c r="DH57">
        <f>ROUND(ROUND(AG57*AK57,2)*CX57,2)</f>
        <v>6.41</v>
      </c>
      <c r="DI57">
        <f t="shared" si="3"/>
        <v>0</v>
      </c>
      <c r="DJ57">
        <f>DG57</f>
        <v>17.37</v>
      </c>
      <c r="DK57">
        <v>0</v>
      </c>
      <c r="DL57" t="s">
        <v>635</v>
      </c>
      <c r="DM57">
        <v>0</v>
      </c>
      <c r="DN57" t="s">
        <v>614</v>
      </c>
      <c r="DO57">
        <v>16.93</v>
      </c>
    </row>
    <row r="58" spans="1:119" x14ac:dyDescent="0.25">
      <c r="A58">
        <f>ROW(Source!A37)</f>
        <v>37</v>
      </c>
      <c r="B58">
        <v>86549536</v>
      </c>
      <c r="C58">
        <v>86551002</v>
      </c>
      <c r="D58">
        <v>85700705</v>
      </c>
      <c r="E58">
        <v>1</v>
      </c>
      <c r="F58">
        <v>1</v>
      </c>
      <c r="G58">
        <v>1081</v>
      </c>
      <c r="H58">
        <v>3</v>
      </c>
      <c r="I58" t="s">
        <v>642</v>
      </c>
      <c r="J58" t="s">
        <v>643</v>
      </c>
      <c r="K58" t="s">
        <v>644</v>
      </c>
      <c r="L58">
        <v>1339</v>
      </c>
      <c r="N58">
        <v>1007</v>
      </c>
      <c r="O58" t="s">
        <v>622</v>
      </c>
      <c r="P58" t="s">
        <v>622</v>
      </c>
      <c r="Q58">
        <v>1</v>
      </c>
      <c r="W58">
        <v>0</v>
      </c>
      <c r="X58">
        <v>-1622585150</v>
      </c>
      <c r="Y58">
        <f>((AT58*0)*1)</f>
        <v>0</v>
      </c>
      <c r="AA58">
        <v>54.79</v>
      </c>
      <c r="AB58">
        <v>0</v>
      </c>
      <c r="AC58">
        <v>0</v>
      </c>
      <c r="AD58">
        <v>0</v>
      </c>
      <c r="AE58">
        <v>7.07</v>
      </c>
      <c r="AF58">
        <v>0</v>
      </c>
      <c r="AG58">
        <v>0</v>
      </c>
      <c r="AH58">
        <v>0</v>
      </c>
      <c r="AI58">
        <v>7.75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1.6</v>
      </c>
      <c r="AU58" t="s">
        <v>44</v>
      </c>
      <c r="AV58">
        <v>0</v>
      </c>
      <c r="AW58">
        <v>2</v>
      </c>
      <c r="AX58">
        <v>86551012</v>
      </c>
      <c r="AY58">
        <v>1</v>
      </c>
      <c r="AZ58">
        <v>0</v>
      </c>
      <c r="BA58">
        <v>77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ROUND(Y58*Source!I37,9)</f>
        <v>0</v>
      </c>
      <c r="CY58">
        <f>AA58</f>
        <v>54.79</v>
      </c>
      <c r="CZ58">
        <f>AE58</f>
        <v>7.07</v>
      </c>
      <c r="DA58">
        <f>AI58</f>
        <v>7.75</v>
      </c>
      <c r="DB58">
        <f>ROUND(((ROUND(AT58*CZ58,2)*0)*1),6)</f>
        <v>0</v>
      </c>
      <c r="DC58">
        <f>ROUND(((ROUND(AT58*AG58,2)*0)*1),6)</f>
        <v>0</v>
      </c>
      <c r="DD58" t="s">
        <v>3</v>
      </c>
      <c r="DE58" t="s">
        <v>3</v>
      </c>
      <c r="DF58">
        <f>ROUND(ROUND(AE58*AI58,2)*CX58,2)</f>
        <v>0</v>
      </c>
      <c r="DG58">
        <f t="shared" ref="DG58:DG87" si="14">ROUND(ROUND(AF58,2)*CX58,2)</f>
        <v>0</v>
      </c>
      <c r="DH58">
        <f t="shared" ref="DH58:DH87" si="15">ROUND(ROUND(AG58,2)*CX58,2)</f>
        <v>0</v>
      </c>
      <c r="DI58">
        <f t="shared" si="3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ROW(Source!A37)</f>
        <v>37</v>
      </c>
      <c r="B59">
        <v>86549536</v>
      </c>
      <c r="C59">
        <v>86551002</v>
      </c>
      <c r="D59">
        <v>85707550</v>
      </c>
      <c r="E59">
        <v>1</v>
      </c>
      <c r="F59">
        <v>1</v>
      </c>
      <c r="G59">
        <v>1081</v>
      </c>
      <c r="H59">
        <v>3</v>
      </c>
      <c r="I59" t="s">
        <v>655</v>
      </c>
      <c r="J59" t="s">
        <v>656</v>
      </c>
      <c r="K59" t="s">
        <v>657</v>
      </c>
      <c r="L59">
        <v>1346</v>
      </c>
      <c r="N59">
        <v>1009</v>
      </c>
      <c r="O59" t="s">
        <v>651</v>
      </c>
      <c r="P59" t="s">
        <v>651</v>
      </c>
      <c r="Q59">
        <v>1</v>
      </c>
      <c r="W59">
        <v>0</v>
      </c>
      <c r="X59">
        <v>53528542</v>
      </c>
      <c r="Y59">
        <f>((AT59*0)*1)</f>
        <v>0</v>
      </c>
      <c r="AA59">
        <v>92.3</v>
      </c>
      <c r="AB59">
        <v>0</v>
      </c>
      <c r="AC59">
        <v>0</v>
      </c>
      <c r="AD59">
        <v>0</v>
      </c>
      <c r="AE59">
        <v>19.39</v>
      </c>
      <c r="AF59">
        <v>0</v>
      </c>
      <c r="AG59">
        <v>0</v>
      </c>
      <c r="AH59">
        <v>0</v>
      </c>
      <c r="AI59">
        <v>4.76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1.2</v>
      </c>
      <c r="AU59" t="s">
        <v>44</v>
      </c>
      <c r="AV59">
        <v>0</v>
      </c>
      <c r="AW59">
        <v>2</v>
      </c>
      <c r="AX59">
        <v>86551013</v>
      </c>
      <c r="AY59">
        <v>1</v>
      </c>
      <c r="AZ59">
        <v>0</v>
      </c>
      <c r="BA59">
        <v>78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ROUND(Y59*Source!I37,9)</f>
        <v>0</v>
      </c>
      <c r="CY59">
        <f>AA59</f>
        <v>92.3</v>
      </c>
      <c r="CZ59">
        <f>AE59</f>
        <v>19.39</v>
      </c>
      <c r="DA59">
        <f>AI59</f>
        <v>4.76</v>
      </c>
      <c r="DB59">
        <f>ROUND(((ROUND(AT59*CZ59,2)*0)*1),6)</f>
        <v>0</v>
      </c>
      <c r="DC59">
        <f>ROUND(((ROUND(AT59*AG59,2)*0)*1),6)</f>
        <v>0</v>
      </c>
      <c r="DD59" t="s">
        <v>3</v>
      </c>
      <c r="DE59" t="s">
        <v>3</v>
      </c>
      <c r="DF59">
        <f>ROUND(ROUND(AE59*AI59,2)*CX59,2)</f>
        <v>0</v>
      </c>
      <c r="DG59">
        <f t="shared" si="14"/>
        <v>0</v>
      </c>
      <c r="DH59">
        <f t="shared" si="15"/>
        <v>0</v>
      </c>
      <c r="DI59">
        <f t="shared" si="3"/>
        <v>0</v>
      </c>
      <c r="DJ59">
        <f>DF59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ROW(Source!A37)</f>
        <v>37</v>
      </c>
      <c r="B60">
        <v>86549536</v>
      </c>
      <c r="C60">
        <v>86551002</v>
      </c>
      <c r="D60">
        <v>85714035</v>
      </c>
      <c r="E60">
        <v>1</v>
      </c>
      <c r="F60">
        <v>1</v>
      </c>
      <c r="G60">
        <v>1081</v>
      </c>
      <c r="H60">
        <v>3</v>
      </c>
      <c r="I60" t="s">
        <v>658</v>
      </c>
      <c r="J60" t="s">
        <v>659</v>
      </c>
      <c r="K60" t="s">
        <v>660</v>
      </c>
      <c r="L60">
        <v>1346</v>
      </c>
      <c r="N60">
        <v>1009</v>
      </c>
      <c r="O60" t="s">
        <v>651</v>
      </c>
      <c r="P60" t="s">
        <v>651</v>
      </c>
      <c r="Q60">
        <v>1</v>
      </c>
      <c r="W60">
        <v>0</v>
      </c>
      <c r="X60">
        <v>1368825304</v>
      </c>
      <c r="Y60">
        <f>((AT60*0)*1)</f>
        <v>0</v>
      </c>
      <c r="AA60">
        <v>595.83000000000004</v>
      </c>
      <c r="AB60">
        <v>0</v>
      </c>
      <c r="AC60">
        <v>0</v>
      </c>
      <c r="AD60">
        <v>0</v>
      </c>
      <c r="AE60">
        <v>33.72</v>
      </c>
      <c r="AF60">
        <v>0</v>
      </c>
      <c r="AG60">
        <v>0</v>
      </c>
      <c r="AH60">
        <v>0</v>
      </c>
      <c r="AI60">
        <v>17.670000000000002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1.5</v>
      </c>
      <c r="AU60" t="s">
        <v>44</v>
      </c>
      <c r="AV60">
        <v>0</v>
      </c>
      <c r="AW60">
        <v>2</v>
      </c>
      <c r="AX60">
        <v>86551014</v>
      </c>
      <c r="AY60">
        <v>1</v>
      </c>
      <c r="AZ60">
        <v>0</v>
      </c>
      <c r="BA60">
        <v>79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ROUND(Y60*Source!I37,9)</f>
        <v>0</v>
      </c>
      <c r="CY60">
        <f>AA60</f>
        <v>595.83000000000004</v>
      </c>
      <c r="CZ60">
        <f>AE60</f>
        <v>33.72</v>
      </c>
      <c r="DA60">
        <f>AI60</f>
        <v>17.670000000000002</v>
      </c>
      <c r="DB60">
        <f>ROUND(((ROUND(AT60*CZ60,2)*0)*1),6)</f>
        <v>0</v>
      </c>
      <c r="DC60">
        <f>ROUND(((ROUND(AT60*AG60,2)*0)*1),6)</f>
        <v>0</v>
      </c>
      <c r="DD60" t="s">
        <v>3</v>
      </c>
      <c r="DE60" t="s">
        <v>3</v>
      </c>
      <c r="DF60">
        <f>ROUND(ROUND(AE60*AI60,2)*CX60,2)</f>
        <v>0</v>
      </c>
      <c r="DG60">
        <f t="shared" si="14"/>
        <v>0</v>
      </c>
      <c r="DH60">
        <f t="shared" si="15"/>
        <v>0</v>
      </c>
      <c r="DI60">
        <f t="shared" si="3"/>
        <v>0</v>
      </c>
      <c r="DJ60">
        <f>DF60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ROW(Source!A38)</f>
        <v>38</v>
      </c>
      <c r="B61">
        <v>86549534</v>
      </c>
      <c r="C61">
        <v>86551018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612</v>
      </c>
      <c r="J61" t="s">
        <v>3</v>
      </c>
      <c r="K61" t="s">
        <v>613</v>
      </c>
      <c r="L61">
        <v>1191</v>
      </c>
      <c r="N61">
        <v>1013</v>
      </c>
      <c r="O61" t="s">
        <v>614</v>
      </c>
      <c r="P61" t="s">
        <v>614</v>
      </c>
      <c r="Q61">
        <v>1</v>
      </c>
      <c r="W61">
        <v>0</v>
      </c>
      <c r="X61">
        <v>476480486</v>
      </c>
      <c r="Y61">
        <f>(AT61*1.2)</f>
        <v>102.36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85.3</v>
      </c>
      <c r="AU61" t="s">
        <v>27</v>
      </c>
      <c r="AV61">
        <v>1</v>
      </c>
      <c r="AW61">
        <v>2</v>
      </c>
      <c r="AX61">
        <v>86551021</v>
      </c>
      <c r="AY61">
        <v>1</v>
      </c>
      <c r="AZ61">
        <v>0</v>
      </c>
      <c r="BA61">
        <v>83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ROUND(AT61*Source!I38*AH61*AL61,2)</f>
        <v>0</v>
      </c>
      <c r="CV61">
        <f>ROUND(Y61*Source!I38,9)</f>
        <v>174.012</v>
      </c>
      <c r="CW61">
        <v>0</v>
      </c>
      <c r="CX61">
        <f>ROUND(Y61*Source!I38,9)</f>
        <v>174.012</v>
      </c>
      <c r="CY61">
        <f>AD61</f>
        <v>0</v>
      </c>
      <c r="CZ61">
        <f>AH61</f>
        <v>0</v>
      </c>
      <c r="DA61">
        <f>AL61</f>
        <v>1</v>
      </c>
      <c r="DB61">
        <f>ROUND((ROUND(AT61*CZ61,2)*1.2),6)</f>
        <v>0</v>
      </c>
      <c r="DC61">
        <f>ROUND((ROUND(AT61*AG61,2)*1.2),6)</f>
        <v>0</v>
      </c>
      <c r="DD61" t="s">
        <v>3</v>
      </c>
      <c r="DE61" t="s">
        <v>3</v>
      </c>
      <c r="DF61">
        <f>ROUND(ROUND(AE61,2)*CX61,2)</f>
        <v>0</v>
      </c>
      <c r="DG61">
        <f t="shared" si="14"/>
        <v>0</v>
      </c>
      <c r="DH61">
        <f t="shared" si="15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ROW(Source!A38)</f>
        <v>38</v>
      </c>
      <c r="B62">
        <v>86549534</v>
      </c>
      <c r="C62">
        <v>86551018</v>
      </c>
      <c r="D62">
        <v>85697849</v>
      </c>
      <c r="E62">
        <v>1081</v>
      </c>
      <c r="F62">
        <v>1</v>
      </c>
      <c r="G62">
        <v>1081</v>
      </c>
      <c r="H62">
        <v>3</v>
      </c>
      <c r="I62" t="s">
        <v>626</v>
      </c>
      <c r="J62" t="s">
        <v>3</v>
      </c>
      <c r="K62" t="s">
        <v>627</v>
      </c>
      <c r="L62">
        <v>1348</v>
      </c>
      <c r="N62">
        <v>1009</v>
      </c>
      <c r="O62" t="s">
        <v>628</v>
      </c>
      <c r="P62" t="s">
        <v>628</v>
      </c>
      <c r="Q62">
        <v>1000</v>
      </c>
      <c r="W62">
        <v>0</v>
      </c>
      <c r="X62">
        <v>1489638031</v>
      </c>
      <c r="Y62">
        <f>(AT62*1)</f>
        <v>1.34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1.34</v>
      </c>
      <c r="AU62" t="s">
        <v>26</v>
      </c>
      <c r="AV62">
        <v>0</v>
      </c>
      <c r="AW62">
        <v>2</v>
      </c>
      <c r="AX62">
        <v>86551022</v>
      </c>
      <c r="AY62">
        <v>1</v>
      </c>
      <c r="AZ62">
        <v>0</v>
      </c>
      <c r="BA62">
        <v>84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2.278</v>
      </c>
      <c r="CY62">
        <f>AA62</f>
        <v>0</v>
      </c>
      <c r="CZ62">
        <f>AE62</f>
        <v>0</v>
      </c>
      <c r="DA62">
        <f>AI62</f>
        <v>1</v>
      </c>
      <c r="DB62">
        <f>ROUND((ROUND(AT62*CZ62,2)*1),6)</f>
        <v>0</v>
      </c>
      <c r="DC62">
        <f>ROUND((ROUND(AT62*AG62,2)*1),6)</f>
        <v>0</v>
      </c>
      <c r="DD62" t="s">
        <v>3</v>
      </c>
      <c r="DE62" t="s">
        <v>3</v>
      </c>
      <c r="DF62">
        <f>ROUND(ROUND(AE62,2)*CX62,2)</f>
        <v>0</v>
      </c>
      <c r="DG62">
        <f t="shared" si="14"/>
        <v>0</v>
      </c>
      <c r="DH62">
        <f t="shared" si="15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ROW(Source!A39)</f>
        <v>39</v>
      </c>
      <c r="B63">
        <v>86549536</v>
      </c>
      <c r="C63">
        <v>86551018</v>
      </c>
      <c r="D63">
        <v>85665773</v>
      </c>
      <c r="E63">
        <v>1081</v>
      </c>
      <c r="F63">
        <v>1</v>
      </c>
      <c r="G63">
        <v>1081</v>
      </c>
      <c r="H63">
        <v>1</v>
      </c>
      <c r="I63" t="s">
        <v>612</v>
      </c>
      <c r="J63" t="s">
        <v>3</v>
      </c>
      <c r="K63" t="s">
        <v>613</v>
      </c>
      <c r="L63">
        <v>1191</v>
      </c>
      <c r="N63">
        <v>1013</v>
      </c>
      <c r="O63" t="s">
        <v>614</v>
      </c>
      <c r="P63" t="s">
        <v>614</v>
      </c>
      <c r="Q63">
        <v>1</v>
      </c>
      <c r="W63">
        <v>0</v>
      </c>
      <c r="X63">
        <v>476480486</v>
      </c>
      <c r="Y63">
        <f>(AT63*1.2)</f>
        <v>102.36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85.3</v>
      </c>
      <c r="AU63" t="s">
        <v>27</v>
      </c>
      <c r="AV63">
        <v>1</v>
      </c>
      <c r="AW63">
        <v>2</v>
      </c>
      <c r="AX63">
        <v>86551021</v>
      </c>
      <c r="AY63">
        <v>1</v>
      </c>
      <c r="AZ63">
        <v>0</v>
      </c>
      <c r="BA63">
        <v>85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ROUND(AT63*Source!I39*AH63*AL63,2)</f>
        <v>0</v>
      </c>
      <c r="CV63">
        <f>ROUND(Y63*Source!I39,9)</f>
        <v>174.012</v>
      </c>
      <c r="CW63">
        <v>0</v>
      </c>
      <c r="CX63">
        <f>ROUND(Y63*Source!I39,9)</f>
        <v>174.012</v>
      </c>
      <c r="CY63">
        <f>AD63</f>
        <v>0</v>
      </c>
      <c r="CZ63">
        <f>AH63</f>
        <v>0</v>
      </c>
      <c r="DA63">
        <f>AL63</f>
        <v>1</v>
      </c>
      <c r="DB63">
        <f>ROUND((ROUND(AT63*CZ63,2)*1.2),6)</f>
        <v>0</v>
      </c>
      <c r="DC63">
        <f>ROUND((ROUND(AT63*AG63,2)*1.2),6)</f>
        <v>0</v>
      </c>
      <c r="DD63" t="s">
        <v>3</v>
      </c>
      <c r="DE63" t="s">
        <v>3</v>
      </c>
      <c r="DF63">
        <f>ROUND(ROUND(AE63,2)*CX63,2)</f>
        <v>0</v>
      </c>
      <c r="DG63">
        <f t="shared" si="14"/>
        <v>0</v>
      </c>
      <c r="DH63">
        <f t="shared" si="15"/>
        <v>0</v>
      </c>
      <c r="DI63">
        <f t="shared" si="3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ROW(Source!A39)</f>
        <v>39</v>
      </c>
      <c r="B64">
        <v>86549536</v>
      </c>
      <c r="C64">
        <v>86551018</v>
      </c>
      <c r="D64">
        <v>85697849</v>
      </c>
      <c r="E64">
        <v>1081</v>
      </c>
      <c r="F64">
        <v>1</v>
      </c>
      <c r="G64">
        <v>1081</v>
      </c>
      <c r="H64">
        <v>3</v>
      </c>
      <c r="I64" t="s">
        <v>626</v>
      </c>
      <c r="J64" t="s">
        <v>3</v>
      </c>
      <c r="K64" t="s">
        <v>627</v>
      </c>
      <c r="L64">
        <v>1348</v>
      </c>
      <c r="N64">
        <v>1009</v>
      </c>
      <c r="O64" t="s">
        <v>628</v>
      </c>
      <c r="P64" t="s">
        <v>628</v>
      </c>
      <c r="Q64">
        <v>1000</v>
      </c>
      <c r="W64">
        <v>0</v>
      </c>
      <c r="X64">
        <v>1489638031</v>
      </c>
      <c r="Y64">
        <f>(AT64*1)</f>
        <v>1.34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9.84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1.34</v>
      </c>
      <c r="AU64" t="s">
        <v>26</v>
      </c>
      <c r="AV64">
        <v>0</v>
      </c>
      <c r="AW64">
        <v>2</v>
      </c>
      <c r="AX64">
        <v>86551022</v>
      </c>
      <c r="AY64">
        <v>1</v>
      </c>
      <c r="AZ64">
        <v>0</v>
      </c>
      <c r="BA64">
        <v>86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ROUND(Y64*Source!I39,9)</f>
        <v>2.278</v>
      </c>
      <c r="CY64">
        <f>AA64</f>
        <v>0</v>
      </c>
      <c r="CZ64">
        <f>AE64</f>
        <v>0</v>
      </c>
      <c r="DA64">
        <f>AI64</f>
        <v>9.84</v>
      </c>
      <c r="DB64">
        <f>ROUND((ROUND(AT64*CZ64,2)*1),6)</f>
        <v>0</v>
      </c>
      <c r="DC64">
        <f>ROUND((ROUND(AT64*AG64,2)*1),6)</f>
        <v>0</v>
      </c>
      <c r="DD64" t="s">
        <v>3</v>
      </c>
      <c r="DE64" t="s">
        <v>3</v>
      </c>
      <c r="DF64">
        <f>ROUND(ROUND(AE64*AI64,2)*CX64,2)</f>
        <v>0</v>
      </c>
      <c r="DG64">
        <f t="shared" si="14"/>
        <v>0</v>
      </c>
      <c r="DH64">
        <f t="shared" si="15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ROW(Source!A40)</f>
        <v>40</v>
      </c>
      <c r="B65">
        <v>86549534</v>
      </c>
      <c r="C65">
        <v>86551023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612</v>
      </c>
      <c r="J65" t="s">
        <v>3</v>
      </c>
      <c r="K65" t="s">
        <v>613</v>
      </c>
      <c r="L65">
        <v>1191</v>
      </c>
      <c r="N65">
        <v>1013</v>
      </c>
      <c r="O65" t="s">
        <v>614</v>
      </c>
      <c r="P65" t="s">
        <v>614</v>
      </c>
      <c r="Q65">
        <v>1</v>
      </c>
      <c r="W65">
        <v>0</v>
      </c>
      <c r="X65">
        <v>476480486</v>
      </c>
      <c r="Y65">
        <f>(AT65*1.2)</f>
        <v>82.559999999999988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68.8</v>
      </c>
      <c r="AU65" t="s">
        <v>27</v>
      </c>
      <c r="AV65">
        <v>1</v>
      </c>
      <c r="AW65">
        <v>2</v>
      </c>
      <c r="AX65">
        <v>86551026</v>
      </c>
      <c r="AY65">
        <v>1</v>
      </c>
      <c r="AZ65">
        <v>0</v>
      </c>
      <c r="BA65">
        <v>87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ROUND(AT65*Source!I40*AH65*AL65,2)</f>
        <v>0</v>
      </c>
      <c r="CV65">
        <f>ROUND(Y65*Source!I40,9)</f>
        <v>68.524799999999999</v>
      </c>
      <c r="CW65">
        <v>0</v>
      </c>
      <c r="CX65">
        <f>ROUND(Y65*Source!I40,9)</f>
        <v>68.524799999999999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14"/>
        <v>0</v>
      </c>
      <c r="DH65">
        <f t="shared" si="15"/>
        <v>0</v>
      </c>
      <c r="DI65">
        <f t="shared" ref="DI65:DI128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ROW(Source!A40)</f>
        <v>40</v>
      </c>
      <c r="B66">
        <v>86549534</v>
      </c>
      <c r="C66">
        <v>86551023</v>
      </c>
      <c r="D66">
        <v>85697849</v>
      </c>
      <c r="E66">
        <v>1081</v>
      </c>
      <c r="F66">
        <v>1</v>
      </c>
      <c r="G66">
        <v>1081</v>
      </c>
      <c r="H66">
        <v>3</v>
      </c>
      <c r="I66" t="s">
        <v>626</v>
      </c>
      <c r="J66" t="s">
        <v>3</v>
      </c>
      <c r="K66" t="s">
        <v>627</v>
      </c>
      <c r="L66">
        <v>1348</v>
      </c>
      <c r="N66">
        <v>1009</v>
      </c>
      <c r="O66" t="s">
        <v>628</v>
      </c>
      <c r="P66" t="s">
        <v>628</v>
      </c>
      <c r="Q66">
        <v>1000</v>
      </c>
      <c r="W66">
        <v>0</v>
      </c>
      <c r="X66">
        <v>1489638031</v>
      </c>
      <c r="Y66">
        <f>(AT66*1)</f>
        <v>0.59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0.59</v>
      </c>
      <c r="AU66" t="s">
        <v>26</v>
      </c>
      <c r="AV66">
        <v>0</v>
      </c>
      <c r="AW66">
        <v>2</v>
      </c>
      <c r="AX66">
        <v>86551027</v>
      </c>
      <c r="AY66">
        <v>1</v>
      </c>
      <c r="AZ66">
        <v>0</v>
      </c>
      <c r="BA66">
        <v>88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ROUND(Y66*Source!I40,9)</f>
        <v>0.48970000000000002</v>
      </c>
      <c r="CY66">
        <f>AA66</f>
        <v>0</v>
      </c>
      <c r="CZ66">
        <f>AE66</f>
        <v>0</v>
      </c>
      <c r="DA66">
        <f>AI66</f>
        <v>1</v>
      </c>
      <c r="DB66">
        <f>ROUND((ROUND(AT66*CZ66,2)*1),6)</f>
        <v>0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</v>
      </c>
      <c r="DG66">
        <f t="shared" si="14"/>
        <v>0</v>
      </c>
      <c r="DH66">
        <f t="shared" si="15"/>
        <v>0</v>
      </c>
      <c r="DI66">
        <f t="shared" si="16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ROW(Source!A41)</f>
        <v>41</v>
      </c>
      <c r="B67">
        <v>86549536</v>
      </c>
      <c r="C67">
        <v>86551023</v>
      </c>
      <c r="D67">
        <v>85665773</v>
      </c>
      <c r="E67">
        <v>1081</v>
      </c>
      <c r="F67">
        <v>1</v>
      </c>
      <c r="G67">
        <v>1081</v>
      </c>
      <c r="H67">
        <v>1</v>
      </c>
      <c r="I67" t="s">
        <v>612</v>
      </c>
      <c r="J67" t="s">
        <v>3</v>
      </c>
      <c r="K67" t="s">
        <v>613</v>
      </c>
      <c r="L67">
        <v>1191</v>
      </c>
      <c r="N67">
        <v>1013</v>
      </c>
      <c r="O67" t="s">
        <v>614</v>
      </c>
      <c r="P67" t="s">
        <v>614</v>
      </c>
      <c r="Q67">
        <v>1</v>
      </c>
      <c r="W67">
        <v>0</v>
      </c>
      <c r="X67">
        <v>476480486</v>
      </c>
      <c r="Y67">
        <f>(AT67*1.2)</f>
        <v>82.559999999999988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68.8</v>
      </c>
      <c r="AU67" t="s">
        <v>27</v>
      </c>
      <c r="AV67">
        <v>1</v>
      </c>
      <c r="AW67">
        <v>2</v>
      </c>
      <c r="AX67">
        <v>86551026</v>
      </c>
      <c r="AY67">
        <v>1</v>
      </c>
      <c r="AZ67">
        <v>0</v>
      </c>
      <c r="BA67">
        <v>89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ROUND(AT67*Source!I41*AH67*AL67,2)</f>
        <v>0</v>
      </c>
      <c r="CV67">
        <f>ROUND(Y67*Source!I41,9)</f>
        <v>68.524799999999999</v>
      </c>
      <c r="CW67">
        <v>0</v>
      </c>
      <c r="CX67">
        <f>ROUND(Y67*Source!I41,9)</f>
        <v>68.524799999999999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14"/>
        <v>0</v>
      </c>
      <c r="DH67">
        <f t="shared" si="15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ROW(Source!A41)</f>
        <v>41</v>
      </c>
      <c r="B68">
        <v>86549536</v>
      </c>
      <c r="C68">
        <v>86551023</v>
      </c>
      <c r="D68">
        <v>85697849</v>
      </c>
      <c r="E68">
        <v>1081</v>
      </c>
      <c r="F68">
        <v>1</v>
      </c>
      <c r="G68">
        <v>1081</v>
      </c>
      <c r="H68">
        <v>3</v>
      </c>
      <c r="I68" t="s">
        <v>626</v>
      </c>
      <c r="J68" t="s">
        <v>3</v>
      </c>
      <c r="K68" t="s">
        <v>627</v>
      </c>
      <c r="L68">
        <v>1348</v>
      </c>
      <c r="N68">
        <v>1009</v>
      </c>
      <c r="O68" t="s">
        <v>628</v>
      </c>
      <c r="P68" t="s">
        <v>628</v>
      </c>
      <c r="Q68">
        <v>1000</v>
      </c>
      <c r="W68">
        <v>0</v>
      </c>
      <c r="X68">
        <v>1489638031</v>
      </c>
      <c r="Y68">
        <f>(AT68*1)</f>
        <v>0.59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9.84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0.59</v>
      </c>
      <c r="AU68" t="s">
        <v>26</v>
      </c>
      <c r="AV68">
        <v>0</v>
      </c>
      <c r="AW68">
        <v>2</v>
      </c>
      <c r="AX68">
        <v>86551027</v>
      </c>
      <c r="AY68">
        <v>1</v>
      </c>
      <c r="AZ68">
        <v>0</v>
      </c>
      <c r="BA68">
        <v>90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ROUND(Y68*Source!I41,9)</f>
        <v>0.48970000000000002</v>
      </c>
      <c r="CY68">
        <f>AA68</f>
        <v>0</v>
      </c>
      <c r="CZ68">
        <f>AE68</f>
        <v>0</v>
      </c>
      <c r="DA68">
        <f>AI68</f>
        <v>9.84</v>
      </c>
      <c r="DB68">
        <f>ROUND((ROUND(AT68*CZ68,2)*1),6)</f>
        <v>0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14"/>
        <v>0</v>
      </c>
      <c r="DH68">
        <f t="shared" si="15"/>
        <v>0</v>
      </c>
      <c r="DI68">
        <f t="shared" si="16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ROW(Source!A42)</f>
        <v>42</v>
      </c>
      <c r="B69">
        <v>86549534</v>
      </c>
      <c r="C69">
        <v>86551028</v>
      </c>
      <c r="D69">
        <v>85665773</v>
      </c>
      <c r="E69">
        <v>1081</v>
      </c>
      <c r="F69">
        <v>1</v>
      </c>
      <c r="G69">
        <v>1081</v>
      </c>
      <c r="H69">
        <v>1</v>
      </c>
      <c r="I69" t="s">
        <v>612</v>
      </c>
      <c r="J69" t="s">
        <v>3</v>
      </c>
      <c r="K69" t="s">
        <v>613</v>
      </c>
      <c r="L69">
        <v>1191</v>
      </c>
      <c r="N69">
        <v>1013</v>
      </c>
      <c r="O69" t="s">
        <v>614</v>
      </c>
      <c r="P69" t="s">
        <v>614</v>
      </c>
      <c r="Q69">
        <v>1</v>
      </c>
      <c r="W69">
        <v>0</v>
      </c>
      <c r="X69">
        <v>476480486</v>
      </c>
      <c r="Y69">
        <f>(AT69*1.2)</f>
        <v>171.6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143</v>
      </c>
      <c r="AU69" t="s">
        <v>27</v>
      </c>
      <c r="AV69">
        <v>1</v>
      </c>
      <c r="AW69">
        <v>2</v>
      </c>
      <c r="AX69">
        <v>86551031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ROUND(AT69*Source!I42*AH69*AL69,2)</f>
        <v>0</v>
      </c>
      <c r="CV69">
        <f>ROUND(Y69*Source!I42,9)</f>
        <v>65.207999999999998</v>
      </c>
      <c r="CW69">
        <v>0</v>
      </c>
      <c r="CX69">
        <f>ROUND(Y69*Source!I42,9)</f>
        <v>65.207999999999998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14"/>
        <v>0</v>
      </c>
      <c r="DH69">
        <f t="shared" si="15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ROW(Source!A42)</f>
        <v>42</v>
      </c>
      <c r="B70">
        <v>86549534</v>
      </c>
      <c r="C70">
        <v>86551028</v>
      </c>
      <c r="D70">
        <v>85697849</v>
      </c>
      <c r="E70">
        <v>1081</v>
      </c>
      <c r="F70">
        <v>1</v>
      </c>
      <c r="G70">
        <v>1081</v>
      </c>
      <c r="H70">
        <v>3</v>
      </c>
      <c r="I70" t="s">
        <v>626</v>
      </c>
      <c r="J70" t="s">
        <v>3</v>
      </c>
      <c r="K70" t="s">
        <v>627</v>
      </c>
      <c r="L70">
        <v>1348</v>
      </c>
      <c r="N70">
        <v>1009</v>
      </c>
      <c r="O70" t="s">
        <v>628</v>
      </c>
      <c r="P70" t="s">
        <v>628</v>
      </c>
      <c r="Q70">
        <v>1000</v>
      </c>
      <c r="W70">
        <v>0</v>
      </c>
      <c r="X70">
        <v>1489638031</v>
      </c>
      <c r="Y70">
        <f>(AT70*1)</f>
        <v>3.23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3.23</v>
      </c>
      <c r="AU70" t="s">
        <v>26</v>
      </c>
      <c r="AV70">
        <v>0</v>
      </c>
      <c r="AW70">
        <v>2</v>
      </c>
      <c r="AX70">
        <v>86551032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ROUND(Y70*Source!I42,9)</f>
        <v>1.2274</v>
      </c>
      <c r="CY70">
        <f>AA70</f>
        <v>0</v>
      </c>
      <c r="CZ70">
        <f>AE70</f>
        <v>0</v>
      </c>
      <c r="DA70">
        <f>AI70</f>
        <v>1</v>
      </c>
      <c r="DB70">
        <f>ROUND((ROUND(AT70*CZ70,2)*1),6)</f>
        <v>0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0</v>
      </c>
      <c r="DG70">
        <f t="shared" si="14"/>
        <v>0</v>
      </c>
      <c r="DH70">
        <f t="shared" si="15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ROW(Source!A43)</f>
        <v>43</v>
      </c>
      <c r="B71">
        <v>86549536</v>
      </c>
      <c r="C71">
        <v>86551028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612</v>
      </c>
      <c r="J71" t="s">
        <v>3</v>
      </c>
      <c r="K71" t="s">
        <v>613</v>
      </c>
      <c r="L71">
        <v>1191</v>
      </c>
      <c r="N71">
        <v>1013</v>
      </c>
      <c r="O71" t="s">
        <v>614</v>
      </c>
      <c r="P71" t="s">
        <v>614</v>
      </c>
      <c r="Q71">
        <v>1</v>
      </c>
      <c r="W71">
        <v>0</v>
      </c>
      <c r="X71">
        <v>476480486</v>
      </c>
      <c r="Y71">
        <f>(AT71*1.2)</f>
        <v>171.6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5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143</v>
      </c>
      <c r="AU71" t="s">
        <v>27</v>
      </c>
      <c r="AV71">
        <v>1</v>
      </c>
      <c r="AW71">
        <v>2</v>
      </c>
      <c r="AX71">
        <v>86551031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ROUND(AT71*Source!I43*AH71*AL71,2)</f>
        <v>0</v>
      </c>
      <c r="CV71">
        <f>ROUND(Y71*Source!I43,9)</f>
        <v>65.207999999999998</v>
      </c>
      <c r="CW71">
        <v>0</v>
      </c>
      <c r="CX71">
        <f>ROUND(Y71*Source!I43,9)</f>
        <v>65.207999999999998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14"/>
        <v>0</v>
      </c>
      <c r="DH71">
        <f t="shared" si="15"/>
        <v>0</v>
      </c>
      <c r="DI71">
        <f t="shared" si="16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ROW(Source!A43)</f>
        <v>43</v>
      </c>
      <c r="B72">
        <v>86549536</v>
      </c>
      <c r="C72">
        <v>86551028</v>
      </c>
      <c r="D72">
        <v>85697849</v>
      </c>
      <c r="E72">
        <v>1081</v>
      </c>
      <c r="F72">
        <v>1</v>
      </c>
      <c r="G72">
        <v>1081</v>
      </c>
      <c r="H72">
        <v>3</v>
      </c>
      <c r="I72" t="s">
        <v>626</v>
      </c>
      <c r="J72" t="s">
        <v>3</v>
      </c>
      <c r="K72" t="s">
        <v>627</v>
      </c>
      <c r="L72">
        <v>1348</v>
      </c>
      <c r="N72">
        <v>1009</v>
      </c>
      <c r="O72" t="s">
        <v>628</v>
      </c>
      <c r="P72" t="s">
        <v>628</v>
      </c>
      <c r="Q72">
        <v>1000</v>
      </c>
      <c r="W72">
        <v>0</v>
      </c>
      <c r="X72">
        <v>1489638031</v>
      </c>
      <c r="Y72">
        <f>(AT72*1)</f>
        <v>3.23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9.84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3.23</v>
      </c>
      <c r="AU72" t="s">
        <v>26</v>
      </c>
      <c r="AV72">
        <v>0</v>
      </c>
      <c r="AW72">
        <v>2</v>
      </c>
      <c r="AX72">
        <v>86551032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ROUND(Y72*Source!I43,9)</f>
        <v>1.2274</v>
      </c>
      <c r="CY72">
        <f>AA72</f>
        <v>0</v>
      </c>
      <c r="CZ72">
        <f>AE72</f>
        <v>0</v>
      </c>
      <c r="DA72">
        <f>AI72</f>
        <v>9.84</v>
      </c>
      <c r="DB72">
        <f>ROUND((ROUND(AT72*CZ72,2)*1),6)</f>
        <v>0</v>
      </c>
      <c r="DC72">
        <f>ROUND((ROUND(AT72*AG72,2)*1),6)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4"/>
        <v>0</v>
      </c>
      <c r="DH72">
        <f t="shared" si="15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ROW(Source!A44)</f>
        <v>44</v>
      </c>
      <c r="B73">
        <v>86549534</v>
      </c>
      <c r="C73">
        <v>86551033</v>
      </c>
      <c r="D73">
        <v>85665773</v>
      </c>
      <c r="E73">
        <v>1081</v>
      </c>
      <c r="F73">
        <v>1</v>
      </c>
      <c r="G73">
        <v>1081</v>
      </c>
      <c r="H73">
        <v>1</v>
      </c>
      <c r="I73" t="s">
        <v>612</v>
      </c>
      <c r="J73" t="s">
        <v>3</v>
      </c>
      <c r="K73" t="s">
        <v>613</v>
      </c>
      <c r="L73">
        <v>1191</v>
      </c>
      <c r="N73">
        <v>1013</v>
      </c>
      <c r="O73" t="s">
        <v>614</v>
      </c>
      <c r="P73" t="s">
        <v>614</v>
      </c>
      <c r="Q73">
        <v>1</v>
      </c>
      <c r="W73">
        <v>0</v>
      </c>
      <c r="X73">
        <v>476480486</v>
      </c>
      <c r="Y73">
        <f>(AT73*1.2)</f>
        <v>72.959999999999994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60.8</v>
      </c>
      <c r="AU73" t="s">
        <v>27</v>
      </c>
      <c r="AV73">
        <v>1</v>
      </c>
      <c r="AW73">
        <v>2</v>
      </c>
      <c r="AX73">
        <v>86551036</v>
      </c>
      <c r="AY73">
        <v>1</v>
      </c>
      <c r="AZ73">
        <v>0</v>
      </c>
      <c r="BA73">
        <v>95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ROUND(AT73*Source!I44*AH73*AL73,2)</f>
        <v>0</v>
      </c>
      <c r="CV73">
        <f>ROUND(Y73*Source!I44,9)</f>
        <v>54.72</v>
      </c>
      <c r="CW73">
        <v>0</v>
      </c>
      <c r="CX73">
        <f>ROUND(Y73*Source!I44,9)</f>
        <v>54.72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4"/>
        <v>0</v>
      </c>
      <c r="DH73">
        <f t="shared" si="15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ROW(Source!A44)</f>
        <v>44</v>
      </c>
      <c r="B74">
        <v>86549534</v>
      </c>
      <c r="C74">
        <v>86551033</v>
      </c>
      <c r="D74">
        <v>85697849</v>
      </c>
      <c r="E74">
        <v>1081</v>
      </c>
      <c r="F74">
        <v>1</v>
      </c>
      <c r="G74">
        <v>1081</v>
      </c>
      <c r="H74">
        <v>3</v>
      </c>
      <c r="I74" t="s">
        <v>626</v>
      </c>
      <c r="J74" t="s">
        <v>3</v>
      </c>
      <c r="K74" t="s">
        <v>627</v>
      </c>
      <c r="L74">
        <v>1348</v>
      </c>
      <c r="N74">
        <v>1009</v>
      </c>
      <c r="O74" t="s">
        <v>628</v>
      </c>
      <c r="P74" t="s">
        <v>628</v>
      </c>
      <c r="Q74">
        <v>1000</v>
      </c>
      <c r="W74">
        <v>0</v>
      </c>
      <c r="X74">
        <v>1489638031</v>
      </c>
      <c r="Y74">
        <f>(AT74*1)</f>
        <v>1.66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1.66</v>
      </c>
      <c r="AU74" t="s">
        <v>26</v>
      </c>
      <c r="AV74">
        <v>0</v>
      </c>
      <c r="AW74">
        <v>2</v>
      </c>
      <c r="AX74">
        <v>86551037</v>
      </c>
      <c r="AY74">
        <v>1</v>
      </c>
      <c r="AZ74">
        <v>0</v>
      </c>
      <c r="BA74">
        <v>96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ROUND(Y74*Source!I44,9)</f>
        <v>1.2450000000000001</v>
      </c>
      <c r="CY74">
        <f>AA74</f>
        <v>0</v>
      </c>
      <c r="CZ74">
        <f>AE74</f>
        <v>0</v>
      </c>
      <c r="DA74">
        <f>AI74</f>
        <v>1</v>
      </c>
      <c r="DB74">
        <f>ROUND((ROUND(AT74*CZ74,2)*1),6)</f>
        <v>0</v>
      </c>
      <c r="DC74">
        <f>ROUND((ROUND(AT74*AG74,2)*1),6)</f>
        <v>0</v>
      </c>
      <c r="DD74" t="s">
        <v>3</v>
      </c>
      <c r="DE74" t="s">
        <v>3</v>
      </c>
      <c r="DF74">
        <f>ROUND(ROUND(AE74,2)*CX74,2)</f>
        <v>0</v>
      </c>
      <c r="DG74">
        <f t="shared" si="14"/>
        <v>0</v>
      </c>
      <c r="DH74">
        <f t="shared" si="15"/>
        <v>0</v>
      </c>
      <c r="DI74">
        <f t="shared" si="16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ROW(Source!A45)</f>
        <v>45</v>
      </c>
      <c r="B75">
        <v>86549536</v>
      </c>
      <c r="C75">
        <v>86551033</v>
      </c>
      <c r="D75">
        <v>85665773</v>
      </c>
      <c r="E75">
        <v>1081</v>
      </c>
      <c r="F75">
        <v>1</v>
      </c>
      <c r="G75">
        <v>1081</v>
      </c>
      <c r="H75">
        <v>1</v>
      </c>
      <c r="I75" t="s">
        <v>612</v>
      </c>
      <c r="J75" t="s">
        <v>3</v>
      </c>
      <c r="K75" t="s">
        <v>613</v>
      </c>
      <c r="L75">
        <v>1191</v>
      </c>
      <c r="N75">
        <v>1013</v>
      </c>
      <c r="O75" t="s">
        <v>614</v>
      </c>
      <c r="P75" t="s">
        <v>614</v>
      </c>
      <c r="Q75">
        <v>1</v>
      </c>
      <c r="W75">
        <v>0</v>
      </c>
      <c r="X75">
        <v>476480486</v>
      </c>
      <c r="Y75">
        <f>(AT75*1.2)</f>
        <v>72.959999999999994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60.8</v>
      </c>
      <c r="AU75" t="s">
        <v>27</v>
      </c>
      <c r="AV75">
        <v>1</v>
      </c>
      <c r="AW75">
        <v>2</v>
      </c>
      <c r="AX75">
        <v>86551036</v>
      </c>
      <c r="AY75">
        <v>1</v>
      </c>
      <c r="AZ75">
        <v>0</v>
      </c>
      <c r="BA75">
        <v>97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ROUND(AT75*Source!I45*AH75*AL75,2)</f>
        <v>0</v>
      </c>
      <c r="CV75">
        <f>ROUND(Y75*Source!I45,9)</f>
        <v>54.72</v>
      </c>
      <c r="CW75">
        <v>0</v>
      </c>
      <c r="CX75">
        <f>ROUND(Y75*Source!I45,9)</f>
        <v>54.72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4"/>
        <v>0</v>
      </c>
      <c r="DH75">
        <f t="shared" si="15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ROW(Source!A45)</f>
        <v>45</v>
      </c>
      <c r="B76">
        <v>86549536</v>
      </c>
      <c r="C76">
        <v>86551033</v>
      </c>
      <c r="D76">
        <v>85697849</v>
      </c>
      <c r="E76">
        <v>1081</v>
      </c>
      <c r="F76">
        <v>1</v>
      </c>
      <c r="G76">
        <v>1081</v>
      </c>
      <c r="H76">
        <v>3</v>
      </c>
      <c r="I76" t="s">
        <v>626</v>
      </c>
      <c r="J76" t="s">
        <v>3</v>
      </c>
      <c r="K76" t="s">
        <v>627</v>
      </c>
      <c r="L76">
        <v>1348</v>
      </c>
      <c r="N76">
        <v>1009</v>
      </c>
      <c r="O76" t="s">
        <v>628</v>
      </c>
      <c r="P76" t="s">
        <v>628</v>
      </c>
      <c r="Q76">
        <v>1000</v>
      </c>
      <c r="W76">
        <v>0</v>
      </c>
      <c r="X76">
        <v>1489638031</v>
      </c>
      <c r="Y76">
        <f>(AT76*1)</f>
        <v>1.66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9.84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1.66</v>
      </c>
      <c r="AU76" t="s">
        <v>26</v>
      </c>
      <c r="AV76">
        <v>0</v>
      </c>
      <c r="AW76">
        <v>2</v>
      </c>
      <c r="AX76">
        <v>86551037</v>
      </c>
      <c r="AY76">
        <v>1</v>
      </c>
      <c r="AZ76">
        <v>0</v>
      </c>
      <c r="BA76">
        <v>98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ROUND(Y76*Source!I45,9)</f>
        <v>1.2450000000000001</v>
      </c>
      <c r="CY76">
        <f>AA76</f>
        <v>0</v>
      </c>
      <c r="CZ76">
        <f>AE76</f>
        <v>0</v>
      </c>
      <c r="DA76">
        <f>AI76</f>
        <v>9.84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0</v>
      </c>
      <c r="DG76">
        <f t="shared" si="14"/>
        <v>0</v>
      </c>
      <c r="DH76">
        <f t="shared" si="15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ROW(Source!A46)</f>
        <v>46</v>
      </c>
      <c r="B77">
        <v>86549534</v>
      </c>
      <c r="C77">
        <v>86551038</v>
      </c>
      <c r="D77">
        <v>85665773</v>
      </c>
      <c r="E77">
        <v>1081</v>
      </c>
      <c r="F77">
        <v>1</v>
      </c>
      <c r="G77">
        <v>1081</v>
      </c>
      <c r="H77">
        <v>1</v>
      </c>
      <c r="I77" t="s">
        <v>612</v>
      </c>
      <c r="J77" t="s">
        <v>3</v>
      </c>
      <c r="K77" t="s">
        <v>613</v>
      </c>
      <c r="L77">
        <v>1191</v>
      </c>
      <c r="N77">
        <v>1013</v>
      </c>
      <c r="O77" t="s">
        <v>614</v>
      </c>
      <c r="P77" t="s">
        <v>614</v>
      </c>
      <c r="Q77">
        <v>1</v>
      </c>
      <c r="W77">
        <v>0</v>
      </c>
      <c r="X77">
        <v>476480486</v>
      </c>
      <c r="Y77">
        <f>(AT77*1.2)</f>
        <v>184.79999999999998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154</v>
      </c>
      <c r="AU77" t="s">
        <v>27</v>
      </c>
      <c r="AV77">
        <v>1</v>
      </c>
      <c r="AW77">
        <v>2</v>
      </c>
      <c r="AX77">
        <v>86551040</v>
      </c>
      <c r="AY77">
        <v>1</v>
      </c>
      <c r="AZ77">
        <v>0</v>
      </c>
      <c r="BA77">
        <v>99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ROUND(AT77*Source!I46*AH77*AL77,2)</f>
        <v>0</v>
      </c>
      <c r="CV77">
        <f>ROUND(Y77*Source!I46,9)</f>
        <v>14.784000000000001</v>
      </c>
      <c r="CW77">
        <v>0</v>
      </c>
      <c r="CX77">
        <f>ROUND(Y77*Source!I46,9)</f>
        <v>14.784000000000001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 t="shared" ref="DF77:DF91" si="17">ROUND(ROUND(AE77,2)*CX77,2)</f>
        <v>0</v>
      </c>
      <c r="DG77">
        <f t="shared" si="14"/>
        <v>0</v>
      </c>
      <c r="DH77">
        <f t="shared" si="15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ROW(Source!A47)</f>
        <v>47</v>
      </c>
      <c r="B78">
        <v>86549536</v>
      </c>
      <c r="C78">
        <v>86551038</v>
      </c>
      <c r="D78">
        <v>85665773</v>
      </c>
      <c r="E78">
        <v>1081</v>
      </c>
      <c r="F78">
        <v>1</v>
      </c>
      <c r="G78">
        <v>1081</v>
      </c>
      <c r="H78">
        <v>1</v>
      </c>
      <c r="I78" t="s">
        <v>612</v>
      </c>
      <c r="J78" t="s">
        <v>3</v>
      </c>
      <c r="K78" t="s">
        <v>613</v>
      </c>
      <c r="L78">
        <v>1191</v>
      </c>
      <c r="N78">
        <v>1013</v>
      </c>
      <c r="O78" t="s">
        <v>614</v>
      </c>
      <c r="P78" t="s">
        <v>614</v>
      </c>
      <c r="Q78">
        <v>1</v>
      </c>
      <c r="W78">
        <v>0</v>
      </c>
      <c r="X78">
        <v>476480486</v>
      </c>
      <c r="Y78">
        <f>(AT78*1.2)</f>
        <v>184.79999999999998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154</v>
      </c>
      <c r="AU78" t="s">
        <v>27</v>
      </c>
      <c r="AV78">
        <v>1</v>
      </c>
      <c r="AW78">
        <v>2</v>
      </c>
      <c r="AX78">
        <v>86551040</v>
      </c>
      <c r="AY78">
        <v>1</v>
      </c>
      <c r="AZ78">
        <v>0</v>
      </c>
      <c r="BA78">
        <v>100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ROUND(AT78*Source!I47*AH78*AL78,2)</f>
        <v>0</v>
      </c>
      <c r="CV78">
        <f>ROUND(Y78*Source!I47,9)</f>
        <v>14.784000000000001</v>
      </c>
      <c r="CW78">
        <v>0</v>
      </c>
      <c r="CX78">
        <f>ROUND(Y78*Source!I47,9)</f>
        <v>14.784000000000001</v>
      </c>
      <c r="CY78">
        <f>AD78</f>
        <v>0</v>
      </c>
      <c r="CZ78">
        <f>AH78</f>
        <v>0</v>
      </c>
      <c r="DA78">
        <f>AL78</f>
        <v>1</v>
      </c>
      <c r="DB78">
        <f>ROUND((ROUND(AT78*CZ78,2)*1.2),6)</f>
        <v>0</v>
      </c>
      <c r="DC78">
        <f>ROUND((ROUND(AT78*AG78,2)*1.2),6)</f>
        <v>0</v>
      </c>
      <c r="DD78" t="s">
        <v>3</v>
      </c>
      <c r="DE78" t="s">
        <v>3</v>
      </c>
      <c r="DF78">
        <f t="shared" si="17"/>
        <v>0</v>
      </c>
      <c r="DG78">
        <f t="shared" si="14"/>
        <v>0</v>
      </c>
      <c r="DH78">
        <f t="shared" si="15"/>
        <v>0</v>
      </c>
      <c r="DI78">
        <f t="shared" si="16"/>
        <v>0</v>
      </c>
      <c r="DJ78">
        <f>DI78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ROW(Source!A83)</f>
        <v>83</v>
      </c>
      <c r="B79">
        <v>86549534</v>
      </c>
      <c r="C79">
        <v>86550123</v>
      </c>
      <c r="D79">
        <v>85665773</v>
      </c>
      <c r="E79">
        <v>1081</v>
      </c>
      <c r="F79">
        <v>1</v>
      </c>
      <c r="G79">
        <v>1081</v>
      </c>
      <c r="H79">
        <v>1</v>
      </c>
      <c r="I79" t="s">
        <v>612</v>
      </c>
      <c r="J79" t="s">
        <v>3</v>
      </c>
      <c r="K79" t="s">
        <v>613</v>
      </c>
      <c r="L79">
        <v>1191</v>
      </c>
      <c r="N79">
        <v>1013</v>
      </c>
      <c r="O79" t="s">
        <v>614</v>
      </c>
      <c r="P79" t="s">
        <v>614</v>
      </c>
      <c r="Q79">
        <v>1</v>
      </c>
      <c r="W79">
        <v>0</v>
      </c>
      <c r="X79">
        <v>476480486</v>
      </c>
      <c r="Y79">
        <f>((AT79*1.15)*1.2)</f>
        <v>241.29299999999998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174.85</v>
      </c>
      <c r="AU79" t="s">
        <v>139</v>
      </c>
      <c r="AV79">
        <v>1</v>
      </c>
      <c r="AW79">
        <v>2</v>
      </c>
      <c r="AX79">
        <v>86550132</v>
      </c>
      <c r="AY79">
        <v>1</v>
      </c>
      <c r="AZ79">
        <v>0</v>
      </c>
      <c r="BA79">
        <v>101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ROUND(AT79*Source!I83*AH79*AL79,2)</f>
        <v>0</v>
      </c>
      <c r="CV79">
        <f>ROUND(Y79*Source!I83,9)</f>
        <v>337.81020000000001</v>
      </c>
      <c r="CW79">
        <v>0</v>
      </c>
      <c r="CX79">
        <f>ROUND(Y79*Source!I83,9)</f>
        <v>337.81020000000001</v>
      </c>
      <c r="CY79">
        <f>AD79</f>
        <v>0</v>
      </c>
      <c r="CZ79">
        <f>AH79</f>
        <v>0</v>
      </c>
      <c r="DA79">
        <f>AL79</f>
        <v>1</v>
      </c>
      <c r="DB79">
        <f>ROUND(((ROUND(AT79*CZ79,2)*1.15)*1.2),6)</f>
        <v>0</v>
      </c>
      <c r="DC79">
        <f>ROUND(((ROUND(AT79*AG79,2)*1.15)*1.2),6)</f>
        <v>0</v>
      </c>
      <c r="DD79" t="s">
        <v>3</v>
      </c>
      <c r="DE79" t="s">
        <v>3</v>
      </c>
      <c r="DF79">
        <f t="shared" si="17"/>
        <v>0</v>
      </c>
      <c r="DG79">
        <f t="shared" si="14"/>
        <v>0</v>
      </c>
      <c r="DH79">
        <f t="shared" si="15"/>
        <v>0</v>
      </c>
      <c r="DI79">
        <f t="shared" si="16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ROW(Source!A83)</f>
        <v>83</v>
      </c>
      <c r="B80">
        <v>86549534</v>
      </c>
      <c r="C80">
        <v>86550123</v>
      </c>
      <c r="D80">
        <v>85731680</v>
      </c>
      <c r="E80">
        <v>1</v>
      </c>
      <c r="F80">
        <v>1</v>
      </c>
      <c r="G80">
        <v>1081</v>
      </c>
      <c r="H80">
        <v>2</v>
      </c>
      <c r="I80" t="s">
        <v>661</v>
      </c>
      <c r="J80" t="s">
        <v>662</v>
      </c>
      <c r="K80" t="s">
        <v>663</v>
      </c>
      <c r="L80">
        <v>1368</v>
      </c>
      <c r="N80">
        <v>1011</v>
      </c>
      <c r="O80" t="s">
        <v>618</v>
      </c>
      <c r="P80" t="s">
        <v>618</v>
      </c>
      <c r="Q80">
        <v>1</v>
      </c>
      <c r="W80">
        <v>0</v>
      </c>
      <c r="X80">
        <v>-1647195433</v>
      </c>
      <c r="Y80">
        <f>((AT80*1.25)*1.2)</f>
        <v>0.16500000000000001</v>
      </c>
      <c r="AA80">
        <v>0</v>
      </c>
      <c r="AB80">
        <v>131.6</v>
      </c>
      <c r="AC80">
        <v>13.47</v>
      </c>
      <c r="AD80">
        <v>0</v>
      </c>
      <c r="AE80">
        <v>0</v>
      </c>
      <c r="AF80">
        <v>123.34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0.11</v>
      </c>
      <c r="AU80" t="s">
        <v>138</v>
      </c>
      <c r="AV80">
        <v>0</v>
      </c>
      <c r="AW80">
        <v>2</v>
      </c>
      <c r="AX80">
        <v>86550133</v>
      </c>
      <c r="AY80">
        <v>1</v>
      </c>
      <c r="AZ80">
        <v>0</v>
      </c>
      <c r="BA80">
        <v>102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ROUND(Y80*Source!I83*DO80,9)</f>
        <v>2.9152200000000001</v>
      </c>
      <c r="CX80">
        <f>ROUND(Y80*Source!I83,9)</f>
        <v>0.23100000000000001</v>
      </c>
      <c r="CY80">
        <f>AB80</f>
        <v>131.6</v>
      </c>
      <c r="CZ80">
        <f>AF80</f>
        <v>123.34</v>
      </c>
      <c r="DA80">
        <f>AJ80</f>
        <v>1</v>
      </c>
      <c r="DB80">
        <f>ROUND(((ROUND(AT80*CZ80,2)*1.25)*1.2),6)</f>
        <v>20.355</v>
      </c>
      <c r="DC80">
        <f>ROUND(((ROUND(AT80*AG80,2)*1.25)*1.2),6)</f>
        <v>2.085</v>
      </c>
      <c r="DD80" t="s">
        <v>3</v>
      </c>
      <c r="DE80" t="s">
        <v>3</v>
      </c>
      <c r="DF80">
        <f t="shared" si="17"/>
        <v>0</v>
      </c>
      <c r="DG80">
        <f t="shared" si="14"/>
        <v>28.49</v>
      </c>
      <c r="DH80">
        <f t="shared" si="15"/>
        <v>2.92</v>
      </c>
      <c r="DI80">
        <f t="shared" si="16"/>
        <v>0</v>
      </c>
      <c r="DJ80">
        <f>DG80</f>
        <v>28.49</v>
      </c>
      <c r="DK80">
        <v>0</v>
      </c>
      <c r="DL80" t="s">
        <v>635</v>
      </c>
      <c r="DM80">
        <v>0</v>
      </c>
      <c r="DN80" t="s">
        <v>614</v>
      </c>
      <c r="DO80">
        <v>12.62</v>
      </c>
    </row>
    <row r="81" spans="1:119" x14ac:dyDescent="0.25">
      <c r="A81">
        <f>ROW(Source!A83)</f>
        <v>83</v>
      </c>
      <c r="B81">
        <v>86549534</v>
      </c>
      <c r="C81">
        <v>86550123</v>
      </c>
      <c r="D81">
        <v>85731798</v>
      </c>
      <c r="E81">
        <v>1</v>
      </c>
      <c r="F81">
        <v>1</v>
      </c>
      <c r="G81">
        <v>1081</v>
      </c>
      <c r="H81">
        <v>2</v>
      </c>
      <c r="I81" t="s">
        <v>664</v>
      </c>
      <c r="J81" t="s">
        <v>665</v>
      </c>
      <c r="K81" t="s">
        <v>666</v>
      </c>
      <c r="L81">
        <v>1368</v>
      </c>
      <c r="N81">
        <v>1011</v>
      </c>
      <c r="O81" t="s">
        <v>618</v>
      </c>
      <c r="P81" t="s">
        <v>618</v>
      </c>
      <c r="Q81">
        <v>1</v>
      </c>
      <c r="W81">
        <v>0</v>
      </c>
      <c r="X81">
        <v>-2083101341</v>
      </c>
      <c r="Y81">
        <f>((AT81*1.25)*1.2)</f>
        <v>2.6999999999999997</v>
      </c>
      <c r="AA81">
        <v>0</v>
      </c>
      <c r="AB81">
        <v>0.85</v>
      </c>
      <c r="AC81">
        <v>0</v>
      </c>
      <c r="AD81">
        <v>0</v>
      </c>
      <c r="AE81">
        <v>0</v>
      </c>
      <c r="AF81">
        <v>0.8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1.8</v>
      </c>
      <c r="AU81" t="s">
        <v>138</v>
      </c>
      <c r="AV81">
        <v>0</v>
      </c>
      <c r="AW81">
        <v>2</v>
      </c>
      <c r="AX81">
        <v>86550135</v>
      </c>
      <c r="AY81">
        <v>1</v>
      </c>
      <c r="AZ81">
        <v>0</v>
      </c>
      <c r="BA81">
        <v>103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ROUND(Y81*Source!I83*DO81,9)</f>
        <v>0</v>
      </c>
      <c r="CX81">
        <f>ROUND(Y81*Source!I83,9)</f>
        <v>3.78</v>
      </c>
      <c r="CY81">
        <f>AB81</f>
        <v>0.85</v>
      </c>
      <c r="CZ81">
        <f>AF81</f>
        <v>0.8</v>
      </c>
      <c r="DA81">
        <f>AJ81</f>
        <v>1</v>
      </c>
      <c r="DB81">
        <f>ROUND(((ROUND(AT81*CZ81,2)*1.25)*1.2),6)</f>
        <v>2.16</v>
      </c>
      <c r="DC81">
        <f>ROUND(((ROUND(AT81*AG81,2)*1.25)*1.2),6)</f>
        <v>0</v>
      </c>
      <c r="DD81" t="s">
        <v>3</v>
      </c>
      <c r="DE81" t="s">
        <v>3</v>
      </c>
      <c r="DF81">
        <f t="shared" si="17"/>
        <v>0</v>
      </c>
      <c r="DG81">
        <f t="shared" si="14"/>
        <v>3.02</v>
      </c>
      <c r="DH81">
        <f t="shared" si="15"/>
        <v>0</v>
      </c>
      <c r="DI81">
        <f t="shared" si="16"/>
        <v>0</v>
      </c>
      <c r="DJ81">
        <f>DG81</f>
        <v>3.02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ROW(Source!A83)</f>
        <v>83</v>
      </c>
      <c r="B82">
        <v>86549534</v>
      </c>
      <c r="C82">
        <v>86550123</v>
      </c>
      <c r="D82">
        <v>85731746</v>
      </c>
      <c r="E82">
        <v>1</v>
      </c>
      <c r="F82">
        <v>1</v>
      </c>
      <c r="G82">
        <v>1081</v>
      </c>
      <c r="H82">
        <v>2</v>
      </c>
      <c r="I82" t="s">
        <v>667</v>
      </c>
      <c r="J82" t="s">
        <v>668</v>
      </c>
      <c r="K82" t="s">
        <v>669</v>
      </c>
      <c r="L82">
        <v>1368</v>
      </c>
      <c r="N82">
        <v>1011</v>
      </c>
      <c r="O82" t="s">
        <v>618</v>
      </c>
      <c r="P82" t="s">
        <v>618</v>
      </c>
      <c r="Q82">
        <v>1</v>
      </c>
      <c r="W82">
        <v>0</v>
      </c>
      <c r="X82">
        <v>627021599</v>
      </c>
      <c r="Y82">
        <f>((AT82*1.25)*1.2)</f>
        <v>2.7749999999999999</v>
      </c>
      <c r="AA82">
        <v>0</v>
      </c>
      <c r="AB82">
        <v>1.1499999999999999</v>
      </c>
      <c r="AC82">
        <v>0</v>
      </c>
      <c r="AD82">
        <v>0</v>
      </c>
      <c r="AE82">
        <v>0</v>
      </c>
      <c r="AF82">
        <v>1.08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1.85</v>
      </c>
      <c r="AU82" t="s">
        <v>138</v>
      </c>
      <c r="AV82">
        <v>0</v>
      </c>
      <c r="AW82">
        <v>2</v>
      </c>
      <c r="AX82">
        <v>86550136</v>
      </c>
      <c r="AY82">
        <v>1</v>
      </c>
      <c r="AZ82">
        <v>0</v>
      </c>
      <c r="BA82">
        <v>104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ROUND(Y82*Source!I83*DO82,9)</f>
        <v>0</v>
      </c>
      <c r="CX82">
        <f>ROUND(Y82*Source!I83,9)</f>
        <v>3.8849999999999998</v>
      </c>
      <c r="CY82">
        <f>AB82</f>
        <v>1.1499999999999999</v>
      </c>
      <c r="CZ82">
        <f>AF82</f>
        <v>1.08</v>
      </c>
      <c r="DA82">
        <f>AJ82</f>
        <v>1</v>
      </c>
      <c r="DB82">
        <f>ROUND(((ROUND(AT82*CZ82,2)*1.25)*1.2),6)</f>
        <v>3</v>
      </c>
      <c r="DC82">
        <f>ROUND(((ROUND(AT82*AG82,2)*1.25)*1.2),6)</f>
        <v>0</v>
      </c>
      <c r="DD82" t="s">
        <v>3</v>
      </c>
      <c r="DE82" t="s">
        <v>3</v>
      </c>
      <c r="DF82">
        <f t="shared" si="17"/>
        <v>0</v>
      </c>
      <c r="DG82">
        <f t="shared" si="14"/>
        <v>4.2</v>
      </c>
      <c r="DH82">
        <f t="shared" si="15"/>
        <v>0</v>
      </c>
      <c r="DI82">
        <f t="shared" si="16"/>
        <v>0</v>
      </c>
      <c r="DJ82">
        <f>DG82</f>
        <v>4.2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ROW(Source!A83)</f>
        <v>83</v>
      </c>
      <c r="B83">
        <v>86549534</v>
      </c>
      <c r="C83">
        <v>86550123</v>
      </c>
      <c r="D83">
        <v>85730911</v>
      </c>
      <c r="E83">
        <v>1</v>
      </c>
      <c r="F83">
        <v>1</v>
      </c>
      <c r="G83">
        <v>1081</v>
      </c>
      <c r="H83">
        <v>2</v>
      </c>
      <c r="I83" t="s">
        <v>652</v>
      </c>
      <c r="J83" t="s">
        <v>653</v>
      </c>
      <c r="K83" t="s">
        <v>654</v>
      </c>
      <c r="L83">
        <v>1368</v>
      </c>
      <c r="N83">
        <v>1011</v>
      </c>
      <c r="O83" t="s">
        <v>618</v>
      </c>
      <c r="P83" t="s">
        <v>618</v>
      </c>
      <c r="Q83">
        <v>1</v>
      </c>
      <c r="W83">
        <v>0</v>
      </c>
      <c r="X83">
        <v>-44940208</v>
      </c>
      <c r="Y83">
        <f>((AT83*1.25)*1.2)</f>
        <v>0.16500000000000001</v>
      </c>
      <c r="AA83">
        <v>0</v>
      </c>
      <c r="AB83">
        <v>191.17</v>
      </c>
      <c r="AC83">
        <v>18.059999999999999</v>
      </c>
      <c r="AD83">
        <v>0</v>
      </c>
      <c r="AE83">
        <v>0</v>
      </c>
      <c r="AF83">
        <v>179.17</v>
      </c>
      <c r="AG83">
        <v>16.93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0.11</v>
      </c>
      <c r="AU83" t="s">
        <v>138</v>
      </c>
      <c r="AV83">
        <v>0</v>
      </c>
      <c r="AW83">
        <v>2</v>
      </c>
      <c r="AX83">
        <v>86550134</v>
      </c>
      <c r="AY83">
        <v>1</v>
      </c>
      <c r="AZ83">
        <v>0</v>
      </c>
      <c r="BA83">
        <v>105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ROUND(Y83*Source!I83*DO83,9)</f>
        <v>3.9108299999999998</v>
      </c>
      <c r="CX83">
        <f>ROUND(Y83*Source!I83,9)</f>
        <v>0.23100000000000001</v>
      </c>
      <c r="CY83">
        <f>AB83</f>
        <v>191.17</v>
      </c>
      <c r="CZ83">
        <f>AF83</f>
        <v>179.17</v>
      </c>
      <c r="DA83">
        <f>AJ83</f>
        <v>1</v>
      </c>
      <c r="DB83">
        <f>ROUND(((ROUND(AT83*CZ83,2)*1.25)*1.2),6)</f>
        <v>29.565000000000001</v>
      </c>
      <c r="DC83">
        <f>ROUND(((ROUND(AT83*AG83,2)*1.25)*1.2),6)</f>
        <v>2.79</v>
      </c>
      <c r="DD83" t="s">
        <v>3</v>
      </c>
      <c r="DE83" t="s">
        <v>3</v>
      </c>
      <c r="DF83">
        <f t="shared" si="17"/>
        <v>0</v>
      </c>
      <c r="DG83">
        <f t="shared" si="14"/>
        <v>41.39</v>
      </c>
      <c r="DH83">
        <f t="shared" si="15"/>
        <v>3.91</v>
      </c>
      <c r="DI83">
        <f t="shared" si="16"/>
        <v>0</v>
      </c>
      <c r="DJ83">
        <f>DG83</f>
        <v>41.39</v>
      </c>
      <c r="DK83">
        <v>0</v>
      </c>
      <c r="DL83" t="s">
        <v>635</v>
      </c>
      <c r="DM83">
        <v>0</v>
      </c>
      <c r="DN83" t="s">
        <v>614</v>
      </c>
      <c r="DO83">
        <v>16.93</v>
      </c>
    </row>
    <row r="84" spans="1:119" x14ac:dyDescent="0.25">
      <c r="A84">
        <f>ROW(Source!A83)</f>
        <v>83</v>
      </c>
      <c r="B84">
        <v>86549534</v>
      </c>
      <c r="C84">
        <v>86550123</v>
      </c>
      <c r="D84">
        <v>85700702</v>
      </c>
      <c r="E84">
        <v>1</v>
      </c>
      <c r="F84">
        <v>1</v>
      </c>
      <c r="G84">
        <v>1081</v>
      </c>
      <c r="H84">
        <v>3</v>
      </c>
      <c r="I84" t="s">
        <v>670</v>
      </c>
      <c r="J84" t="s">
        <v>671</v>
      </c>
      <c r="K84" t="s">
        <v>672</v>
      </c>
      <c r="L84">
        <v>1346</v>
      </c>
      <c r="N84">
        <v>1009</v>
      </c>
      <c r="O84" t="s">
        <v>651</v>
      </c>
      <c r="P84" t="s">
        <v>651</v>
      </c>
      <c r="Q84">
        <v>1</v>
      </c>
      <c r="W84">
        <v>0</v>
      </c>
      <c r="X84">
        <v>1343467368</v>
      </c>
      <c r="Y84">
        <f>((AT84*1)*1)</f>
        <v>0.44</v>
      </c>
      <c r="AA84">
        <v>1.61</v>
      </c>
      <c r="AB84">
        <v>0</v>
      </c>
      <c r="AC84">
        <v>0</v>
      </c>
      <c r="AD84">
        <v>0</v>
      </c>
      <c r="AE84">
        <v>1.61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0.44</v>
      </c>
      <c r="AU84" t="s">
        <v>36</v>
      </c>
      <c r="AV84">
        <v>0</v>
      </c>
      <c r="AW84">
        <v>2</v>
      </c>
      <c r="AX84">
        <v>86550137</v>
      </c>
      <c r="AY84">
        <v>1</v>
      </c>
      <c r="AZ84">
        <v>0</v>
      </c>
      <c r="BA84">
        <v>106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ROUND(Y84*Source!I83,9)</f>
        <v>0.61599999999999999</v>
      </c>
      <c r="CY84">
        <f>AA84</f>
        <v>1.61</v>
      </c>
      <c r="CZ84">
        <f>AE84</f>
        <v>1.61</v>
      </c>
      <c r="DA84">
        <f>AI84</f>
        <v>1</v>
      </c>
      <c r="DB84">
        <f>ROUND(((ROUND(AT84*CZ84,2)*1)*1),6)</f>
        <v>0.71</v>
      </c>
      <c r="DC84">
        <f>ROUND(((ROUND(AT84*AG84,2)*1)*1),6)</f>
        <v>0</v>
      </c>
      <c r="DD84" t="s">
        <v>3</v>
      </c>
      <c r="DE84" t="s">
        <v>3</v>
      </c>
      <c r="DF84">
        <f t="shared" si="17"/>
        <v>0.99</v>
      </c>
      <c r="DG84">
        <f t="shared" si="14"/>
        <v>0</v>
      </c>
      <c r="DH84">
        <f t="shared" si="15"/>
        <v>0</v>
      </c>
      <c r="DI84">
        <f t="shared" si="16"/>
        <v>0</v>
      </c>
      <c r="DJ84">
        <f>DF84</f>
        <v>0.99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ROW(Source!A83)</f>
        <v>83</v>
      </c>
      <c r="B85">
        <v>86549534</v>
      </c>
      <c r="C85">
        <v>86550123</v>
      </c>
      <c r="D85">
        <v>85700705</v>
      </c>
      <c r="E85">
        <v>1</v>
      </c>
      <c r="F85">
        <v>1</v>
      </c>
      <c r="G85">
        <v>1081</v>
      </c>
      <c r="H85">
        <v>3</v>
      </c>
      <c r="I85" t="s">
        <v>642</v>
      </c>
      <c r="J85" t="s">
        <v>643</v>
      </c>
      <c r="K85" t="s">
        <v>644</v>
      </c>
      <c r="L85">
        <v>1339</v>
      </c>
      <c r="N85">
        <v>1007</v>
      </c>
      <c r="O85" t="s">
        <v>622</v>
      </c>
      <c r="P85" t="s">
        <v>622</v>
      </c>
      <c r="Q85">
        <v>1</v>
      </c>
      <c r="W85">
        <v>0</v>
      </c>
      <c r="X85">
        <v>-1622585150</v>
      </c>
      <c r="Y85">
        <f>((AT85*1)*1)</f>
        <v>1.57</v>
      </c>
      <c r="AA85">
        <v>7.07</v>
      </c>
      <c r="AB85">
        <v>0</v>
      </c>
      <c r="AC85">
        <v>0</v>
      </c>
      <c r="AD85">
        <v>0</v>
      </c>
      <c r="AE85">
        <v>7.07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1.57</v>
      </c>
      <c r="AU85" t="s">
        <v>36</v>
      </c>
      <c r="AV85">
        <v>0</v>
      </c>
      <c r="AW85">
        <v>2</v>
      </c>
      <c r="AX85">
        <v>86550138</v>
      </c>
      <c r="AY85">
        <v>1</v>
      </c>
      <c r="AZ85">
        <v>0</v>
      </c>
      <c r="BA85">
        <v>107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ROUND(Y85*Source!I83,9)</f>
        <v>2.198</v>
      </c>
      <c r="CY85">
        <f>AA85</f>
        <v>7.07</v>
      </c>
      <c r="CZ85">
        <f>AE85</f>
        <v>7.07</v>
      </c>
      <c r="DA85">
        <f>AI85</f>
        <v>1</v>
      </c>
      <c r="DB85">
        <f>ROUND(((ROUND(AT85*CZ85,2)*1)*1),6)</f>
        <v>11.1</v>
      </c>
      <c r="DC85">
        <f>ROUND(((ROUND(AT85*AG85,2)*1)*1),6)</f>
        <v>0</v>
      </c>
      <c r="DD85" t="s">
        <v>3</v>
      </c>
      <c r="DE85" t="s">
        <v>3</v>
      </c>
      <c r="DF85">
        <f t="shared" si="17"/>
        <v>15.54</v>
      </c>
      <c r="DG85">
        <f t="shared" si="14"/>
        <v>0</v>
      </c>
      <c r="DH85">
        <f t="shared" si="15"/>
        <v>0</v>
      </c>
      <c r="DI85">
        <f t="shared" si="16"/>
        <v>0</v>
      </c>
      <c r="DJ85">
        <f>DF85</f>
        <v>15.54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ROW(Source!A83)</f>
        <v>83</v>
      </c>
      <c r="B86">
        <v>86549534</v>
      </c>
      <c r="C86">
        <v>86550123</v>
      </c>
      <c r="D86">
        <v>85716484</v>
      </c>
      <c r="E86">
        <v>1</v>
      </c>
      <c r="F86">
        <v>1</v>
      </c>
      <c r="G86">
        <v>1081</v>
      </c>
      <c r="H86">
        <v>3</v>
      </c>
      <c r="I86" t="s">
        <v>142</v>
      </c>
      <c r="J86" t="s">
        <v>145</v>
      </c>
      <c r="K86" t="s">
        <v>143</v>
      </c>
      <c r="L86">
        <v>1301</v>
      </c>
      <c r="N86">
        <v>1003</v>
      </c>
      <c r="O86" t="s">
        <v>144</v>
      </c>
      <c r="P86" t="s">
        <v>144</v>
      </c>
      <c r="Q86">
        <v>1</v>
      </c>
      <c r="W86">
        <v>0</v>
      </c>
      <c r="X86">
        <v>472920806</v>
      </c>
      <c r="Y86">
        <f>((AT86*1)*1)</f>
        <v>100</v>
      </c>
      <c r="AA86">
        <v>1423.74</v>
      </c>
      <c r="AB86">
        <v>0</v>
      </c>
      <c r="AC86">
        <v>0</v>
      </c>
      <c r="AD86">
        <v>0</v>
      </c>
      <c r="AE86">
        <v>1423.74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100</v>
      </c>
      <c r="AU86" t="s">
        <v>36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ROUND(Y86*Source!I83,9)</f>
        <v>140</v>
      </c>
      <c r="CY86">
        <f>AA86</f>
        <v>1423.74</v>
      </c>
      <c r="CZ86">
        <f>AE86</f>
        <v>1423.74</v>
      </c>
      <c r="DA86">
        <f>AI86</f>
        <v>1</v>
      </c>
      <c r="DB86">
        <f>ROUND(((ROUND(AT86*CZ86,2)*1)*1),6)</f>
        <v>142374</v>
      </c>
      <c r="DC86">
        <f>ROUND(((ROUND(AT86*AG86,2)*1)*1),6)</f>
        <v>0</v>
      </c>
      <c r="DD86" t="s">
        <v>3</v>
      </c>
      <c r="DE86" t="s">
        <v>3</v>
      </c>
      <c r="DF86">
        <f t="shared" si="17"/>
        <v>199323.6</v>
      </c>
      <c r="DG86">
        <f t="shared" si="14"/>
        <v>0</v>
      </c>
      <c r="DH86">
        <f t="shared" si="15"/>
        <v>0</v>
      </c>
      <c r="DI86">
        <f t="shared" si="16"/>
        <v>0</v>
      </c>
      <c r="DJ86">
        <f>DF86</f>
        <v>199323.6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ROW(Source!A84)</f>
        <v>84</v>
      </c>
      <c r="B87">
        <v>86549536</v>
      </c>
      <c r="C87">
        <v>86550123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612</v>
      </c>
      <c r="J87" t="s">
        <v>3</v>
      </c>
      <c r="K87" t="s">
        <v>613</v>
      </c>
      <c r="L87">
        <v>1191</v>
      </c>
      <c r="N87">
        <v>1013</v>
      </c>
      <c r="O87" t="s">
        <v>614</v>
      </c>
      <c r="P87" t="s">
        <v>614</v>
      </c>
      <c r="Q87">
        <v>1</v>
      </c>
      <c r="W87">
        <v>0</v>
      </c>
      <c r="X87">
        <v>476480486</v>
      </c>
      <c r="Y87">
        <f>((AT87*1.15)*1.2)</f>
        <v>241.29299999999998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174.85</v>
      </c>
      <c r="AU87" t="s">
        <v>139</v>
      </c>
      <c r="AV87">
        <v>1</v>
      </c>
      <c r="AW87">
        <v>2</v>
      </c>
      <c r="AX87">
        <v>86550132</v>
      </c>
      <c r="AY87">
        <v>1</v>
      </c>
      <c r="AZ87">
        <v>0</v>
      </c>
      <c r="BA87">
        <v>109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ROUND(AT87*Source!I84*AH87*AL87,2)</f>
        <v>0</v>
      </c>
      <c r="CV87">
        <f>ROUND(Y87*Source!I84,9)</f>
        <v>337.81020000000001</v>
      </c>
      <c r="CW87">
        <v>0</v>
      </c>
      <c r="CX87">
        <f>ROUND(Y87*Source!I84,9)</f>
        <v>337.81020000000001</v>
      </c>
      <c r="CY87">
        <f>AD87</f>
        <v>0</v>
      </c>
      <c r="CZ87">
        <f>AH87</f>
        <v>0</v>
      </c>
      <c r="DA87">
        <f>AL87</f>
        <v>1</v>
      </c>
      <c r="DB87">
        <f>ROUND(((ROUND(AT87*CZ87,2)*1.15)*1.2),6)</f>
        <v>0</v>
      </c>
      <c r="DC87">
        <f>ROUND(((ROUND(AT87*AG87,2)*1.15)*1.2),6)</f>
        <v>0</v>
      </c>
      <c r="DD87" t="s">
        <v>3</v>
      </c>
      <c r="DE87" t="s">
        <v>3</v>
      </c>
      <c r="DF87">
        <f t="shared" si="17"/>
        <v>0</v>
      </c>
      <c r="DG87">
        <f t="shared" si="14"/>
        <v>0</v>
      </c>
      <c r="DH87">
        <f t="shared" si="15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ROW(Source!A84)</f>
        <v>84</v>
      </c>
      <c r="B88">
        <v>86549536</v>
      </c>
      <c r="C88">
        <v>86550123</v>
      </c>
      <c r="D88">
        <v>85731680</v>
      </c>
      <c r="E88">
        <v>1</v>
      </c>
      <c r="F88">
        <v>1</v>
      </c>
      <c r="G88">
        <v>1081</v>
      </c>
      <c r="H88">
        <v>2</v>
      </c>
      <c r="I88" t="s">
        <v>661</v>
      </c>
      <c r="J88" t="s">
        <v>662</v>
      </c>
      <c r="K88" t="s">
        <v>663</v>
      </c>
      <c r="L88">
        <v>1368</v>
      </c>
      <c r="N88">
        <v>1011</v>
      </c>
      <c r="O88" t="s">
        <v>618</v>
      </c>
      <c r="P88" t="s">
        <v>618</v>
      </c>
      <c r="Q88">
        <v>1</v>
      </c>
      <c r="W88">
        <v>0</v>
      </c>
      <c r="X88">
        <v>-1647195433</v>
      </c>
      <c r="Y88">
        <f>((AT88*1.25)*1.2)</f>
        <v>0.16500000000000001</v>
      </c>
      <c r="AA88">
        <v>0</v>
      </c>
      <c r="AB88">
        <v>1916.15</v>
      </c>
      <c r="AC88">
        <v>758.78</v>
      </c>
      <c r="AD88">
        <v>0</v>
      </c>
      <c r="AE88">
        <v>0</v>
      </c>
      <c r="AF88">
        <v>123.34</v>
      </c>
      <c r="AG88">
        <v>12.62</v>
      </c>
      <c r="AH88">
        <v>0</v>
      </c>
      <c r="AI88">
        <v>1</v>
      </c>
      <c r="AJ88">
        <v>14.56</v>
      </c>
      <c r="AK88">
        <v>56.35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0.11</v>
      </c>
      <c r="AU88" t="s">
        <v>138</v>
      </c>
      <c r="AV88">
        <v>0</v>
      </c>
      <c r="AW88">
        <v>2</v>
      </c>
      <c r="AX88">
        <v>86550133</v>
      </c>
      <c r="AY88">
        <v>1</v>
      </c>
      <c r="AZ88">
        <v>0</v>
      </c>
      <c r="BA88">
        <v>110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ROUND(Y88*Source!I84*DO88,9)</f>
        <v>2.9152200000000001</v>
      </c>
      <c r="CX88">
        <f>ROUND(Y88*Source!I84,9)</f>
        <v>0.23100000000000001</v>
      </c>
      <c r="CY88">
        <f>AB88</f>
        <v>1916.15</v>
      </c>
      <c r="CZ88">
        <f>AF88</f>
        <v>123.34</v>
      </c>
      <c r="DA88">
        <f>AJ88</f>
        <v>14.56</v>
      </c>
      <c r="DB88">
        <f>ROUND(((ROUND(AT88*CZ88,2)*1.25)*1.2),6)</f>
        <v>20.355</v>
      </c>
      <c r="DC88">
        <f>ROUND(((ROUND(AT88*AG88,2)*1.25)*1.2),6)</f>
        <v>2.085</v>
      </c>
      <c r="DD88" t="s">
        <v>3</v>
      </c>
      <c r="DE88" t="s">
        <v>3</v>
      </c>
      <c r="DF88">
        <f t="shared" si="17"/>
        <v>0</v>
      </c>
      <c r="DG88">
        <f>ROUND(ROUND(AF88*AJ88,2)*CX88,2)</f>
        <v>414.84</v>
      </c>
      <c r="DH88">
        <f>ROUND(ROUND(AG88*AK88,2)*CX88,2)</f>
        <v>164.27</v>
      </c>
      <c r="DI88">
        <f t="shared" si="16"/>
        <v>0</v>
      </c>
      <c r="DJ88">
        <f>DG88</f>
        <v>414.84</v>
      </c>
      <c r="DK88">
        <v>0</v>
      </c>
      <c r="DL88" t="s">
        <v>635</v>
      </c>
      <c r="DM88">
        <v>0</v>
      </c>
      <c r="DN88" t="s">
        <v>614</v>
      </c>
      <c r="DO88">
        <v>12.62</v>
      </c>
    </row>
    <row r="89" spans="1:119" x14ac:dyDescent="0.25">
      <c r="A89">
        <f>ROW(Source!A84)</f>
        <v>84</v>
      </c>
      <c r="B89">
        <v>86549536</v>
      </c>
      <c r="C89">
        <v>86550123</v>
      </c>
      <c r="D89">
        <v>85731798</v>
      </c>
      <c r="E89">
        <v>1</v>
      </c>
      <c r="F89">
        <v>1</v>
      </c>
      <c r="G89">
        <v>1081</v>
      </c>
      <c r="H89">
        <v>2</v>
      </c>
      <c r="I89" t="s">
        <v>664</v>
      </c>
      <c r="J89" t="s">
        <v>665</v>
      </c>
      <c r="K89" t="s">
        <v>666</v>
      </c>
      <c r="L89">
        <v>1368</v>
      </c>
      <c r="N89">
        <v>1011</v>
      </c>
      <c r="O89" t="s">
        <v>618</v>
      </c>
      <c r="P89" t="s">
        <v>618</v>
      </c>
      <c r="Q89">
        <v>1</v>
      </c>
      <c r="W89">
        <v>0</v>
      </c>
      <c r="X89">
        <v>-2083101341</v>
      </c>
      <c r="Y89">
        <f>((AT89*1.25)*1.2)</f>
        <v>2.6999999999999997</v>
      </c>
      <c r="AA89">
        <v>0</v>
      </c>
      <c r="AB89">
        <v>8.08</v>
      </c>
      <c r="AC89">
        <v>0</v>
      </c>
      <c r="AD89">
        <v>0</v>
      </c>
      <c r="AE89">
        <v>0</v>
      </c>
      <c r="AF89">
        <v>0.8</v>
      </c>
      <c r="AG89">
        <v>0</v>
      </c>
      <c r="AH89">
        <v>0</v>
      </c>
      <c r="AI89">
        <v>1</v>
      </c>
      <c r="AJ89">
        <v>9.4600000000000009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1.8</v>
      </c>
      <c r="AU89" t="s">
        <v>138</v>
      </c>
      <c r="AV89">
        <v>0</v>
      </c>
      <c r="AW89">
        <v>2</v>
      </c>
      <c r="AX89">
        <v>86550135</v>
      </c>
      <c r="AY89">
        <v>1</v>
      </c>
      <c r="AZ89">
        <v>0</v>
      </c>
      <c r="BA89">
        <v>111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ROUND(Y89*Source!I84*DO89,9)</f>
        <v>0</v>
      </c>
      <c r="CX89">
        <f>ROUND(Y89*Source!I84,9)</f>
        <v>3.78</v>
      </c>
      <c r="CY89">
        <f>AB89</f>
        <v>8.08</v>
      </c>
      <c r="CZ89">
        <f>AF89</f>
        <v>0.8</v>
      </c>
      <c r="DA89">
        <f>AJ89</f>
        <v>9.4600000000000009</v>
      </c>
      <c r="DB89">
        <f>ROUND(((ROUND(AT89*CZ89,2)*1.25)*1.2),6)</f>
        <v>2.16</v>
      </c>
      <c r="DC89">
        <f>ROUND(((ROUND(AT89*AG89,2)*1.25)*1.2),6)</f>
        <v>0</v>
      </c>
      <c r="DD89" t="s">
        <v>3</v>
      </c>
      <c r="DE89" t="s">
        <v>3</v>
      </c>
      <c r="DF89">
        <f t="shared" si="17"/>
        <v>0</v>
      </c>
      <c r="DG89">
        <f>ROUND(ROUND(AF89*AJ89,2)*CX89,2)</f>
        <v>28.61</v>
      </c>
      <c r="DH89">
        <f>ROUND(ROUND(AG89,2)*CX89,2)</f>
        <v>0</v>
      </c>
      <c r="DI89">
        <f t="shared" si="16"/>
        <v>0</v>
      </c>
      <c r="DJ89">
        <f>DG89</f>
        <v>28.61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ROW(Source!A84)</f>
        <v>84</v>
      </c>
      <c r="B90">
        <v>86549536</v>
      </c>
      <c r="C90">
        <v>86550123</v>
      </c>
      <c r="D90">
        <v>85731746</v>
      </c>
      <c r="E90">
        <v>1</v>
      </c>
      <c r="F90">
        <v>1</v>
      </c>
      <c r="G90">
        <v>1081</v>
      </c>
      <c r="H90">
        <v>2</v>
      </c>
      <c r="I90" t="s">
        <v>667</v>
      </c>
      <c r="J90" t="s">
        <v>668</v>
      </c>
      <c r="K90" t="s">
        <v>669</v>
      </c>
      <c r="L90">
        <v>1368</v>
      </c>
      <c r="N90">
        <v>1011</v>
      </c>
      <c r="O90" t="s">
        <v>618</v>
      </c>
      <c r="P90" t="s">
        <v>618</v>
      </c>
      <c r="Q90">
        <v>1</v>
      </c>
      <c r="W90">
        <v>0</v>
      </c>
      <c r="X90">
        <v>627021599</v>
      </c>
      <c r="Y90">
        <f>((AT90*1.25)*1.2)</f>
        <v>2.7749999999999999</v>
      </c>
      <c r="AA90">
        <v>0</v>
      </c>
      <c r="AB90">
        <v>11.13</v>
      </c>
      <c r="AC90">
        <v>0</v>
      </c>
      <c r="AD90">
        <v>0</v>
      </c>
      <c r="AE90">
        <v>0</v>
      </c>
      <c r="AF90">
        <v>1.08</v>
      </c>
      <c r="AG90">
        <v>0</v>
      </c>
      <c r="AH90">
        <v>0</v>
      </c>
      <c r="AI90">
        <v>1</v>
      </c>
      <c r="AJ90">
        <v>9.66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1.85</v>
      </c>
      <c r="AU90" t="s">
        <v>138</v>
      </c>
      <c r="AV90">
        <v>0</v>
      </c>
      <c r="AW90">
        <v>2</v>
      </c>
      <c r="AX90">
        <v>86550136</v>
      </c>
      <c r="AY90">
        <v>1</v>
      </c>
      <c r="AZ90">
        <v>0</v>
      </c>
      <c r="BA90">
        <v>112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ROUND(Y90*Source!I84*DO90,9)</f>
        <v>0</v>
      </c>
      <c r="CX90">
        <f>ROUND(Y90*Source!I84,9)</f>
        <v>3.8849999999999998</v>
      </c>
      <c r="CY90">
        <f>AB90</f>
        <v>11.13</v>
      </c>
      <c r="CZ90">
        <f>AF90</f>
        <v>1.08</v>
      </c>
      <c r="DA90">
        <f>AJ90</f>
        <v>9.66</v>
      </c>
      <c r="DB90">
        <f>ROUND(((ROUND(AT90*CZ90,2)*1.25)*1.2),6)</f>
        <v>3</v>
      </c>
      <c r="DC90">
        <f>ROUND(((ROUND(AT90*AG90,2)*1.25)*1.2),6)</f>
        <v>0</v>
      </c>
      <c r="DD90" t="s">
        <v>3</v>
      </c>
      <c r="DE90" t="s">
        <v>3</v>
      </c>
      <c r="DF90">
        <f t="shared" si="17"/>
        <v>0</v>
      </c>
      <c r="DG90">
        <f>ROUND(ROUND(AF90*AJ90,2)*CX90,2)</f>
        <v>40.520000000000003</v>
      </c>
      <c r="DH90">
        <f>ROUND(ROUND(AG90,2)*CX90,2)</f>
        <v>0</v>
      </c>
      <c r="DI90">
        <f t="shared" si="16"/>
        <v>0</v>
      </c>
      <c r="DJ90">
        <f>DG90</f>
        <v>40.520000000000003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ROW(Source!A84)</f>
        <v>84</v>
      </c>
      <c r="B91">
        <v>86549536</v>
      </c>
      <c r="C91">
        <v>86550123</v>
      </c>
      <c r="D91">
        <v>85730911</v>
      </c>
      <c r="E91">
        <v>1</v>
      </c>
      <c r="F91">
        <v>1</v>
      </c>
      <c r="G91">
        <v>1081</v>
      </c>
      <c r="H91">
        <v>2</v>
      </c>
      <c r="I91" t="s">
        <v>652</v>
      </c>
      <c r="J91" t="s">
        <v>653</v>
      </c>
      <c r="K91" t="s">
        <v>654</v>
      </c>
      <c r="L91">
        <v>1368</v>
      </c>
      <c r="N91">
        <v>1011</v>
      </c>
      <c r="O91" t="s">
        <v>618</v>
      </c>
      <c r="P91" t="s">
        <v>618</v>
      </c>
      <c r="Q91">
        <v>1</v>
      </c>
      <c r="W91">
        <v>0</v>
      </c>
      <c r="X91">
        <v>-44940208</v>
      </c>
      <c r="Y91">
        <f>((AT91*1.25)*1.2)</f>
        <v>0.16500000000000001</v>
      </c>
      <c r="AA91">
        <v>0</v>
      </c>
      <c r="AB91">
        <v>2758.65</v>
      </c>
      <c r="AC91">
        <v>1017.92</v>
      </c>
      <c r="AD91">
        <v>0</v>
      </c>
      <c r="AE91">
        <v>0</v>
      </c>
      <c r="AF91">
        <v>179.17</v>
      </c>
      <c r="AG91">
        <v>16.93</v>
      </c>
      <c r="AH91">
        <v>0</v>
      </c>
      <c r="AI91">
        <v>1</v>
      </c>
      <c r="AJ91">
        <v>14.43</v>
      </c>
      <c r="AK91">
        <v>56.35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0.11</v>
      </c>
      <c r="AU91" t="s">
        <v>138</v>
      </c>
      <c r="AV91">
        <v>0</v>
      </c>
      <c r="AW91">
        <v>2</v>
      </c>
      <c r="AX91">
        <v>86550134</v>
      </c>
      <c r="AY91">
        <v>1</v>
      </c>
      <c r="AZ91">
        <v>0</v>
      </c>
      <c r="BA91">
        <v>113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ROUND(Y91*Source!I84*DO91,9)</f>
        <v>3.9108299999999998</v>
      </c>
      <c r="CX91">
        <f>ROUND(Y91*Source!I84,9)</f>
        <v>0.23100000000000001</v>
      </c>
      <c r="CY91">
        <f>AB91</f>
        <v>2758.65</v>
      </c>
      <c r="CZ91">
        <f>AF91</f>
        <v>179.17</v>
      </c>
      <c r="DA91">
        <f>AJ91</f>
        <v>14.43</v>
      </c>
      <c r="DB91">
        <f>ROUND(((ROUND(AT91*CZ91,2)*1.25)*1.2),6)</f>
        <v>29.565000000000001</v>
      </c>
      <c r="DC91">
        <f>ROUND(((ROUND(AT91*AG91,2)*1.25)*1.2),6)</f>
        <v>2.79</v>
      </c>
      <c r="DD91" t="s">
        <v>3</v>
      </c>
      <c r="DE91" t="s">
        <v>3</v>
      </c>
      <c r="DF91">
        <f t="shared" si="17"/>
        <v>0</v>
      </c>
      <c r="DG91">
        <f>ROUND(ROUND(AF91*AJ91,2)*CX91,2)</f>
        <v>597.23</v>
      </c>
      <c r="DH91">
        <f>ROUND(ROUND(AG91*AK91,2)*CX91,2)</f>
        <v>220.38</v>
      </c>
      <c r="DI91">
        <f t="shared" si="16"/>
        <v>0</v>
      </c>
      <c r="DJ91">
        <f>DG91</f>
        <v>597.23</v>
      </c>
      <c r="DK91">
        <v>0</v>
      </c>
      <c r="DL91" t="s">
        <v>635</v>
      </c>
      <c r="DM91">
        <v>0</v>
      </c>
      <c r="DN91" t="s">
        <v>614</v>
      </c>
      <c r="DO91">
        <v>16.93</v>
      </c>
    </row>
    <row r="92" spans="1:119" x14ac:dyDescent="0.25">
      <c r="A92">
        <f>ROW(Source!A84)</f>
        <v>84</v>
      </c>
      <c r="B92">
        <v>86549536</v>
      </c>
      <c r="C92">
        <v>86550123</v>
      </c>
      <c r="D92">
        <v>85700702</v>
      </c>
      <c r="E92">
        <v>1</v>
      </c>
      <c r="F92">
        <v>1</v>
      </c>
      <c r="G92">
        <v>1081</v>
      </c>
      <c r="H92">
        <v>3</v>
      </c>
      <c r="I92" t="s">
        <v>670</v>
      </c>
      <c r="J92" t="s">
        <v>671</v>
      </c>
      <c r="K92" t="s">
        <v>672</v>
      </c>
      <c r="L92">
        <v>1346</v>
      </c>
      <c r="N92">
        <v>1009</v>
      </c>
      <c r="O92" t="s">
        <v>651</v>
      </c>
      <c r="P92" t="s">
        <v>651</v>
      </c>
      <c r="Q92">
        <v>1</v>
      </c>
      <c r="W92">
        <v>0</v>
      </c>
      <c r="X92">
        <v>1343467368</v>
      </c>
      <c r="Y92">
        <f>((AT92*1)*1)</f>
        <v>0.44</v>
      </c>
      <c r="AA92">
        <v>23.6</v>
      </c>
      <c r="AB92">
        <v>0</v>
      </c>
      <c r="AC92">
        <v>0</v>
      </c>
      <c r="AD92">
        <v>0</v>
      </c>
      <c r="AE92">
        <v>1.61</v>
      </c>
      <c r="AF92">
        <v>0</v>
      </c>
      <c r="AG92">
        <v>0</v>
      </c>
      <c r="AH92">
        <v>0</v>
      </c>
      <c r="AI92">
        <v>14.66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0.44</v>
      </c>
      <c r="AU92" t="s">
        <v>36</v>
      </c>
      <c r="AV92">
        <v>0</v>
      </c>
      <c r="AW92">
        <v>2</v>
      </c>
      <c r="AX92">
        <v>86550137</v>
      </c>
      <c r="AY92">
        <v>1</v>
      </c>
      <c r="AZ92">
        <v>0</v>
      </c>
      <c r="BA92">
        <v>114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ROUND(Y92*Source!I84,9)</f>
        <v>0.61599999999999999</v>
      </c>
      <c r="CY92">
        <f>AA92</f>
        <v>23.6</v>
      </c>
      <c r="CZ92">
        <f>AE92</f>
        <v>1.61</v>
      </c>
      <c r="DA92">
        <f>AI92</f>
        <v>14.66</v>
      </c>
      <c r="DB92">
        <f>ROUND(((ROUND(AT92*CZ92,2)*1)*1),6)</f>
        <v>0.71</v>
      </c>
      <c r="DC92">
        <f>ROUND(((ROUND(AT92*AG92,2)*1)*1),6)</f>
        <v>0</v>
      </c>
      <c r="DD92" t="s">
        <v>3</v>
      </c>
      <c r="DE92" t="s">
        <v>3</v>
      </c>
      <c r="DF92">
        <f>ROUND(ROUND(AE92*AI92,2)*CX92,2)</f>
        <v>14.54</v>
      </c>
      <c r="DG92">
        <f t="shared" ref="DG92:DG103" si="18">ROUND(ROUND(AF92,2)*CX92,2)</f>
        <v>0</v>
      </c>
      <c r="DH92">
        <f t="shared" ref="DH92:DH103" si="19">ROUND(ROUND(AG92,2)*CX92,2)</f>
        <v>0</v>
      </c>
      <c r="DI92">
        <f t="shared" si="16"/>
        <v>0</v>
      </c>
      <c r="DJ92">
        <f>DF92</f>
        <v>14.54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ROW(Source!A84)</f>
        <v>84</v>
      </c>
      <c r="B93">
        <v>86549536</v>
      </c>
      <c r="C93">
        <v>86550123</v>
      </c>
      <c r="D93">
        <v>85700705</v>
      </c>
      <c r="E93">
        <v>1</v>
      </c>
      <c r="F93">
        <v>1</v>
      </c>
      <c r="G93">
        <v>1081</v>
      </c>
      <c r="H93">
        <v>3</v>
      </c>
      <c r="I93" t="s">
        <v>642</v>
      </c>
      <c r="J93" t="s">
        <v>643</v>
      </c>
      <c r="K93" t="s">
        <v>644</v>
      </c>
      <c r="L93">
        <v>1339</v>
      </c>
      <c r="N93">
        <v>1007</v>
      </c>
      <c r="O93" t="s">
        <v>622</v>
      </c>
      <c r="P93" t="s">
        <v>622</v>
      </c>
      <c r="Q93">
        <v>1</v>
      </c>
      <c r="W93">
        <v>0</v>
      </c>
      <c r="X93">
        <v>-1622585150</v>
      </c>
      <c r="Y93">
        <f>((AT93*1)*1)</f>
        <v>1.57</v>
      </c>
      <c r="AA93">
        <v>54.79</v>
      </c>
      <c r="AB93">
        <v>0</v>
      </c>
      <c r="AC93">
        <v>0</v>
      </c>
      <c r="AD93">
        <v>0</v>
      </c>
      <c r="AE93">
        <v>7.07</v>
      </c>
      <c r="AF93">
        <v>0</v>
      </c>
      <c r="AG93">
        <v>0</v>
      </c>
      <c r="AH93">
        <v>0</v>
      </c>
      <c r="AI93">
        <v>7.75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1.57</v>
      </c>
      <c r="AU93" t="s">
        <v>36</v>
      </c>
      <c r="AV93">
        <v>0</v>
      </c>
      <c r="AW93">
        <v>2</v>
      </c>
      <c r="AX93">
        <v>86550138</v>
      </c>
      <c r="AY93">
        <v>1</v>
      </c>
      <c r="AZ93">
        <v>0</v>
      </c>
      <c r="BA93">
        <v>115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ROUND(Y93*Source!I84,9)</f>
        <v>2.198</v>
      </c>
      <c r="CY93">
        <f>AA93</f>
        <v>54.79</v>
      </c>
      <c r="CZ93">
        <f>AE93</f>
        <v>7.07</v>
      </c>
      <c r="DA93">
        <f>AI93</f>
        <v>7.75</v>
      </c>
      <c r="DB93">
        <f>ROUND(((ROUND(AT93*CZ93,2)*1)*1),6)</f>
        <v>11.1</v>
      </c>
      <c r="DC93">
        <f>ROUND(((ROUND(AT93*AG93,2)*1)*1),6)</f>
        <v>0</v>
      </c>
      <c r="DD93" t="s">
        <v>3</v>
      </c>
      <c r="DE93" t="s">
        <v>3</v>
      </c>
      <c r="DF93">
        <f>ROUND(ROUND(AE93*AI93,2)*CX93,2)</f>
        <v>120.43</v>
      </c>
      <c r="DG93">
        <f t="shared" si="18"/>
        <v>0</v>
      </c>
      <c r="DH93">
        <f t="shared" si="19"/>
        <v>0</v>
      </c>
      <c r="DI93">
        <f t="shared" si="16"/>
        <v>0</v>
      </c>
      <c r="DJ93">
        <f>DF93</f>
        <v>120.43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ROW(Source!A84)</f>
        <v>84</v>
      </c>
      <c r="B94">
        <v>86549536</v>
      </c>
      <c r="C94">
        <v>86550123</v>
      </c>
      <c r="D94">
        <v>85716484</v>
      </c>
      <c r="E94">
        <v>1</v>
      </c>
      <c r="F94">
        <v>1</v>
      </c>
      <c r="G94">
        <v>1081</v>
      </c>
      <c r="H94">
        <v>3</v>
      </c>
      <c r="I94" t="s">
        <v>142</v>
      </c>
      <c r="J94" t="s">
        <v>145</v>
      </c>
      <c r="K94" t="s">
        <v>143</v>
      </c>
      <c r="L94">
        <v>1301</v>
      </c>
      <c r="N94">
        <v>1003</v>
      </c>
      <c r="O94" t="s">
        <v>144</v>
      </c>
      <c r="P94" t="s">
        <v>144</v>
      </c>
      <c r="Q94">
        <v>1</v>
      </c>
      <c r="W94">
        <v>0</v>
      </c>
      <c r="X94">
        <v>472920806</v>
      </c>
      <c r="Y94">
        <f>((AT94*1)*1)</f>
        <v>100</v>
      </c>
      <c r="AA94">
        <v>2619.6799999999998</v>
      </c>
      <c r="AB94">
        <v>0</v>
      </c>
      <c r="AC94">
        <v>0</v>
      </c>
      <c r="AD94">
        <v>0</v>
      </c>
      <c r="AE94">
        <v>1423.74</v>
      </c>
      <c r="AF94">
        <v>0</v>
      </c>
      <c r="AG94">
        <v>0</v>
      </c>
      <c r="AH94">
        <v>0</v>
      </c>
      <c r="AI94">
        <v>1.84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 t="s">
        <v>3</v>
      </c>
      <c r="AT94">
        <v>100</v>
      </c>
      <c r="AU94" t="s">
        <v>36</v>
      </c>
      <c r="AV94">
        <v>0</v>
      </c>
      <c r="AW94">
        <v>1</v>
      </c>
      <c r="AX94">
        <v>-1</v>
      </c>
      <c r="AY94">
        <v>0</v>
      </c>
      <c r="AZ94">
        <v>0</v>
      </c>
      <c r="BA94" t="s">
        <v>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ROUND(Y94*Source!I84,9)</f>
        <v>140</v>
      </c>
      <c r="CY94">
        <f>AA94</f>
        <v>2619.6799999999998</v>
      </c>
      <c r="CZ94">
        <f>AE94</f>
        <v>1423.74</v>
      </c>
      <c r="DA94">
        <f>AI94</f>
        <v>1.84</v>
      </c>
      <c r="DB94">
        <f>ROUND(((ROUND(AT94*CZ94,2)*1)*1),6)</f>
        <v>142374</v>
      </c>
      <c r="DC94">
        <f>ROUND(((ROUND(AT94*AG94,2)*1)*1),6)</f>
        <v>0</v>
      </c>
      <c r="DD94" t="s">
        <v>3</v>
      </c>
      <c r="DE94" t="s">
        <v>3</v>
      </c>
      <c r="DF94">
        <f>ROUND(ROUND(AE94*AI94,2)*CX94,2)</f>
        <v>366755.2</v>
      </c>
      <c r="DG94">
        <f t="shared" si="18"/>
        <v>0</v>
      </c>
      <c r="DH94">
        <f t="shared" si="19"/>
        <v>0</v>
      </c>
      <c r="DI94">
        <f t="shared" si="16"/>
        <v>0</v>
      </c>
      <c r="DJ94">
        <f>DF94</f>
        <v>366755.2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ROW(Source!A87)</f>
        <v>87</v>
      </c>
      <c r="B95">
        <v>86549534</v>
      </c>
      <c r="C95">
        <v>86550141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612</v>
      </c>
      <c r="J95" t="s">
        <v>3</v>
      </c>
      <c r="K95" t="s">
        <v>613</v>
      </c>
      <c r="L95">
        <v>1191</v>
      </c>
      <c r="N95">
        <v>1013</v>
      </c>
      <c r="O95" t="s">
        <v>614</v>
      </c>
      <c r="P95" t="s">
        <v>614</v>
      </c>
      <c r="Q95">
        <v>1</v>
      </c>
      <c r="W95">
        <v>0</v>
      </c>
      <c r="X95">
        <v>476480486</v>
      </c>
      <c r="Y95">
        <f>((AT95*1.15)*1.2)</f>
        <v>196.3878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142.31</v>
      </c>
      <c r="AU95" t="s">
        <v>139</v>
      </c>
      <c r="AV95">
        <v>1</v>
      </c>
      <c r="AW95">
        <v>2</v>
      </c>
      <c r="AX95">
        <v>86550150</v>
      </c>
      <c r="AY95">
        <v>1</v>
      </c>
      <c r="AZ95">
        <v>0</v>
      </c>
      <c r="BA95">
        <v>117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ROUND(AT95*Source!I87*AH95*AL95,2)</f>
        <v>0</v>
      </c>
      <c r="CV95">
        <f>ROUND(Y95*Source!I87,9)</f>
        <v>102.121656</v>
      </c>
      <c r="CW95">
        <v>0</v>
      </c>
      <c r="CX95">
        <f>ROUND(Y95*Source!I87,9)</f>
        <v>102.121656</v>
      </c>
      <c r="CY95">
        <f>AD95</f>
        <v>0</v>
      </c>
      <c r="CZ95">
        <f>AH95</f>
        <v>0</v>
      </c>
      <c r="DA95">
        <f>AL95</f>
        <v>1</v>
      </c>
      <c r="DB95">
        <f>ROUND(((ROUND(AT95*CZ95,2)*1.15)*1.2),6)</f>
        <v>0</v>
      </c>
      <c r="DC95">
        <f>ROUND(((ROUND(AT95*AG95,2)*1.15)*1.2),6)</f>
        <v>0</v>
      </c>
      <c r="DD95" t="s">
        <v>3</v>
      </c>
      <c r="DE95" t="s">
        <v>3</v>
      </c>
      <c r="DF95">
        <f t="shared" ref="DF95:DF107" si="20">ROUND(ROUND(AE95,2)*CX95,2)</f>
        <v>0</v>
      </c>
      <c r="DG95">
        <f t="shared" si="18"/>
        <v>0</v>
      </c>
      <c r="DH95">
        <f t="shared" si="19"/>
        <v>0</v>
      </c>
      <c r="DI95">
        <f t="shared" si="16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ROW(Source!A87)</f>
        <v>87</v>
      </c>
      <c r="B96">
        <v>86549534</v>
      </c>
      <c r="C96">
        <v>86550141</v>
      </c>
      <c r="D96">
        <v>85731680</v>
      </c>
      <c r="E96">
        <v>1</v>
      </c>
      <c r="F96">
        <v>1</v>
      </c>
      <c r="G96">
        <v>1081</v>
      </c>
      <c r="H96">
        <v>2</v>
      </c>
      <c r="I96" t="s">
        <v>661</v>
      </c>
      <c r="J96" t="s">
        <v>662</v>
      </c>
      <c r="K96" t="s">
        <v>663</v>
      </c>
      <c r="L96">
        <v>1368</v>
      </c>
      <c r="N96">
        <v>1011</v>
      </c>
      <c r="O96" t="s">
        <v>618</v>
      </c>
      <c r="P96" t="s">
        <v>618</v>
      </c>
      <c r="Q96">
        <v>1</v>
      </c>
      <c r="W96">
        <v>0</v>
      </c>
      <c r="X96">
        <v>-1647195433</v>
      </c>
      <c r="Y96">
        <f>((AT96*1.25)*1.2)</f>
        <v>0.09</v>
      </c>
      <c r="AA96">
        <v>0</v>
      </c>
      <c r="AB96">
        <v>131.6</v>
      </c>
      <c r="AC96">
        <v>13.47</v>
      </c>
      <c r="AD96">
        <v>0</v>
      </c>
      <c r="AE96">
        <v>0</v>
      </c>
      <c r="AF96">
        <v>123.34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0.06</v>
      </c>
      <c r="AU96" t="s">
        <v>138</v>
      </c>
      <c r="AV96">
        <v>0</v>
      </c>
      <c r="AW96">
        <v>2</v>
      </c>
      <c r="AX96">
        <v>86550151</v>
      </c>
      <c r="AY96">
        <v>1</v>
      </c>
      <c r="AZ96">
        <v>0</v>
      </c>
      <c r="BA96">
        <v>118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ROUND(Y96*Source!I87*DO96,9)</f>
        <v>0.59061600000000003</v>
      </c>
      <c r="CX96">
        <f>ROUND(Y96*Source!I87,9)</f>
        <v>4.6800000000000001E-2</v>
      </c>
      <c r="CY96">
        <f>AB96</f>
        <v>131.6</v>
      </c>
      <c r="CZ96">
        <f>AF96</f>
        <v>123.34</v>
      </c>
      <c r="DA96">
        <f>AJ96</f>
        <v>1</v>
      </c>
      <c r="DB96">
        <f>ROUND(((ROUND(AT96*CZ96,2)*1.25)*1.2),6)</f>
        <v>11.1</v>
      </c>
      <c r="DC96">
        <f>ROUND(((ROUND(AT96*AG96,2)*1.25)*1.2),6)</f>
        <v>1.1399999999999999</v>
      </c>
      <c r="DD96" t="s">
        <v>3</v>
      </c>
      <c r="DE96" t="s">
        <v>3</v>
      </c>
      <c r="DF96">
        <f t="shared" si="20"/>
        <v>0</v>
      </c>
      <c r="DG96">
        <f t="shared" si="18"/>
        <v>5.77</v>
      </c>
      <c r="DH96">
        <f t="shared" si="19"/>
        <v>0.59</v>
      </c>
      <c r="DI96">
        <f t="shared" si="16"/>
        <v>0</v>
      </c>
      <c r="DJ96">
        <f>DG96</f>
        <v>5.77</v>
      </c>
      <c r="DK96">
        <v>0</v>
      </c>
      <c r="DL96" t="s">
        <v>635</v>
      </c>
      <c r="DM96">
        <v>0</v>
      </c>
      <c r="DN96" t="s">
        <v>614</v>
      </c>
      <c r="DO96">
        <v>12.62</v>
      </c>
    </row>
    <row r="97" spans="1:119" x14ac:dyDescent="0.25">
      <c r="A97">
        <f>ROW(Source!A87)</f>
        <v>87</v>
      </c>
      <c r="B97">
        <v>86549534</v>
      </c>
      <c r="C97">
        <v>86550141</v>
      </c>
      <c r="D97">
        <v>85731798</v>
      </c>
      <c r="E97">
        <v>1</v>
      </c>
      <c r="F97">
        <v>1</v>
      </c>
      <c r="G97">
        <v>1081</v>
      </c>
      <c r="H97">
        <v>2</v>
      </c>
      <c r="I97" t="s">
        <v>664</v>
      </c>
      <c r="J97" t="s">
        <v>665</v>
      </c>
      <c r="K97" t="s">
        <v>666</v>
      </c>
      <c r="L97">
        <v>1368</v>
      </c>
      <c r="N97">
        <v>1011</v>
      </c>
      <c r="O97" t="s">
        <v>618</v>
      </c>
      <c r="P97" t="s">
        <v>618</v>
      </c>
      <c r="Q97">
        <v>1</v>
      </c>
      <c r="W97">
        <v>0</v>
      </c>
      <c r="X97">
        <v>-2083101341</v>
      </c>
      <c r="Y97">
        <f>((AT97*1.25)*1.2)</f>
        <v>2.6999999999999997</v>
      </c>
      <c r="AA97">
        <v>0</v>
      </c>
      <c r="AB97">
        <v>0.85</v>
      </c>
      <c r="AC97">
        <v>0</v>
      </c>
      <c r="AD97">
        <v>0</v>
      </c>
      <c r="AE97">
        <v>0</v>
      </c>
      <c r="AF97">
        <v>0.8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1.8</v>
      </c>
      <c r="AU97" t="s">
        <v>138</v>
      </c>
      <c r="AV97">
        <v>0</v>
      </c>
      <c r="AW97">
        <v>2</v>
      </c>
      <c r="AX97">
        <v>86550153</v>
      </c>
      <c r="AY97">
        <v>1</v>
      </c>
      <c r="AZ97">
        <v>0</v>
      </c>
      <c r="BA97">
        <v>119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ROUND(Y97*Source!I87*DO97,9)</f>
        <v>0</v>
      </c>
      <c r="CX97">
        <f>ROUND(Y97*Source!I87,9)</f>
        <v>1.4039999999999999</v>
      </c>
      <c r="CY97">
        <f>AB97</f>
        <v>0.85</v>
      </c>
      <c r="CZ97">
        <f>AF97</f>
        <v>0.8</v>
      </c>
      <c r="DA97">
        <f>AJ97</f>
        <v>1</v>
      </c>
      <c r="DB97">
        <f>ROUND(((ROUND(AT97*CZ97,2)*1.25)*1.2),6)</f>
        <v>2.16</v>
      </c>
      <c r="DC97">
        <f>ROUND(((ROUND(AT97*AG97,2)*1.25)*1.2),6)</f>
        <v>0</v>
      </c>
      <c r="DD97" t="s">
        <v>3</v>
      </c>
      <c r="DE97" t="s">
        <v>3</v>
      </c>
      <c r="DF97">
        <f t="shared" si="20"/>
        <v>0</v>
      </c>
      <c r="DG97">
        <f t="shared" si="18"/>
        <v>1.1200000000000001</v>
      </c>
      <c r="DH97">
        <f t="shared" si="19"/>
        <v>0</v>
      </c>
      <c r="DI97">
        <f t="shared" si="16"/>
        <v>0</v>
      </c>
      <c r="DJ97">
        <f>DG97</f>
        <v>1.1200000000000001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ROW(Source!A87)</f>
        <v>87</v>
      </c>
      <c r="B98">
        <v>86549534</v>
      </c>
      <c r="C98">
        <v>86550141</v>
      </c>
      <c r="D98">
        <v>85731746</v>
      </c>
      <c r="E98">
        <v>1</v>
      </c>
      <c r="F98">
        <v>1</v>
      </c>
      <c r="G98">
        <v>1081</v>
      </c>
      <c r="H98">
        <v>2</v>
      </c>
      <c r="I98" t="s">
        <v>667</v>
      </c>
      <c r="J98" t="s">
        <v>668</v>
      </c>
      <c r="K98" t="s">
        <v>669</v>
      </c>
      <c r="L98">
        <v>1368</v>
      </c>
      <c r="N98">
        <v>1011</v>
      </c>
      <c r="O98" t="s">
        <v>618</v>
      </c>
      <c r="P98" t="s">
        <v>618</v>
      </c>
      <c r="Q98">
        <v>1</v>
      </c>
      <c r="W98">
        <v>0</v>
      </c>
      <c r="X98">
        <v>627021599</v>
      </c>
      <c r="Y98">
        <f>((AT98*1.25)*1.2)</f>
        <v>2.7749999999999999</v>
      </c>
      <c r="AA98">
        <v>0</v>
      </c>
      <c r="AB98">
        <v>1.1499999999999999</v>
      </c>
      <c r="AC98">
        <v>0</v>
      </c>
      <c r="AD98">
        <v>0</v>
      </c>
      <c r="AE98">
        <v>0</v>
      </c>
      <c r="AF98">
        <v>1.08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1.85</v>
      </c>
      <c r="AU98" t="s">
        <v>138</v>
      </c>
      <c r="AV98">
        <v>0</v>
      </c>
      <c r="AW98">
        <v>2</v>
      </c>
      <c r="AX98">
        <v>86550154</v>
      </c>
      <c r="AY98">
        <v>1</v>
      </c>
      <c r="AZ98">
        <v>0</v>
      </c>
      <c r="BA98">
        <v>120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ROUND(Y98*Source!I87*DO98,9)</f>
        <v>0</v>
      </c>
      <c r="CX98">
        <f>ROUND(Y98*Source!I87,9)</f>
        <v>1.4430000000000001</v>
      </c>
      <c r="CY98">
        <f>AB98</f>
        <v>1.1499999999999999</v>
      </c>
      <c r="CZ98">
        <f>AF98</f>
        <v>1.08</v>
      </c>
      <c r="DA98">
        <f>AJ98</f>
        <v>1</v>
      </c>
      <c r="DB98">
        <f>ROUND(((ROUND(AT98*CZ98,2)*1.25)*1.2),6)</f>
        <v>3</v>
      </c>
      <c r="DC98">
        <f>ROUND(((ROUND(AT98*AG98,2)*1.25)*1.2),6)</f>
        <v>0</v>
      </c>
      <c r="DD98" t="s">
        <v>3</v>
      </c>
      <c r="DE98" t="s">
        <v>3</v>
      </c>
      <c r="DF98">
        <f t="shared" si="20"/>
        <v>0</v>
      </c>
      <c r="DG98">
        <f t="shared" si="18"/>
        <v>1.56</v>
      </c>
      <c r="DH98">
        <f t="shared" si="19"/>
        <v>0</v>
      </c>
      <c r="DI98">
        <f t="shared" si="16"/>
        <v>0</v>
      </c>
      <c r="DJ98">
        <f>DG98</f>
        <v>1.56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ROW(Source!A87)</f>
        <v>87</v>
      </c>
      <c r="B99">
        <v>86549534</v>
      </c>
      <c r="C99">
        <v>86550141</v>
      </c>
      <c r="D99">
        <v>85730911</v>
      </c>
      <c r="E99">
        <v>1</v>
      </c>
      <c r="F99">
        <v>1</v>
      </c>
      <c r="G99">
        <v>1081</v>
      </c>
      <c r="H99">
        <v>2</v>
      </c>
      <c r="I99" t="s">
        <v>652</v>
      </c>
      <c r="J99" t="s">
        <v>653</v>
      </c>
      <c r="K99" t="s">
        <v>654</v>
      </c>
      <c r="L99">
        <v>1368</v>
      </c>
      <c r="N99">
        <v>1011</v>
      </c>
      <c r="O99" t="s">
        <v>618</v>
      </c>
      <c r="P99" t="s">
        <v>618</v>
      </c>
      <c r="Q99">
        <v>1</v>
      </c>
      <c r="W99">
        <v>0</v>
      </c>
      <c r="X99">
        <v>-44940208</v>
      </c>
      <c r="Y99">
        <f>((AT99*1.25)*1.2)</f>
        <v>0.09</v>
      </c>
      <c r="AA99">
        <v>0</v>
      </c>
      <c r="AB99">
        <v>191.17</v>
      </c>
      <c r="AC99">
        <v>18.059999999999999</v>
      </c>
      <c r="AD99">
        <v>0</v>
      </c>
      <c r="AE99">
        <v>0</v>
      </c>
      <c r="AF99">
        <v>179.17</v>
      </c>
      <c r="AG99">
        <v>16.93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0.06</v>
      </c>
      <c r="AU99" t="s">
        <v>138</v>
      </c>
      <c r="AV99">
        <v>0</v>
      </c>
      <c r="AW99">
        <v>2</v>
      </c>
      <c r="AX99">
        <v>86550152</v>
      </c>
      <c r="AY99">
        <v>1</v>
      </c>
      <c r="AZ99">
        <v>0</v>
      </c>
      <c r="BA99">
        <v>121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ROUND(Y99*Source!I87*DO99,9)</f>
        <v>0.79232400000000003</v>
      </c>
      <c r="CX99">
        <f>ROUND(Y99*Source!I87,9)</f>
        <v>4.6800000000000001E-2</v>
      </c>
      <c r="CY99">
        <f>AB99</f>
        <v>191.17</v>
      </c>
      <c r="CZ99">
        <f>AF99</f>
        <v>179.17</v>
      </c>
      <c r="DA99">
        <f>AJ99</f>
        <v>1</v>
      </c>
      <c r="DB99">
        <f>ROUND(((ROUND(AT99*CZ99,2)*1.25)*1.2),6)</f>
        <v>16.125</v>
      </c>
      <c r="DC99">
        <f>ROUND(((ROUND(AT99*AG99,2)*1.25)*1.2),6)</f>
        <v>1.53</v>
      </c>
      <c r="DD99" t="s">
        <v>3</v>
      </c>
      <c r="DE99" t="s">
        <v>3</v>
      </c>
      <c r="DF99">
        <f t="shared" si="20"/>
        <v>0</v>
      </c>
      <c r="DG99">
        <f t="shared" si="18"/>
        <v>8.39</v>
      </c>
      <c r="DH99">
        <f t="shared" si="19"/>
        <v>0.79</v>
      </c>
      <c r="DI99">
        <f t="shared" si="16"/>
        <v>0</v>
      </c>
      <c r="DJ99">
        <f>DG99</f>
        <v>8.39</v>
      </c>
      <c r="DK99">
        <v>0</v>
      </c>
      <c r="DL99" t="s">
        <v>635</v>
      </c>
      <c r="DM99">
        <v>0</v>
      </c>
      <c r="DN99" t="s">
        <v>614</v>
      </c>
      <c r="DO99">
        <v>16.93</v>
      </c>
    </row>
    <row r="100" spans="1:119" x14ac:dyDescent="0.25">
      <c r="A100">
        <f>ROW(Source!A87)</f>
        <v>87</v>
      </c>
      <c r="B100">
        <v>86549534</v>
      </c>
      <c r="C100">
        <v>86550141</v>
      </c>
      <c r="D100">
        <v>85700702</v>
      </c>
      <c r="E100">
        <v>1</v>
      </c>
      <c r="F100">
        <v>1</v>
      </c>
      <c r="G100">
        <v>1081</v>
      </c>
      <c r="H100">
        <v>3</v>
      </c>
      <c r="I100" t="s">
        <v>670</v>
      </c>
      <c r="J100" t="s">
        <v>671</v>
      </c>
      <c r="K100" t="s">
        <v>672</v>
      </c>
      <c r="L100">
        <v>1346</v>
      </c>
      <c r="N100">
        <v>1009</v>
      </c>
      <c r="O100" t="s">
        <v>651</v>
      </c>
      <c r="P100" t="s">
        <v>651</v>
      </c>
      <c r="Q100">
        <v>1</v>
      </c>
      <c r="W100">
        <v>0</v>
      </c>
      <c r="X100">
        <v>1343467368</v>
      </c>
      <c r="Y100">
        <f>((AT100*1)*1)</f>
        <v>0.34</v>
      </c>
      <c r="AA100">
        <v>1.61</v>
      </c>
      <c r="AB100">
        <v>0</v>
      </c>
      <c r="AC100">
        <v>0</v>
      </c>
      <c r="AD100">
        <v>0</v>
      </c>
      <c r="AE100">
        <v>1.61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0.34</v>
      </c>
      <c r="AU100" t="s">
        <v>36</v>
      </c>
      <c r="AV100">
        <v>0</v>
      </c>
      <c r="AW100">
        <v>2</v>
      </c>
      <c r="AX100">
        <v>86550155</v>
      </c>
      <c r="AY100">
        <v>1</v>
      </c>
      <c r="AZ100">
        <v>0</v>
      </c>
      <c r="BA100">
        <v>122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ROUND(Y100*Source!I87,9)</f>
        <v>0.17680000000000001</v>
      </c>
      <c r="CY100">
        <f>AA100</f>
        <v>1.61</v>
      </c>
      <c r="CZ100">
        <f>AE100</f>
        <v>1.61</v>
      </c>
      <c r="DA100">
        <f>AI100</f>
        <v>1</v>
      </c>
      <c r="DB100">
        <f>ROUND(((ROUND(AT100*CZ100,2)*1)*1),6)</f>
        <v>0.55000000000000004</v>
      </c>
      <c r="DC100">
        <f>ROUND(((ROUND(AT100*AG100,2)*1)*1),6)</f>
        <v>0</v>
      </c>
      <c r="DD100" t="s">
        <v>3</v>
      </c>
      <c r="DE100" t="s">
        <v>3</v>
      </c>
      <c r="DF100">
        <f t="shared" si="20"/>
        <v>0.28000000000000003</v>
      </c>
      <c r="DG100">
        <f t="shared" si="18"/>
        <v>0</v>
      </c>
      <c r="DH100">
        <f t="shared" si="19"/>
        <v>0</v>
      </c>
      <c r="DI100">
        <f t="shared" si="16"/>
        <v>0</v>
      </c>
      <c r="DJ100">
        <f>DF100</f>
        <v>0.28000000000000003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ROW(Source!A87)</f>
        <v>87</v>
      </c>
      <c r="B101">
        <v>86549534</v>
      </c>
      <c r="C101">
        <v>86550141</v>
      </c>
      <c r="D101">
        <v>85700705</v>
      </c>
      <c r="E101">
        <v>1</v>
      </c>
      <c r="F101">
        <v>1</v>
      </c>
      <c r="G101">
        <v>1081</v>
      </c>
      <c r="H101">
        <v>3</v>
      </c>
      <c r="I101" t="s">
        <v>642</v>
      </c>
      <c r="J101" t="s">
        <v>643</v>
      </c>
      <c r="K101" t="s">
        <v>644</v>
      </c>
      <c r="L101">
        <v>1339</v>
      </c>
      <c r="N101">
        <v>1007</v>
      </c>
      <c r="O101" t="s">
        <v>622</v>
      </c>
      <c r="P101" t="s">
        <v>622</v>
      </c>
      <c r="Q101">
        <v>1</v>
      </c>
      <c r="W101">
        <v>0</v>
      </c>
      <c r="X101">
        <v>-1622585150</v>
      </c>
      <c r="Y101">
        <f>((AT101*1)*1)</f>
        <v>0.39</v>
      </c>
      <c r="AA101">
        <v>7.07</v>
      </c>
      <c r="AB101">
        <v>0</v>
      </c>
      <c r="AC101">
        <v>0</v>
      </c>
      <c r="AD101">
        <v>0</v>
      </c>
      <c r="AE101">
        <v>7.07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0.39</v>
      </c>
      <c r="AU101" t="s">
        <v>36</v>
      </c>
      <c r="AV101">
        <v>0</v>
      </c>
      <c r="AW101">
        <v>2</v>
      </c>
      <c r="AX101">
        <v>86550156</v>
      </c>
      <c r="AY101">
        <v>1</v>
      </c>
      <c r="AZ101">
        <v>0</v>
      </c>
      <c r="BA101">
        <v>123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ROUND(Y101*Source!I87,9)</f>
        <v>0.20280000000000001</v>
      </c>
      <c r="CY101">
        <f>AA101</f>
        <v>7.07</v>
      </c>
      <c r="CZ101">
        <f>AE101</f>
        <v>7.07</v>
      </c>
      <c r="DA101">
        <f>AI101</f>
        <v>1</v>
      </c>
      <c r="DB101">
        <f>ROUND(((ROUND(AT101*CZ101,2)*1)*1),6)</f>
        <v>2.76</v>
      </c>
      <c r="DC101">
        <f>ROUND(((ROUND(AT101*AG101,2)*1)*1),6)</f>
        <v>0</v>
      </c>
      <c r="DD101" t="s">
        <v>3</v>
      </c>
      <c r="DE101" t="s">
        <v>3</v>
      </c>
      <c r="DF101">
        <f t="shared" si="20"/>
        <v>1.43</v>
      </c>
      <c r="DG101">
        <f t="shared" si="18"/>
        <v>0</v>
      </c>
      <c r="DH101">
        <f t="shared" si="19"/>
        <v>0</v>
      </c>
      <c r="DI101">
        <f t="shared" si="16"/>
        <v>0</v>
      </c>
      <c r="DJ101">
        <f>DF101</f>
        <v>1.43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ROW(Source!A87)</f>
        <v>87</v>
      </c>
      <c r="B102">
        <v>86549534</v>
      </c>
      <c r="C102">
        <v>86550141</v>
      </c>
      <c r="D102">
        <v>85716483</v>
      </c>
      <c r="E102">
        <v>1</v>
      </c>
      <c r="F102">
        <v>1</v>
      </c>
      <c r="G102">
        <v>1081</v>
      </c>
      <c r="H102">
        <v>3</v>
      </c>
      <c r="I102" t="s">
        <v>152</v>
      </c>
      <c r="J102" t="s">
        <v>154</v>
      </c>
      <c r="K102" t="s">
        <v>153</v>
      </c>
      <c r="L102">
        <v>1301</v>
      </c>
      <c r="N102">
        <v>1003</v>
      </c>
      <c r="O102" t="s">
        <v>144</v>
      </c>
      <c r="P102" t="s">
        <v>144</v>
      </c>
      <c r="Q102">
        <v>1</v>
      </c>
      <c r="W102">
        <v>0</v>
      </c>
      <c r="X102">
        <v>-1161643105</v>
      </c>
      <c r="Y102">
        <f>((AT102*1)*1)</f>
        <v>100</v>
      </c>
      <c r="AA102">
        <v>1328.86</v>
      </c>
      <c r="AB102">
        <v>0</v>
      </c>
      <c r="AC102">
        <v>0</v>
      </c>
      <c r="AD102">
        <v>0</v>
      </c>
      <c r="AE102">
        <v>1328.86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100</v>
      </c>
      <c r="AU102" t="s">
        <v>36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ROUND(Y102*Source!I87,9)</f>
        <v>52</v>
      </c>
      <c r="CY102">
        <f>AA102</f>
        <v>1328.86</v>
      </c>
      <c r="CZ102">
        <f>AE102</f>
        <v>1328.86</v>
      </c>
      <c r="DA102">
        <f>AI102</f>
        <v>1</v>
      </c>
      <c r="DB102">
        <f>ROUND(((ROUND(AT102*CZ102,2)*1)*1),6)</f>
        <v>132886</v>
      </c>
      <c r="DC102">
        <f>ROUND(((ROUND(AT102*AG102,2)*1)*1),6)</f>
        <v>0</v>
      </c>
      <c r="DD102" t="s">
        <v>3</v>
      </c>
      <c r="DE102" t="s">
        <v>3</v>
      </c>
      <c r="DF102">
        <f t="shared" si="20"/>
        <v>69100.72</v>
      </c>
      <c r="DG102">
        <f t="shared" si="18"/>
        <v>0</v>
      </c>
      <c r="DH102">
        <f t="shared" si="19"/>
        <v>0</v>
      </c>
      <c r="DI102">
        <f t="shared" si="16"/>
        <v>0</v>
      </c>
      <c r="DJ102">
        <f>DF102</f>
        <v>69100.72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ROW(Source!A88)</f>
        <v>88</v>
      </c>
      <c r="B103">
        <v>86549536</v>
      </c>
      <c r="C103">
        <v>86550141</v>
      </c>
      <c r="D103">
        <v>85665773</v>
      </c>
      <c r="E103">
        <v>1081</v>
      </c>
      <c r="F103">
        <v>1</v>
      </c>
      <c r="G103">
        <v>1081</v>
      </c>
      <c r="H103">
        <v>1</v>
      </c>
      <c r="I103" t="s">
        <v>612</v>
      </c>
      <c r="J103" t="s">
        <v>3</v>
      </c>
      <c r="K103" t="s">
        <v>613</v>
      </c>
      <c r="L103">
        <v>1191</v>
      </c>
      <c r="N103">
        <v>1013</v>
      </c>
      <c r="O103" t="s">
        <v>614</v>
      </c>
      <c r="P103" t="s">
        <v>614</v>
      </c>
      <c r="Q103">
        <v>1</v>
      </c>
      <c r="W103">
        <v>0</v>
      </c>
      <c r="X103">
        <v>476480486</v>
      </c>
      <c r="Y103">
        <f>((AT103*1.15)*1.2)</f>
        <v>196.3878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142.31</v>
      </c>
      <c r="AU103" t="s">
        <v>139</v>
      </c>
      <c r="AV103">
        <v>1</v>
      </c>
      <c r="AW103">
        <v>2</v>
      </c>
      <c r="AX103">
        <v>86550150</v>
      </c>
      <c r="AY103">
        <v>1</v>
      </c>
      <c r="AZ103">
        <v>0</v>
      </c>
      <c r="BA103">
        <v>125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ROUND(AT103*Source!I88*AH103*AL103,2)</f>
        <v>0</v>
      </c>
      <c r="CV103">
        <f>ROUND(Y103*Source!I88,9)</f>
        <v>102.121656</v>
      </c>
      <c r="CW103">
        <v>0</v>
      </c>
      <c r="CX103">
        <f>ROUND(Y103*Source!I88,9)</f>
        <v>102.121656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ROUND(((ROUND(AT103*CZ103,2)*1.15)*1.2),6)</f>
        <v>0</v>
      </c>
      <c r="DC103">
        <f>ROUND(((ROUND(AT103*AG103,2)*1.15)*1.2),6)</f>
        <v>0</v>
      </c>
      <c r="DD103" t="s">
        <v>3</v>
      </c>
      <c r="DE103" t="s">
        <v>3</v>
      </c>
      <c r="DF103">
        <f t="shared" si="20"/>
        <v>0</v>
      </c>
      <c r="DG103">
        <f t="shared" si="18"/>
        <v>0</v>
      </c>
      <c r="DH103">
        <f t="shared" si="19"/>
        <v>0</v>
      </c>
      <c r="DI103">
        <f t="shared" si="16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ROW(Source!A88)</f>
        <v>88</v>
      </c>
      <c r="B104">
        <v>86549536</v>
      </c>
      <c r="C104">
        <v>86550141</v>
      </c>
      <c r="D104">
        <v>85731680</v>
      </c>
      <c r="E104">
        <v>1</v>
      </c>
      <c r="F104">
        <v>1</v>
      </c>
      <c r="G104">
        <v>1081</v>
      </c>
      <c r="H104">
        <v>2</v>
      </c>
      <c r="I104" t="s">
        <v>661</v>
      </c>
      <c r="J104" t="s">
        <v>662</v>
      </c>
      <c r="K104" t="s">
        <v>663</v>
      </c>
      <c r="L104">
        <v>1368</v>
      </c>
      <c r="N104">
        <v>1011</v>
      </c>
      <c r="O104" t="s">
        <v>618</v>
      </c>
      <c r="P104" t="s">
        <v>618</v>
      </c>
      <c r="Q104">
        <v>1</v>
      </c>
      <c r="W104">
        <v>0</v>
      </c>
      <c r="X104">
        <v>-1647195433</v>
      </c>
      <c r="Y104">
        <f>((AT104*1.25)*1.2)</f>
        <v>0.09</v>
      </c>
      <c r="AA104">
        <v>0</v>
      </c>
      <c r="AB104">
        <v>1916.15</v>
      </c>
      <c r="AC104">
        <v>758.78</v>
      </c>
      <c r="AD104">
        <v>0</v>
      </c>
      <c r="AE104">
        <v>0</v>
      </c>
      <c r="AF104">
        <v>123.34</v>
      </c>
      <c r="AG104">
        <v>12.62</v>
      </c>
      <c r="AH104">
        <v>0</v>
      </c>
      <c r="AI104">
        <v>1</v>
      </c>
      <c r="AJ104">
        <v>14.56</v>
      </c>
      <c r="AK104">
        <v>56.35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0.06</v>
      </c>
      <c r="AU104" t="s">
        <v>138</v>
      </c>
      <c r="AV104">
        <v>0</v>
      </c>
      <c r="AW104">
        <v>2</v>
      </c>
      <c r="AX104">
        <v>86550151</v>
      </c>
      <c r="AY104">
        <v>1</v>
      </c>
      <c r="AZ104">
        <v>0</v>
      </c>
      <c r="BA104">
        <v>126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ROUND(Y104*Source!I88*DO104,9)</f>
        <v>0.59061600000000003</v>
      </c>
      <c r="CX104">
        <f>ROUND(Y104*Source!I88,9)</f>
        <v>4.6800000000000001E-2</v>
      </c>
      <c r="CY104">
        <f>AB104</f>
        <v>1916.15</v>
      </c>
      <c r="CZ104">
        <f>AF104</f>
        <v>123.34</v>
      </c>
      <c r="DA104">
        <f>AJ104</f>
        <v>14.56</v>
      </c>
      <c r="DB104">
        <f>ROUND(((ROUND(AT104*CZ104,2)*1.25)*1.2),6)</f>
        <v>11.1</v>
      </c>
      <c r="DC104">
        <f>ROUND(((ROUND(AT104*AG104,2)*1.25)*1.2),6)</f>
        <v>1.1399999999999999</v>
      </c>
      <c r="DD104" t="s">
        <v>3</v>
      </c>
      <c r="DE104" t="s">
        <v>3</v>
      </c>
      <c r="DF104">
        <f t="shared" si="20"/>
        <v>0</v>
      </c>
      <c r="DG104">
        <f>ROUND(ROUND(AF104*AJ104,2)*CX104,2)</f>
        <v>84.04</v>
      </c>
      <c r="DH104">
        <f>ROUND(ROUND(AG104*AK104,2)*CX104,2)</f>
        <v>33.28</v>
      </c>
      <c r="DI104">
        <f t="shared" si="16"/>
        <v>0</v>
      </c>
      <c r="DJ104">
        <f>DG104</f>
        <v>84.04</v>
      </c>
      <c r="DK104">
        <v>0</v>
      </c>
      <c r="DL104" t="s">
        <v>635</v>
      </c>
      <c r="DM104">
        <v>0</v>
      </c>
      <c r="DN104" t="s">
        <v>614</v>
      </c>
      <c r="DO104">
        <v>12.62</v>
      </c>
    </row>
    <row r="105" spans="1:119" x14ac:dyDescent="0.25">
      <c r="A105">
        <f>ROW(Source!A88)</f>
        <v>88</v>
      </c>
      <c r="B105">
        <v>86549536</v>
      </c>
      <c r="C105">
        <v>86550141</v>
      </c>
      <c r="D105">
        <v>85731798</v>
      </c>
      <c r="E105">
        <v>1</v>
      </c>
      <c r="F105">
        <v>1</v>
      </c>
      <c r="G105">
        <v>1081</v>
      </c>
      <c r="H105">
        <v>2</v>
      </c>
      <c r="I105" t="s">
        <v>664</v>
      </c>
      <c r="J105" t="s">
        <v>665</v>
      </c>
      <c r="K105" t="s">
        <v>666</v>
      </c>
      <c r="L105">
        <v>1368</v>
      </c>
      <c r="N105">
        <v>1011</v>
      </c>
      <c r="O105" t="s">
        <v>618</v>
      </c>
      <c r="P105" t="s">
        <v>618</v>
      </c>
      <c r="Q105">
        <v>1</v>
      </c>
      <c r="W105">
        <v>0</v>
      </c>
      <c r="X105">
        <v>-2083101341</v>
      </c>
      <c r="Y105">
        <f>((AT105*1.25)*1.2)</f>
        <v>2.6999999999999997</v>
      </c>
      <c r="AA105">
        <v>0</v>
      </c>
      <c r="AB105">
        <v>8.08</v>
      </c>
      <c r="AC105">
        <v>0</v>
      </c>
      <c r="AD105">
        <v>0</v>
      </c>
      <c r="AE105">
        <v>0</v>
      </c>
      <c r="AF105">
        <v>0.8</v>
      </c>
      <c r="AG105">
        <v>0</v>
      </c>
      <c r="AH105">
        <v>0</v>
      </c>
      <c r="AI105">
        <v>1</v>
      </c>
      <c r="AJ105">
        <v>9.4600000000000009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</v>
      </c>
      <c r="AU105" t="s">
        <v>138</v>
      </c>
      <c r="AV105">
        <v>0</v>
      </c>
      <c r="AW105">
        <v>2</v>
      </c>
      <c r="AX105">
        <v>86550153</v>
      </c>
      <c r="AY105">
        <v>1</v>
      </c>
      <c r="AZ105">
        <v>0</v>
      </c>
      <c r="BA105">
        <v>127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ROUND(Y105*Source!I88*DO105,9)</f>
        <v>0</v>
      </c>
      <c r="CX105">
        <f>ROUND(Y105*Source!I88,9)</f>
        <v>1.4039999999999999</v>
      </c>
      <c r="CY105">
        <f>AB105</f>
        <v>8.08</v>
      </c>
      <c r="CZ105">
        <f>AF105</f>
        <v>0.8</v>
      </c>
      <c r="DA105">
        <f>AJ105</f>
        <v>9.4600000000000009</v>
      </c>
      <c r="DB105">
        <f>ROUND(((ROUND(AT105*CZ105,2)*1.25)*1.2),6)</f>
        <v>2.16</v>
      </c>
      <c r="DC105">
        <f>ROUND(((ROUND(AT105*AG105,2)*1.25)*1.2),6)</f>
        <v>0</v>
      </c>
      <c r="DD105" t="s">
        <v>3</v>
      </c>
      <c r="DE105" t="s">
        <v>3</v>
      </c>
      <c r="DF105">
        <f t="shared" si="20"/>
        <v>0</v>
      </c>
      <c r="DG105">
        <f>ROUND(ROUND(AF105*AJ105,2)*CX105,2)</f>
        <v>10.63</v>
      </c>
      <c r="DH105">
        <f>ROUND(ROUND(AG105,2)*CX105,2)</f>
        <v>0</v>
      </c>
      <c r="DI105">
        <f t="shared" si="16"/>
        <v>0</v>
      </c>
      <c r="DJ105">
        <f>DG105</f>
        <v>10.63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ROW(Source!A88)</f>
        <v>88</v>
      </c>
      <c r="B106">
        <v>86549536</v>
      </c>
      <c r="C106">
        <v>86550141</v>
      </c>
      <c r="D106">
        <v>85731746</v>
      </c>
      <c r="E106">
        <v>1</v>
      </c>
      <c r="F106">
        <v>1</v>
      </c>
      <c r="G106">
        <v>1081</v>
      </c>
      <c r="H106">
        <v>2</v>
      </c>
      <c r="I106" t="s">
        <v>667</v>
      </c>
      <c r="J106" t="s">
        <v>668</v>
      </c>
      <c r="K106" t="s">
        <v>669</v>
      </c>
      <c r="L106">
        <v>1368</v>
      </c>
      <c r="N106">
        <v>1011</v>
      </c>
      <c r="O106" t="s">
        <v>618</v>
      </c>
      <c r="P106" t="s">
        <v>618</v>
      </c>
      <c r="Q106">
        <v>1</v>
      </c>
      <c r="W106">
        <v>0</v>
      </c>
      <c r="X106">
        <v>627021599</v>
      </c>
      <c r="Y106">
        <f>((AT106*1.25)*1.2)</f>
        <v>2.7749999999999999</v>
      </c>
      <c r="AA106">
        <v>0</v>
      </c>
      <c r="AB106">
        <v>11.13</v>
      </c>
      <c r="AC106">
        <v>0</v>
      </c>
      <c r="AD106">
        <v>0</v>
      </c>
      <c r="AE106">
        <v>0</v>
      </c>
      <c r="AF106">
        <v>1.08</v>
      </c>
      <c r="AG106">
        <v>0</v>
      </c>
      <c r="AH106">
        <v>0</v>
      </c>
      <c r="AI106">
        <v>1</v>
      </c>
      <c r="AJ106">
        <v>9.66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1.85</v>
      </c>
      <c r="AU106" t="s">
        <v>138</v>
      </c>
      <c r="AV106">
        <v>0</v>
      </c>
      <c r="AW106">
        <v>2</v>
      </c>
      <c r="AX106">
        <v>86550154</v>
      </c>
      <c r="AY106">
        <v>1</v>
      </c>
      <c r="AZ106">
        <v>0</v>
      </c>
      <c r="BA106">
        <v>128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ROUND(Y106*Source!I88*DO106,9)</f>
        <v>0</v>
      </c>
      <c r="CX106">
        <f>ROUND(Y106*Source!I88,9)</f>
        <v>1.4430000000000001</v>
      </c>
      <c r="CY106">
        <f>AB106</f>
        <v>11.13</v>
      </c>
      <c r="CZ106">
        <f>AF106</f>
        <v>1.08</v>
      </c>
      <c r="DA106">
        <f>AJ106</f>
        <v>9.66</v>
      </c>
      <c r="DB106">
        <f>ROUND(((ROUND(AT106*CZ106,2)*1.25)*1.2),6)</f>
        <v>3</v>
      </c>
      <c r="DC106">
        <f>ROUND(((ROUND(AT106*AG106,2)*1.25)*1.2),6)</f>
        <v>0</v>
      </c>
      <c r="DD106" t="s">
        <v>3</v>
      </c>
      <c r="DE106" t="s">
        <v>3</v>
      </c>
      <c r="DF106">
        <f t="shared" si="20"/>
        <v>0</v>
      </c>
      <c r="DG106">
        <f>ROUND(ROUND(AF106*AJ106,2)*CX106,2)</f>
        <v>15.05</v>
      </c>
      <c r="DH106">
        <f>ROUND(ROUND(AG106,2)*CX106,2)</f>
        <v>0</v>
      </c>
      <c r="DI106">
        <f t="shared" si="16"/>
        <v>0</v>
      </c>
      <c r="DJ106">
        <f>DG106</f>
        <v>15.05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ROW(Source!A88)</f>
        <v>88</v>
      </c>
      <c r="B107">
        <v>86549536</v>
      </c>
      <c r="C107">
        <v>86550141</v>
      </c>
      <c r="D107">
        <v>85730911</v>
      </c>
      <c r="E107">
        <v>1</v>
      </c>
      <c r="F107">
        <v>1</v>
      </c>
      <c r="G107">
        <v>1081</v>
      </c>
      <c r="H107">
        <v>2</v>
      </c>
      <c r="I107" t="s">
        <v>652</v>
      </c>
      <c r="J107" t="s">
        <v>653</v>
      </c>
      <c r="K107" t="s">
        <v>654</v>
      </c>
      <c r="L107">
        <v>1368</v>
      </c>
      <c r="N107">
        <v>1011</v>
      </c>
      <c r="O107" t="s">
        <v>618</v>
      </c>
      <c r="P107" t="s">
        <v>618</v>
      </c>
      <c r="Q107">
        <v>1</v>
      </c>
      <c r="W107">
        <v>0</v>
      </c>
      <c r="X107">
        <v>-44940208</v>
      </c>
      <c r="Y107">
        <f>((AT107*1.25)*1.2)</f>
        <v>0.09</v>
      </c>
      <c r="AA107">
        <v>0</v>
      </c>
      <c r="AB107">
        <v>2758.65</v>
      </c>
      <c r="AC107">
        <v>1017.92</v>
      </c>
      <c r="AD107">
        <v>0</v>
      </c>
      <c r="AE107">
        <v>0</v>
      </c>
      <c r="AF107">
        <v>179.17</v>
      </c>
      <c r="AG107">
        <v>16.93</v>
      </c>
      <c r="AH107">
        <v>0</v>
      </c>
      <c r="AI107">
        <v>1</v>
      </c>
      <c r="AJ107">
        <v>14.43</v>
      </c>
      <c r="AK107">
        <v>56.35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0.06</v>
      </c>
      <c r="AU107" t="s">
        <v>138</v>
      </c>
      <c r="AV107">
        <v>0</v>
      </c>
      <c r="AW107">
        <v>2</v>
      </c>
      <c r="AX107">
        <v>86550152</v>
      </c>
      <c r="AY107">
        <v>1</v>
      </c>
      <c r="AZ107">
        <v>0</v>
      </c>
      <c r="BA107">
        <v>129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ROUND(Y107*Source!I88*DO107,9)</f>
        <v>0.79232400000000003</v>
      </c>
      <c r="CX107">
        <f>ROUND(Y107*Source!I88,9)</f>
        <v>4.6800000000000001E-2</v>
      </c>
      <c r="CY107">
        <f>AB107</f>
        <v>2758.65</v>
      </c>
      <c r="CZ107">
        <f>AF107</f>
        <v>179.17</v>
      </c>
      <c r="DA107">
        <f>AJ107</f>
        <v>14.43</v>
      </c>
      <c r="DB107">
        <f>ROUND(((ROUND(AT107*CZ107,2)*1.25)*1.2),6)</f>
        <v>16.125</v>
      </c>
      <c r="DC107">
        <f>ROUND(((ROUND(AT107*AG107,2)*1.25)*1.2),6)</f>
        <v>1.53</v>
      </c>
      <c r="DD107" t="s">
        <v>3</v>
      </c>
      <c r="DE107" t="s">
        <v>3</v>
      </c>
      <c r="DF107">
        <f t="shared" si="20"/>
        <v>0</v>
      </c>
      <c r="DG107">
        <f>ROUND(ROUND(AF107*AJ107,2)*CX107,2)</f>
        <v>121</v>
      </c>
      <c r="DH107">
        <f>ROUND(ROUND(AG107*AK107,2)*CX107,2)</f>
        <v>44.65</v>
      </c>
      <c r="DI107">
        <f t="shared" si="16"/>
        <v>0</v>
      </c>
      <c r="DJ107">
        <f>DG107</f>
        <v>121</v>
      </c>
      <c r="DK107">
        <v>0</v>
      </c>
      <c r="DL107" t="s">
        <v>635</v>
      </c>
      <c r="DM107">
        <v>0</v>
      </c>
      <c r="DN107" t="s">
        <v>614</v>
      </c>
      <c r="DO107">
        <v>16.93</v>
      </c>
    </row>
    <row r="108" spans="1:119" x14ac:dyDescent="0.25">
      <c r="A108">
        <f>ROW(Source!A88)</f>
        <v>88</v>
      </c>
      <c r="B108">
        <v>86549536</v>
      </c>
      <c r="C108">
        <v>86550141</v>
      </c>
      <c r="D108">
        <v>85700702</v>
      </c>
      <c r="E108">
        <v>1</v>
      </c>
      <c r="F108">
        <v>1</v>
      </c>
      <c r="G108">
        <v>1081</v>
      </c>
      <c r="H108">
        <v>3</v>
      </c>
      <c r="I108" t="s">
        <v>670</v>
      </c>
      <c r="J108" t="s">
        <v>671</v>
      </c>
      <c r="K108" t="s">
        <v>672</v>
      </c>
      <c r="L108">
        <v>1346</v>
      </c>
      <c r="N108">
        <v>1009</v>
      </c>
      <c r="O108" t="s">
        <v>651</v>
      </c>
      <c r="P108" t="s">
        <v>651</v>
      </c>
      <c r="Q108">
        <v>1</v>
      </c>
      <c r="W108">
        <v>0</v>
      </c>
      <c r="X108">
        <v>1343467368</v>
      </c>
      <c r="Y108">
        <f>((AT108*1)*1)</f>
        <v>0.34</v>
      </c>
      <c r="AA108">
        <v>23.6</v>
      </c>
      <c r="AB108">
        <v>0</v>
      </c>
      <c r="AC108">
        <v>0</v>
      </c>
      <c r="AD108">
        <v>0</v>
      </c>
      <c r="AE108">
        <v>1.61</v>
      </c>
      <c r="AF108">
        <v>0</v>
      </c>
      <c r="AG108">
        <v>0</v>
      </c>
      <c r="AH108">
        <v>0</v>
      </c>
      <c r="AI108">
        <v>14.66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0.34</v>
      </c>
      <c r="AU108" t="s">
        <v>36</v>
      </c>
      <c r="AV108">
        <v>0</v>
      </c>
      <c r="AW108">
        <v>2</v>
      </c>
      <c r="AX108">
        <v>86550155</v>
      </c>
      <c r="AY108">
        <v>1</v>
      </c>
      <c r="AZ108">
        <v>0</v>
      </c>
      <c r="BA108">
        <v>130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ROUND(Y108*Source!I88,9)</f>
        <v>0.17680000000000001</v>
      </c>
      <c r="CY108">
        <f>AA108</f>
        <v>23.6</v>
      </c>
      <c r="CZ108">
        <f>AE108</f>
        <v>1.61</v>
      </c>
      <c r="DA108">
        <f>AI108</f>
        <v>14.66</v>
      </c>
      <c r="DB108">
        <f>ROUND(((ROUND(AT108*CZ108,2)*1)*1),6)</f>
        <v>0.55000000000000004</v>
      </c>
      <c r="DC108">
        <f>ROUND(((ROUND(AT108*AG108,2)*1)*1),6)</f>
        <v>0</v>
      </c>
      <c r="DD108" t="s">
        <v>3</v>
      </c>
      <c r="DE108" t="s">
        <v>3</v>
      </c>
      <c r="DF108">
        <f>ROUND(ROUND(AE108*AI108,2)*CX108,2)</f>
        <v>4.17</v>
      </c>
      <c r="DG108">
        <f t="shared" ref="DG108:DG121" si="21">ROUND(ROUND(AF108,2)*CX108,2)</f>
        <v>0</v>
      </c>
      <c r="DH108">
        <f t="shared" ref="DH108:DH123" si="22">ROUND(ROUND(AG108,2)*CX108,2)</f>
        <v>0</v>
      </c>
      <c r="DI108">
        <f t="shared" si="16"/>
        <v>0</v>
      </c>
      <c r="DJ108">
        <f>DF108</f>
        <v>4.17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ROW(Source!A88)</f>
        <v>88</v>
      </c>
      <c r="B109">
        <v>86549536</v>
      </c>
      <c r="C109">
        <v>86550141</v>
      </c>
      <c r="D109">
        <v>85700705</v>
      </c>
      <c r="E109">
        <v>1</v>
      </c>
      <c r="F109">
        <v>1</v>
      </c>
      <c r="G109">
        <v>1081</v>
      </c>
      <c r="H109">
        <v>3</v>
      </c>
      <c r="I109" t="s">
        <v>642</v>
      </c>
      <c r="J109" t="s">
        <v>643</v>
      </c>
      <c r="K109" t="s">
        <v>644</v>
      </c>
      <c r="L109">
        <v>1339</v>
      </c>
      <c r="N109">
        <v>1007</v>
      </c>
      <c r="O109" t="s">
        <v>622</v>
      </c>
      <c r="P109" t="s">
        <v>622</v>
      </c>
      <c r="Q109">
        <v>1</v>
      </c>
      <c r="W109">
        <v>0</v>
      </c>
      <c r="X109">
        <v>-1622585150</v>
      </c>
      <c r="Y109">
        <f>((AT109*1)*1)</f>
        <v>0.39</v>
      </c>
      <c r="AA109">
        <v>54.79</v>
      </c>
      <c r="AB109">
        <v>0</v>
      </c>
      <c r="AC109">
        <v>0</v>
      </c>
      <c r="AD109">
        <v>0</v>
      </c>
      <c r="AE109">
        <v>7.07</v>
      </c>
      <c r="AF109">
        <v>0</v>
      </c>
      <c r="AG109">
        <v>0</v>
      </c>
      <c r="AH109">
        <v>0</v>
      </c>
      <c r="AI109">
        <v>7.75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0.39</v>
      </c>
      <c r="AU109" t="s">
        <v>36</v>
      </c>
      <c r="AV109">
        <v>0</v>
      </c>
      <c r="AW109">
        <v>2</v>
      </c>
      <c r="AX109">
        <v>86550156</v>
      </c>
      <c r="AY109">
        <v>1</v>
      </c>
      <c r="AZ109">
        <v>0</v>
      </c>
      <c r="BA109">
        <v>131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ROUND(Y109*Source!I88,9)</f>
        <v>0.20280000000000001</v>
      </c>
      <c r="CY109">
        <f>AA109</f>
        <v>54.79</v>
      </c>
      <c r="CZ109">
        <f>AE109</f>
        <v>7.07</v>
      </c>
      <c r="DA109">
        <f>AI109</f>
        <v>7.75</v>
      </c>
      <c r="DB109">
        <f>ROUND(((ROUND(AT109*CZ109,2)*1)*1),6)</f>
        <v>2.76</v>
      </c>
      <c r="DC109">
        <f>ROUND(((ROUND(AT109*AG109,2)*1)*1),6)</f>
        <v>0</v>
      </c>
      <c r="DD109" t="s">
        <v>3</v>
      </c>
      <c r="DE109" t="s">
        <v>3</v>
      </c>
      <c r="DF109">
        <f>ROUND(ROUND(AE109*AI109,2)*CX109,2)</f>
        <v>11.11</v>
      </c>
      <c r="DG109">
        <f t="shared" si="21"/>
        <v>0</v>
      </c>
      <c r="DH109">
        <f t="shared" si="22"/>
        <v>0</v>
      </c>
      <c r="DI109">
        <f t="shared" si="16"/>
        <v>0</v>
      </c>
      <c r="DJ109">
        <f>DF109</f>
        <v>11.11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ROW(Source!A88)</f>
        <v>88</v>
      </c>
      <c r="B110">
        <v>86549536</v>
      </c>
      <c r="C110">
        <v>86550141</v>
      </c>
      <c r="D110">
        <v>85716483</v>
      </c>
      <c r="E110">
        <v>1</v>
      </c>
      <c r="F110">
        <v>1</v>
      </c>
      <c r="G110">
        <v>1081</v>
      </c>
      <c r="H110">
        <v>3</v>
      </c>
      <c r="I110" t="s">
        <v>152</v>
      </c>
      <c r="J110" t="s">
        <v>154</v>
      </c>
      <c r="K110" t="s">
        <v>153</v>
      </c>
      <c r="L110">
        <v>1301</v>
      </c>
      <c r="N110">
        <v>1003</v>
      </c>
      <c r="O110" t="s">
        <v>144</v>
      </c>
      <c r="P110" t="s">
        <v>144</v>
      </c>
      <c r="Q110">
        <v>1</v>
      </c>
      <c r="W110">
        <v>0</v>
      </c>
      <c r="X110">
        <v>-1161643105</v>
      </c>
      <c r="Y110">
        <f>((AT110*1)*1)</f>
        <v>100</v>
      </c>
      <c r="AA110">
        <v>1076.3800000000001</v>
      </c>
      <c r="AB110">
        <v>0</v>
      </c>
      <c r="AC110">
        <v>0</v>
      </c>
      <c r="AD110">
        <v>0</v>
      </c>
      <c r="AE110">
        <v>1328.86</v>
      </c>
      <c r="AF110">
        <v>0</v>
      </c>
      <c r="AG110">
        <v>0</v>
      </c>
      <c r="AH110">
        <v>0</v>
      </c>
      <c r="AI110">
        <v>0.81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 t="s">
        <v>3</v>
      </c>
      <c r="AT110">
        <v>100</v>
      </c>
      <c r="AU110" t="s">
        <v>36</v>
      </c>
      <c r="AV110">
        <v>0</v>
      </c>
      <c r="AW110">
        <v>1</v>
      </c>
      <c r="AX110">
        <v>-1</v>
      </c>
      <c r="AY110">
        <v>0</v>
      </c>
      <c r="AZ110">
        <v>0</v>
      </c>
      <c r="BA110" t="s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ROUND(Y110*Source!I88,9)</f>
        <v>52</v>
      </c>
      <c r="CY110">
        <f>AA110</f>
        <v>1076.3800000000001</v>
      </c>
      <c r="CZ110">
        <f>AE110</f>
        <v>1328.86</v>
      </c>
      <c r="DA110">
        <f>AI110</f>
        <v>0.81</v>
      </c>
      <c r="DB110">
        <f>ROUND(((ROUND(AT110*CZ110,2)*1)*1),6)</f>
        <v>132886</v>
      </c>
      <c r="DC110">
        <f>ROUND(((ROUND(AT110*AG110,2)*1)*1),6)</f>
        <v>0</v>
      </c>
      <c r="DD110" t="s">
        <v>3</v>
      </c>
      <c r="DE110" t="s">
        <v>3</v>
      </c>
      <c r="DF110">
        <f>ROUND(ROUND(AE110*AI110,2)*CX110,2)</f>
        <v>55971.76</v>
      </c>
      <c r="DG110">
        <f t="shared" si="21"/>
        <v>0</v>
      </c>
      <c r="DH110">
        <f t="shared" si="22"/>
        <v>0</v>
      </c>
      <c r="DI110">
        <f t="shared" si="16"/>
        <v>0</v>
      </c>
      <c r="DJ110">
        <f>DF110</f>
        <v>55971.76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ROW(Source!A91)</f>
        <v>91</v>
      </c>
      <c r="B111">
        <v>86549534</v>
      </c>
      <c r="C111">
        <v>86550159</v>
      </c>
      <c r="D111">
        <v>85665773</v>
      </c>
      <c r="E111">
        <v>1081</v>
      </c>
      <c r="F111">
        <v>1</v>
      </c>
      <c r="G111">
        <v>1081</v>
      </c>
      <c r="H111">
        <v>1</v>
      </c>
      <c r="I111" t="s">
        <v>612</v>
      </c>
      <c r="J111" t="s">
        <v>3</v>
      </c>
      <c r="K111" t="s">
        <v>613</v>
      </c>
      <c r="L111">
        <v>1191</v>
      </c>
      <c r="N111">
        <v>1013</v>
      </c>
      <c r="O111" t="s">
        <v>614</v>
      </c>
      <c r="P111" t="s">
        <v>614</v>
      </c>
      <c r="Q111">
        <v>1</v>
      </c>
      <c r="W111">
        <v>0</v>
      </c>
      <c r="X111">
        <v>476480486</v>
      </c>
      <c r="Y111">
        <f>((AT111*1.15)*1.2)</f>
        <v>20.189399999999999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14.63</v>
      </c>
      <c r="AU111" t="s">
        <v>139</v>
      </c>
      <c r="AV111">
        <v>1</v>
      </c>
      <c r="AW111">
        <v>2</v>
      </c>
      <c r="AX111">
        <v>86550163</v>
      </c>
      <c r="AY111">
        <v>1</v>
      </c>
      <c r="AZ111">
        <v>0</v>
      </c>
      <c r="BA111">
        <v>133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ROUND(AT111*Source!I91*AH111*AL111,2)</f>
        <v>0</v>
      </c>
      <c r="CV111">
        <f>ROUND(Y111*Source!I91,9)</f>
        <v>2.8265159999999998</v>
      </c>
      <c r="CW111">
        <v>0</v>
      </c>
      <c r="CX111">
        <f>ROUND(Y111*Source!I91,9)</f>
        <v>2.8265159999999998</v>
      </c>
      <c r="CY111">
        <f>AD111</f>
        <v>0</v>
      </c>
      <c r="CZ111">
        <f>AH111</f>
        <v>0</v>
      </c>
      <c r="DA111">
        <f>AL111</f>
        <v>1</v>
      </c>
      <c r="DB111">
        <f>ROUND(((ROUND(AT111*CZ111,2)*1.15)*1.2),6)</f>
        <v>0</v>
      </c>
      <c r="DC111">
        <f>ROUND(((ROUND(AT111*AG111,2)*1.15)*1.2),6)</f>
        <v>0</v>
      </c>
      <c r="DD111" t="s">
        <v>3</v>
      </c>
      <c r="DE111" t="s">
        <v>3</v>
      </c>
      <c r="DF111">
        <f>ROUND(ROUND(AE111,2)*CX111,2)</f>
        <v>0</v>
      </c>
      <c r="DG111">
        <f t="shared" si="21"/>
        <v>0</v>
      </c>
      <c r="DH111">
        <f t="shared" si="22"/>
        <v>0</v>
      </c>
      <c r="DI111">
        <f t="shared" si="16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ROW(Source!A91)</f>
        <v>91</v>
      </c>
      <c r="B112">
        <v>86549534</v>
      </c>
      <c r="C112">
        <v>86550159</v>
      </c>
      <c r="D112">
        <v>85714313</v>
      </c>
      <c r="E112">
        <v>1</v>
      </c>
      <c r="F112">
        <v>1</v>
      </c>
      <c r="G112">
        <v>1081</v>
      </c>
      <c r="H112">
        <v>3</v>
      </c>
      <c r="I112" t="s">
        <v>161</v>
      </c>
      <c r="J112" t="s">
        <v>164</v>
      </c>
      <c r="K112" t="s">
        <v>162</v>
      </c>
      <c r="L112">
        <v>1354</v>
      </c>
      <c r="N112">
        <v>1010</v>
      </c>
      <c r="O112" t="s">
        <v>163</v>
      </c>
      <c r="P112" t="s">
        <v>163</v>
      </c>
      <c r="Q112">
        <v>1</v>
      </c>
      <c r="W112">
        <v>0</v>
      </c>
      <c r="X112">
        <v>944493166</v>
      </c>
      <c r="Y112">
        <f>((AT112*1)*1)</f>
        <v>57.142856999999999</v>
      </c>
      <c r="AA112">
        <v>265.24</v>
      </c>
      <c r="AB112">
        <v>0</v>
      </c>
      <c r="AC112">
        <v>0</v>
      </c>
      <c r="AD112">
        <v>0</v>
      </c>
      <c r="AE112">
        <v>265.24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57.142856999999999</v>
      </c>
      <c r="AU112" t="s">
        <v>36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ROUND(Y112*Source!I91,9)</f>
        <v>7.9999999800000001</v>
      </c>
      <c r="CY112">
        <f>AA112</f>
        <v>265.24</v>
      </c>
      <c r="CZ112">
        <f>AE112</f>
        <v>265.24</v>
      </c>
      <c r="DA112">
        <f>AI112</f>
        <v>1</v>
      </c>
      <c r="DB112">
        <f>ROUND(((ROUND(AT112*CZ112,2)*1)*1),6)</f>
        <v>15156.57</v>
      </c>
      <c r="DC112">
        <f>ROUND(((ROUND(AT112*AG112,2)*1)*1),6)</f>
        <v>0</v>
      </c>
      <c r="DD112" t="s">
        <v>3</v>
      </c>
      <c r="DE112" t="s">
        <v>3</v>
      </c>
      <c r="DF112">
        <f>ROUND(ROUND(AE112,2)*CX112,2)</f>
        <v>2121.92</v>
      </c>
      <c r="DG112">
        <f t="shared" si="21"/>
        <v>0</v>
      </c>
      <c r="DH112">
        <f t="shared" si="22"/>
        <v>0</v>
      </c>
      <c r="DI112">
        <f t="shared" si="16"/>
        <v>0</v>
      </c>
      <c r="DJ112">
        <f>DF112</f>
        <v>2121.92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ROW(Source!A91)</f>
        <v>91</v>
      </c>
      <c r="B113">
        <v>86549534</v>
      </c>
      <c r="C113">
        <v>86550159</v>
      </c>
      <c r="D113">
        <v>85714377</v>
      </c>
      <c r="E113">
        <v>1</v>
      </c>
      <c r="F113">
        <v>1</v>
      </c>
      <c r="G113">
        <v>1081</v>
      </c>
      <c r="H113">
        <v>3</v>
      </c>
      <c r="I113" t="s">
        <v>166</v>
      </c>
      <c r="J113" t="s">
        <v>168</v>
      </c>
      <c r="K113" t="s">
        <v>167</v>
      </c>
      <c r="L113">
        <v>1354</v>
      </c>
      <c r="N113">
        <v>1010</v>
      </c>
      <c r="O113" t="s">
        <v>163</v>
      </c>
      <c r="P113" t="s">
        <v>163</v>
      </c>
      <c r="Q113">
        <v>1</v>
      </c>
      <c r="W113">
        <v>0</v>
      </c>
      <c r="X113">
        <v>827097433</v>
      </c>
      <c r="Y113">
        <f>((AT113*1)*1)</f>
        <v>42.857143000000001</v>
      </c>
      <c r="AA113">
        <v>181.59</v>
      </c>
      <c r="AB113">
        <v>0</v>
      </c>
      <c r="AC113">
        <v>0</v>
      </c>
      <c r="AD113">
        <v>0</v>
      </c>
      <c r="AE113">
        <v>181.59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 t="s">
        <v>3</v>
      </c>
      <c r="AT113">
        <v>42.857143000000001</v>
      </c>
      <c r="AU113" t="s">
        <v>36</v>
      </c>
      <c r="AV113">
        <v>0</v>
      </c>
      <c r="AW113">
        <v>1</v>
      </c>
      <c r="AX113">
        <v>-1</v>
      </c>
      <c r="AY113">
        <v>0</v>
      </c>
      <c r="AZ113">
        <v>0</v>
      </c>
      <c r="BA113" t="s">
        <v>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ROUND(Y113*Source!I91,9)</f>
        <v>6.0000000199999999</v>
      </c>
      <c r="CY113">
        <f>AA113</f>
        <v>181.59</v>
      </c>
      <c r="CZ113">
        <f>AE113</f>
        <v>181.59</v>
      </c>
      <c r="DA113">
        <f>AI113</f>
        <v>1</v>
      </c>
      <c r="DB113">
        <f>ROUND(((ROUND(AT113*CZ113,2)*1)*1),6)</f>
        <v>7782.43</v>
      </c>
      <c r="DC113">
        <f>ROUND(((ROUND(AT113*AG113,2)*1)*1),6)</f>
        <v>0</v>
      </c>
      <c r="DD113" t="s">
        <v>3</v>
      </c>
      <c r="DE113" t="s">
        <v>3</v>
      </c>
      <c r="DF113">
        <f>ROUND(ROUND(AE113,2)*CX113,2)</f>
        <v>1089.54</v>
      </c>
      <c r="DG113">
        <f t="shared" si="21"/>
        <v>0</v>
      </c>
      <c r="DH113">
        <f t="shared" si="22"/>
        <v>0</v>
      </c>
      <c r="DI113">
        <f t="shared" si="16"/>
        <v>0</v>
      </c>
      <c r="DJ113">
        <f>DF113</f>
        <v>1089.54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ROW(Source!A92)</f>
        <v>92</v>
      </c>
      <c r="B114">
        <v>86549536</v>
      </c>
      <c r="C114">
        <v>86550159</v>
      </c>
      <c r="D114">
        <v>85665773</v>
      </c>
      <c r="E114">
        <v>1081</v>
      </c>
      <c r="F114">
        <v>1</v>
      </c>
      <c r="G114">
        <v>1081</v>
      </c>
      <c r="H114">
        <v>1</v>
      </c>
      <c r="I114" t="s">
        <v>612</v>
      </c>
      <c r="J114" t="s">
        <v>3</v>
      </c>
      <c r="K114" t="s">
        <v>613</v>
      </c>
      <c r="L114">
        <v>1191</v>
      </c>
      <c r="N114">
        <v>1013</v>
      </c>
      <c r="O114" t="s">
        <v>614</v>
      </c>
      <c r="P114" t="s">
        <v>614</v>
      </c>
      <c r="Q114">
        <v>1</v>
      </c>
      <c r="W114">
        <v>0</v>
      </c>
      <c r="X114">
        <v>476480486</v>
      </c>
      <c r="Y114">
        <f>((AT114*1.15)*1.2)</f>
        <v>20.189399999999999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14.63</v>
      </c>
      <c r="AU114" t="s">
        <v>139</v>
      </c>
      <c r="AV114">
        <v>1</v>
      </c>
      <c r="AW114">
        <v>2</v>
      </c>
      <c r="AX114">
        <v>86550163</v>
      </c>
      <c r="AY114">
        <v>1</v>
      </c>
      <c r="AZ114">
        <v>0</v>
      </c>
      <c r="BA114">
        <v>135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ROUND(AT114*Source!I92*AH114*AL114,2)</f>
        <v>0</v>
      </c>
      <c r="CV114">
        <f>ROUND(Y114*Source!I92,9)</f>
        <v>2.8265159999999998</v>
      </c>
      <c r="CW114">
        <v>0</v>
      </c>
      <c r="CX114">
        <f>ROUND(Y114*Source!I92,9)</f>
        <v>2.8265159999999998</v>
      </c>
      <c r="CY114">
        <f>AD114</f>
        <v>0</v>
      </c>
      <c r="CZ114">
        <f>AH114</f>
        <v>0</v>
      </c>
      <c r="DA114">
        <f>AL114</f>
        <v>1</v>
      </c>
      <c r="DB114">
        <f>ROUND(((ROUND(AT114*CZ114,2)*1.15)*1.2),6)</f>
        <v>0</v>
      </c>
      <c r="DC114">
        <f>ROUND(((ROUND(AT114*AG114,2)*1.15)*1.2),6)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21"/>
        <v>0</v>
      </c>
      <c r="DH114">
        <f t="shared" si="22"/>
        <v>0</v>
      </c>
      <c r="DI114">
        <f t="shared" si="16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ROW(Source!A92)</f>
        <v>92</v>
      </c>
      <c r="B115">
        <v>86549536</v>
      </c>
      <c r="C115">
        <v>86550159</v>
      </c>
      <c r="D115">
        <v>85714313</v>
      </c>
      <c r="E115">
        <v>1</v>
      </c>
      <c r="F115">
        <v>1</v>
      </c>
      <c r="G115">
        <v>1081</v>
      </c>
      <c r="H115">
        <v>3</v>
      </c>
      <c r="I115" t="s">
        <v>161</v>
      </c>
      <c r="J115" t="s">
        <v>164</v>
      </c>
      <c r="K115" t="s">
        <v>162</v>
      </c>
      <c r="L115">
        <v>1354</v>
      </c>
      <c r="N115">
        <v>1010</v>
      </c>
      <c r="O115" t="s">
        <v>163</v>
      </c>
      <c r="P115" t="s">
        <v>163</v>
      </c>
      <c r="Q115">
        <v>1</v>
      </c>
      <c r="W115">
        <v>0</v>
      </c>
      <c r="X115">
        <v>944493166</v>
      </c>
      <c r="Y115">
        <f>((AT115*1)*1)</f>
        <v>57.142856999999999</v>
      </c>
      <c r="AA115">
        <v>220.15</v>
      </c>
      <c r="AB115">
        <v>0</v>
      </c>
      <c r="AC115">
        <v>0</v>
      </c>
      <c r="AD115">
        <v>0</v>
      </c>
      <c r="AE115">
        <v>265.24</v>
      </c>
      <c r="AF115">
        <v>0</v>
      </c>
      <c r="AG115">
        <v>0</v>
      </c>
      <c r="AH115">
        <v>0</v>
      </c>
      <c r="AI115">
        <v>0.83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57.142856999999999</v>
      </c>
      <c r="AU115" t="s">
        <v>36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ROUND(Y115*Source!I92,9)</f>
        <v>7.9999999800000001</v>
      </c>
      <c r="CY115">
        <f>AA115</f>
        <v>220.15</v>
      </c>
      <c r="CZ115">
        <f>AE115</f>
        <v>265.24</v>
      </c>
      <c r="DA115">
        <f>AI115</f>
        <v>0.83</v>
      </c>
      <c r="DB115">
        <f>ROUND(((ROUND(AT115*CZ115,2)*1)*1),6)</f>
        <v>15156.57</v>
      </c>
      <c r="DC115">
        <f>ROUND(((ROUND(AT115*AG115,2)*1)*1),6)</f>
        <v>0</v>
      </c>
      <c r="DD115" t="s">
        <v>3</v>
      </c>
      <c r="DE115" t="s">
        <v>3</v>
      </c>
      <c r="DF115">
        <f>ROUND(ROUND(AE115*AI115,2)*CX115,2)</f>
        <v>1761.2</v>
      </c>
      <c r="DG115">
        <f t="shared" si="21"/>
        <v>0</v>
      </c>
      <c r="DH115">
        <f t="shared" si="22"/>
        <v>0</v>
      </c>
      <c r="DI115">
        <f t="shared" si="16"/>
        <v>0</v>
      </c>
      <c r="DJ115">
        <f>DF115</f>
        <v>1761.2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ROW(Source!A92)</f>
        <v>92</v>
      </c>
      <c r="B116">
        <v>86549536</v>
      </c>
      <c r="C116">
        <v>86550159</v>
      </c>
      <c r="D116">
        <v>85714377</v>
      </c>
      <c r="E116">
        <v>1</v>
      </c>
      <c r="F116">
        <v>1</v>
      </c>
      <c r="G116">
        <v>1081</v>
      </c>
      <c r="H116">
        <v>3</v>
      </c>
      <c r="I116" t="s">
        <v>166</v>
      </c>
      <c r="J116" t="s">
        <v>168</v>
      </c>
      <c r="K116" t="s">
        <v>167</v>
      </c>
      <c r="L116">
        <v>1354</v>
      </c>
      <c r="N116">
        <v>1010</v>
      </c>
      <c r="O116" t="s">
        <v>163</v>
      </c>
      <c r="P116" t="s">
        <v>163</v>
      </c>
      <c r="Q116">
        <v>1</v>
      </c>
      <c r="W116">
        <v>0</v>
      </c>
      <c r="X116">
        <v>827097433</v>
      </c>
      <c r="Y116">
        <f>((AT116*1)*1)</f>
        <v>42.857143000000001</v>
      </c>
      <c r="AA116">
        <v>138.01</v>
      </c>
      <c r="AB116">
        <v>0</v>
      </c>
      <c r="AC116">
        <v>0</v>
      </c>
      <c r="AD116">
        <v>0</v>
      </c>
      <c r="AE116">
        <v>181.59</v>
      </c>
      <c r="AF116">
        <v>0</v>
      </c>
      <c r="AG116">
        <v>0</v>
      </c>
      <c r="AH116">
        <v>0</v>
      </c>
      <c r="AI116">
        <v>0.76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42.857143000000001</v>
      </c>
      <c r="AU116" t="s">
        <v>36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ROUND(Y116*Source!I92,9)</f>
        <v>6.0000000199999999</v>
      </c>
      <c r="CY116">
        <f>AA116</f>
        <v>138.01</v>
      </c>
      <c r="CZ116">
        <f>AE116</f>
        <v>181.59</v>
      </c>
      <c r="DA116">
        <f>AI116</f>
        <v>0.76</v>
      </c>
      <c r="DB116">
        <f>ROUND(((ROUND(AT116*CZ116,2)*1)*1),6)</f>
        <v>7782.43</v>
      </c>
      <c r="DC116">
        <f>ROUND(((ROUND(AT116*AG116,2)*1)*1),6)</f>
        <v>0</v>
      </c>
      <c r="DD116" t="s">
        <v>3</v>
      </c>
      <c r="DE116" t="s">
        <v>3</v>
      </c>
      <c r="DF116">
        <f>ROUND(ROUND(AE116*AI116,2)*CX116,2)</f>
        <v>828.06</v>
      </c>
      <c r="DG116">
        <f t="shared" si="21"/>
        <v>0</v>
      </c>
      <c r="DH116">
        <f t="shared" si="22"/>
        <v>0</v>
      </c>
      <c r="DI116">
        <f t="shared" si="16"/>
        <v>0</v>
      </c>
      <c r="DJ116">
        <f>DF116</f>
        <v>828.06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ROW(Source!A132)</f>
        <v>132</v>
      </c>
      <c r="B117">
        <v>86549534</v>
      </c>
      <c r="C117">
        <v>86550167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612</v>
      </c>
      <c r="J117" t="s">
        <v>3</v>
      </c>
      <c r="K117" t="s">
        <v>613</v>
      </c>
      <c r="L117">
        <v>1191</v>
      </c>
      <c r="N117">
        <v>1013</v>
      </c>
      <c r="O117" t="s">
        <v>614</v>
      </c>
      <c r="P117" t="s">
        <v>614</v>
      </c>
      <c r="Q117">
        <v>1</v>
      </c>
      <c r="W117">
        <v>0</v>
      </c>
      <c r="X117">
        <v>476480486</v>
      </c>
      <c r="Y117">
        <f>((AT117*1.15)*1.2)</f>
        <v>4.7609999999999992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3.45</v>
      </c>
      <c r="AU117" t="s">
        <v>139</v>
      </c>
      <c r="AV117">
        <v>1</v>
      </c>
      <c r="AW117">
        <v>2</v>
      </c>
      <c r="AX117">
        <v>86550172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ROUND(AT117*Source!I132*AH117*AL117,2)</f>
        <v>0</v>
      </c>
      <c r="CV117">
        <f>ROUND(Y117*Source!I132,9)</f>
        <v>1.1426400000000001</v>
      </c>
      <c r="CW117">
        <v>0</v>
      </c>
      <c r="CX117">
        <f>ROUND(Y117*Source!I132,9)</f>
        <v>1.1426400000000001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ROUND(((ROUND(AT117*CZ117,2)*1.15)*1.2),6)</f>
        <v>0</v>
      </c>
      <c r="DC117">
        <f>ROUND(((ROUND(AT117*AG117,2)*1.15)*1.2),6)</f>
        <v>0</v>
      </c>
      <c r="DD117" t="s">
        <v>3</v>
      </c>
      <c r="DE117" t="s">
        <v>3</v>
      </c>
      <c r="DF117">
        <f t="shared" ref="DF117:DF142" si="23">ROUND(ROUND(AE117,2)*CX117,2)</f>
        <v>0</v>
      </c>
      <c r="DG117">
        <f t="shared" si="21"/>
        <v>0</v>
      </c>
      <c r="DH117">
        <f t="shared" si="22"/>
        <v>0</v>
      </c>
      <c r="DI117">
        <f t="shared" si="16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ROW(Source!A132)</f>
        <v>132</v>
      </c>
      <c r="B118">
        <v>86549534</v>
      </c>
      <c r="C118">
        <v>86550167</v>
      </c>
      <c r="D118">
        <v>85731395</v>
      </c>
      <c r="E118">
        <v>1</v>
      </c>
      <c r="F118">
        <v>1</v>
      </c>
      <c r="G118">
        <v>1081</v>
      </c>
      <c r="H118">
        <v>2</v>
      </c>
      <c r="I118" t="s">
        <v>673</v>
      </c>
      <c r="J118" t="s">
        <v>674</v>
      </c>
      <c r="K118" t="s">
        <v>675</v>
      </c>
      <c r="L118">
        <v>1368</v>
      </c>
      <c r="N118">
        <v>1011</v>
      </c>
      <c r="O118" t="s">
        <v>618</v>
      </c>
      <c r="P118" t="s">
        <v>618</v>
      </c>
      <c r="Q118">
        <v>1</v>
      </c>
      <c r="W118">
        <v>0</v>
      </c>
      <c r="X118">
        <v>1594272634</v>
      </c>
      <c r="Y118">
        <f>((AT118*1.25)*1.2)</f>
        <v>2.1149999999999998</v>
      </c>
      <c r="AA118">
        <v>0</v>
      </c>
      <c r="AB118">
        <v>1.68</v>
      </c>
      <c r="AC118">
        <v>0</v>
      </c>
      <c r="AD118">
        <v>0</v>
      </c>
      <c r="AE118">
        <v>0</v>
      </c>
      <c r="AF118">
        <v>1.57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1.41</v>
      </c>
      <c r="AU118" t="s">
        <v>138</v>
      </c>
      <c r="AV118">
        <v>0</v>
      </c>
      <c r="AW118">
        <v>2</v>
      </c>
      <c r="AX118">
        <v>86550173</v>
      </c>
      <c r="AY118">
        <v>1</v>
      </c>
      <c r="AZ118">
        <v>0</v>
      </c>
      <c r="BA118">
        <v>138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ROUND(Y118*Source!I132*DO118,9)</f>
        <v>0</v>
      </c>
      <c r="CX118">
        <f>ROUND(Y118*Source!I132,9)</f>
        <v>0.50760000000000005</v>
      </c>
      <c r="CY118">
        <f>AB118</f>
        <v>1.68</v>
      </c>
      <c r="CZ118">
        <f>AF118</f>
        <v>1.57</v>
      </c>
      <c r="DA118">
        <f>AJ118</f>
        <v>1</v>
      </c>
      <c r="DB118">
        <f>ROUND(((ROUND(AT118*CZ118,2)*1.25)*1.2),6)</f>
        <v>3.3149999999999999</v>
      </c>
      <c r="DC118">
        <f>ROUND(((ROUND(AT118*AG118,2)*1.25)*1.2),6)</f>
        <v>0</v>
      </c>
      <c r="DD118" t="s">
        <v>3</v>
      </c>
      <c r="DE118" t="s">
        <v>3</v>
      </c>
      <c r="DF118">
        <f t="shared" si="23"/>
        <v>0</v>
      </c>
      <c r="DG118">
        <f t="shared" si="21"/>
        <v>0.8</v>
      </c>
      <c r="DH118">
        <f t="shared" si="22"/>
        <v>0</v>
      </c>
      <c r="DI118">
        <f t="shared" si="16"/>
        <v>0</v>
      </c>
      <c r="DJ118">
        <f>DG118</f>
        <v>0.8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ROW(Source!A132)</f>
        <v>132</v>
      </c>
      <c r="B119">
        <v>86549534</v>
      </c>
      <c r="C119">
        <v>86550167</v>
      </c>
      <c r="D119">
        <v>85731396</v>
      </c>
      <c r="E119">
        <v>1</v>
      </c>
      <c r="F119">
        <v>1</v>
      </c>
      <c r="G119">
        <v>1081</v>
      </c>
      <c r="H119">
        <v>2</v>
      </c>
      <c r="I119" t="s">
        <v>676</v>
      </c>
      <c r="J119" t="s">
        <v>677</v>
      </c>
      <c r="K119" t="s">
        <v>678</v>
      </c>
      <c r="L119">
        <v>1368</v>
      </c>
      <c r="N119">
        <v>1011</v>
      </c>
      <c r="O119" t="s">
        <v>618</v>
      </c>
      <c r="P119" t="s">
        <v>618</v>
      </c>
      <c r="Q119">
        <v>1</v>
      </c>
      <c r="W119">
        <v>0</v>
      </c>
      <c r="X119">
        <v>87328439</v>
      </c>
      <c r="Y119">
        <f>((AT119*1.25)*1.2)</f>
        <v>2.1149999999999998</v>
      </c>
      <c r="AA119">
        <v>0</v>
      </c>
      <c r="AB119">
        <v>1.82</v>
      </c>
      <c r="AC119">
        <v>0</v>
      </c>
      <c r="AD119">
        <v>0</v>
      </c>
      <c r="AE119">
        <v>0</v>
      </c>
      <c r="AF119">
        <v>1.71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1.41</v>
      </c>
      <c r="AU119" t="s">
        <v>138</v>
      </c>
      <c r="AV119">
        <v>0</v>
      </c>
      <c r="AW119">
        <v>2</v>
      </c>
      <c r="AX119">
        <v>86550174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ROUND(Y119*Source!I132*DO119,9)</f>
        <v>0</v>
      </c>
      <c r="CX119">
        <f>ROUND(Y119*Source!I132,9)</f>
        <v>0.50760000000000005</v>
      </c>
      <c r="CY119">
        <f>AB119</f>
        <v>1.82</v>
      </c>
      <c r="CZ119">
        <f>AF119</f>
        <v>1.71</v>
      </c>
      <c r="DA119">
        <f>AJ119</f>
        <v>1</v>
      </c>
      <c r="DB119">
        <f>ROUND(((ROUND(AT119*CZ119,2)*1.25)*1.2),6)</f>
        <v>3.6150000000000002</v>
      </c>
      <c r="DC119">
        <f>ROUND(((ROUND(AT119*AG119,2)*1.25)*1.2),6)</f>
        <v>0</v>
      </c>
      <c r="DD119" t="s">
        <v>3</v>
      </c>
      <c r="DE119" t="s">
        <v>3</v>
      </c>
      <c r="DF119">
        <f t="shared" si="23"/>
        <v>0</v>
      </c>
      <c r="DG119">
        <f t="shared" si="21"/>
        <v>0.87</v>
      </c>
      <c r="DH119">
        <f t="shared" si="22"/>
        <v>0</v>
      </c>
      <c r="DI119">
        <f t="shared" si="16"/>
        <v>0</v>
      </c>
      <c r="DJ119">
        <f>DG119</f>
        <v>0.87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ROW(Source!A132)</f>
        <v>132</v>
      </c>
      <c r="B120">
        <v>86549534</v>
      </c>
      <c r="C120">
        <v>86550167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632</v>
      </c>
      <c r="J120" t="s">
        <v>633</v>
      </c>
      <c r="K120" t="s">
        <v>634</v>
      </c>
      <c r="L120">
        <v>1368</v>
      </c>
      <c r="N120">
        <v>1011</v>
      </c>
      <c r="O120" t="s">
        <v>618</v>
      </c>
      <c r="P120" t="s">
        <v>618</v>
      </c>
      <c r="Q120">
        <v>1</v>
      </c>
      <c r="W120">
        <v>0</v>
      </c>
      <c r="X120">
        <v>874612079</v>
      </c>
      <c r="Y120">
        <f>((AT120*1.25)*1.2)</f>
        <v>1.4999999999999999E-2</v>
      </c>
      <c r="AA120">
        <v>0</v>
      </c>
      <c r="AB120">
        <v>88.67</v>
      </c>
      <c r="AC120">
        <v>13.47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0.01</v>
      </c>
      <c r="AU120" t="s">
        <v>138</v>
      </c>
      <c r="AV120">
        <v>0</v>
      </c>
      <c r="AW120">
        <v>2</v>
      </c>
      <c r="AX120">
        <v>86550175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ROUND(Y120*Source!I132*DO120,9)</f>
        <v>4.5432E-2</v>
      </c>
      <c r="CX120">
        <f>ROUND(Y120*Source!I132,9)</f>
        <v>3.5999999999999999E-3</v>
      </c>
      <c r="CY120">
        <f>AB120</f>
        <v>88.67</v>
      </c>
      <c r="CZ120">
        <f>AF120</f>
        <v>83.1</v>
      </c>
      <c r="DA120">
        <f>AJ120</f>
        <v>1</v>
      </c>
      <c r="DB120">
        <f>ROUND(((ROUND(AT120*CZ120,2)*1.25)*1.2),6)</f>
        <v>1.2450000000000001</v>
      </c>
      <c r="DC120">
        <f>ROUND(((ROUND(AT120*AG120,2)*1.25)*1.2),6)</f>
        <v>0.19500000000000001</v>
      </c>
      <c r="DD120" t="s">
        <v>3</v>
      </c>
      <c r="DE120" t="s">
        <v>3</v>
      </c>
      <c r="DF120">
        <f t="shared" si="23"/>
        <v>0</v>
      </c>
      <c r="DG120">
        <f t="shared" si="21"/>
        <v>0.3</v>
      </c>
      <c r="DH120">
        <f t="shared" si="22"/>
        <v>0.05</v>
      </c>
      <c r="DI120">
        <f t="shared" si="16"/>
        <v>0</v>
      </c>
      <c r="DJ120">
        <f>DG120</f>
        <v>0.3</v>
      </c>
      <c r="DK120">
        <v>0</v>
      </c>
      <c r="DL120" t="s">
        <v>635</v>
      </c>
      <c r="DM120">
        <v>0</v>
      </c>
      <c r="DN120" t="s">
        <v>614</v>
      </c>
      <c r="DO120">
        <v>12.62</v>
      </c>
    </row>
    <row r="121" spans="1:119" x14ac:dyDescent="0.25">
      <c r="A121">
        <f>ROW(Source!A133)</f>
        <v>133</v>
      </c>
      <c r="B121">
        <v>86549536</v>
      </c>
      <c r="C121">
        <v>86550167</v>
      </c>
      <c r="D121">
        <v>85665773</v>
      </c>
      <c r="E121">
        <v>1081</v>
      </c>
      <c r="F121">
        <v>1</v>
      </c>
      <c r="G121">
        <v>1081</v>
      </c>
      <c r="H121">
        <v>1</v>
      </c>
      <c r="I121" t="s">
        <v>612</v>
      </c>
      <c r="J121" t="s">
        <v>3</v>
      </c>
      <c r="K121" t="s">
        <v>613</v>
      </c>
      <c r="L121">
        <v>1191</v>
      </c>
      <c r="N121">
        <v>1013</v>
      </c>
      <c r="O121" t="s">
        <v>614</v>
      </c>
      <c r="P121" t="s">
        <v>614</v>
      </c>
      <c r="Q121">
        <v>1</v>
      </c>
      <c r="W121">
        <v>0</v>
      </c>
      <c r="X121">
        <v>476480486</v>
      </c>
      <c r="Y121">
        <f>((AT121*1.15)*1.2)</f>
        <v>4.7609999999999992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5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3.45</v>
      </c>
      <c r="AU121" t="s">
        <v>139</v>
      </c>
      <c r="AV121">
        <v>1</v>
      </c>
      <c r="AW121">
        <v>2</v>
      </c>
      <c r="AX121">
        <v>86550172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ROUND(AT121*Source!I133*AH121*AL121,2)</f>
        <v>0</v>
      </c>
      <c r="CV121">
        <f>ROUND(Y121*Source!I133,9)</f>
        <v>1.1426400000000001</v>
      </c>
      <c r="CW121">
        <v>0</v>
      </c>
      <c r="CX121">
        <f>ROUND(Y121*Source!I133,9)</f>
        <v>1.1426400000000001</v>
      </c>
      <c r="CY121">
        <f>AD121</f>
        <v>0</v>
      </c>
      <c r="CZ121">
        <f>AH121</f>
        <v>0</v>
      </c>
      <c r="DA121">
        <f>AL121</f>
        <v>1</v>
      </c>
      <c r="DB121">
        <f>ROUND(((ROUND(AT121*CZ121,2)*1.15)*1.2),6)</f>
        <v>0</v>
      </c>
      <c r="DC121">
        <f>ROUND(((ROUND(AT121*AG121,2)*1.15)*1.2),6)</f>
        <v>0</v>
      </c>
      <c r="DD121" t="s">
        <v>3</v>
      </c>
      <c r="DE121" t="s">
        <v>3</v>
      </c>
      <c r="DF121">
        <f t="shared" si="23"/>
        <v>0</v>
      </c>
      <c r="DG121">
        <f t="shared" si="21"/>
        <v>0</v>
      </c>
      <c r="DH121">
        <f t="shared" si="22"/>
        <v>0</v>
      </c>
      <c r="DI121">
        <f t="shared" si="16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ROW(Source!A133)</f>
        <v>133</v>
      </c>
      <c r="B122">
        <v>86549536</v>
      </c>
      <c r="C122">
        <v>86550167</v>
      </c>
      <c r="D122">
        <v>85731395</v>
      </c>
      <c r="E122">
        <v>1</v>
      </c>
      <c r="F122">
        <v>1</v>
      </c>
      <c r="G122">
        <v>1081</v>
      </c>
      <c r="H122">
        <v>2</v>
      </c>
      <c r="I122" t="s">
        <v>673</v>
      </c>
      <c r="J122" t="s">
        <v>674</v>
      </c>
      <c r="K122" t="s">
        <v>675</v>
      </c>
      <c r="L122">
        <v>1368</v>
      </c>
      <c r="N122">
        <v>1011</v>
      </c>
      <c r="O122" t="s">
        <v>618</v>
      </c>
      <c r="P122" t="s">
        <v>618</v>
      </c>
      <c r="Q122">
        <v>1</v>
      </c>
      <c r="W122">
        <v>0</v>
      </c>
      <c r="X122">
        <v>1594272634</v>
      </c>
      <c r="Y122">
        <f>((AT122*1.25)*1.2)</f>
        <v>2.1149999999999998</v>
      </c>
      <c r="AA122">
        <v>0</v>
      </c>
      <c r="AB122">
        <v>20.99</v>
      </c>
      <c r="AC122">
        <v>0</v>
      </c>
      <c r="AD122">
        <v>0</v>
      </c>
      <c r="AE122">
        <v>0</v>
      </c>
      <c r="AF122">
        <v>1.57</v>
      </c>
      <c r="AG122">
        <v>0</v>
      </c>
      <c r="AH122">
        <v>0</v>
      </c>
      <c r="AI122">
        <v>1</v>
      </c>
      <c r="AJ122">
        <v>12.53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1.41</v>
      </c>
      <c r="AU122" t="s">
        <v>138</v>
      </c>
      <c r="AV122">
        <v>0</v>
      </c>
      <c r="AW122">
        <v>2</v>
      </c>
      <c r="AX122">
        <v>86550173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ROUND(Y122*Source!I133*DO122,9)</f>
        <v>0</v>
      </c>
      <c r="CX122">
        <f>ROUND(Y122*Source!I133,9)</f>
        <v>0.50760000000000005</v>
      </c>
      <c r="CY122">
        <f>AB122</f>
        <v>20.99</v>
      </c>
      <c r="CZ122">
        <f>AF122</f>
        <v>1.57</v>
      </c>
      <c r="DA122">
        <f>AJ122</f>
        <v>12.53</v>
      </c>
      <c r="DB122">
        <f>ROUND(((ROUND(AT122*CZ122,2)*1.25)*1.2),6)</f>
        <v>3.3149999999999999</v>
      </c>
      <c r="DC122">
        <f>ROUND(((ROUND(AT122*AG122,2)*1.25)*1.2),6)</f>
        <v>0</v>
      </c>
      <c r="DD122" t="s">
        <v>3</v>
      </c>
      <c r="DE122" t="s">
        <v>3</v>
      </c>
      <c r="DF122">
        <f t="shared" si="23"/>
        <v>0</v>
      </c>
      <c r="DG122">
        <f>ROUND(ROUND(AF122*AJ122,2)*CX122,2)</f>
        <v>9.98</v>
      </c>
      <c r="DH122">
        <f t="shared" si="22"/>
        <v>0</v>
      </c>
      <c r="DI122">
        <f t="shared" si="16"/>
        <v>0</v>
      </c>
      <c r="DJ122">
        <f>DG122</f>
        <v>9.98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ROW(Source!A133)</f>
        <v>133</v>
      </c>
      <c r="B123">
        <v>86549536</v>
      </c>
      <c r="C123">
        <v>86550167</v>
      </c>
      <c r="D123">
        <v>85731396</v>
      </c>
      <c r="E123">
        <v>1</v>
      </c>
      <c r="F123">
        <v>1</v>
      </c>
      <c r="G123">
        <v>1081</v>
      </c>
      <c r="H123">
        <v>2</v>
      </c>
      <c r="I123" t="s">
        <v>676</v>
      </c>
      <c r="J123" t="s">
        <v>677</v>
      </c>
      <c r="K123" t="s">
        <v>678</v>
      </c>
      <c r="L123">
        <v>1368</v>
      </c>
      <c r="N123">
        <v>1011</v>
      </c>
      <c r="O123" t="s">
        <v>618</v>
      </c>
      <c r="P123" t="s">
        <v>618</v>
      </c>
      <c r="Q123">
        <v>1</v>
      </c>
      <c r="W123">
        <v>0</v>
      </c>
      <c r="X123">
        <v>87328439</v>
      </c>
      <c r="Y123">
        <f>((AT123*1.25)*1.2)</f>
        <v>2.1149999999999998</v>
      </c>
      <c r="AA123">
        <v>0</v>
      </c>
      <c r="AB123">
        <v>16.95</v>
      </c>
      <c r="AC123">
        <v>0</v>
      </c>
      <c r="AD123">
        <v>0</v>
      </c>
      <c r="AE123">
        <v>0</v>
      </c>
      <c r="AF123">
        <v>1.71</v>
      </c>
      <c r="AG123">
        <v>0</v>
      </c>
      <c r="AH123">
        <v>0</v>
      </c>
      <c r="AI123">
        <v>1</v>
      </c>
      <c r="AJ123">
        <v>9.2899999999999991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1.41</v>
      </c>
      <c r="AU123" t="s">
        <v>138</v>
      </c>
      <c r="AV123">
        <v>0</v>
      </c>
      <c r="AW123">
        <v>2</v>
      </c>
      <c r="AX123">
        <v>86550174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ROUND(Y123*Source!I133*DO123,9)</f>
        <v>0</v>
      </c>
      <c r="CX123">
        <f>ROUND(Y123*Source!I133,9)</f>
        <v>0.50760000000000005</v>
      </c>
      <c r="CY123">
        <f>AB123</f>
        <v>16.95</v>
      </c>
      <c r="CZ123">
        <f>AF123</f>
        <v>1.71</v>
      </c>
      <c r="DA123">
        <f>AJ123</f>
        <v>9.2899999999999991</v>
      </c>
      <c r="DB123">
        <f>ROUND(((ROUND(AT123*CZ123,2)*1.25)*1.2),6)</f>
        <v>3.6150000000000002</v>
      </c>
      <c r="DC123">
        <f>ROUND(((ROUND(AT123*AG123,2)*1.25)*1.2),6)</f>
        <v>0</v>
      </c>
      <c r="DD123" t="s">
        <v>3</v>
      </c>
      <c r="DE123" t="s">
        <v>3</v>
      </c>
      <c r="DF123">
        <f t="shared" si="23"/>
        <v>0</v>
      </c>
      <c r="DG123">
        <f>ROUND(ROUND(AF123*AJ123,2)*CX123,2)</f>
        <v>8.07</v>
      </c>
      <c r="DH123">
        <f t="shared" si="22"/>
        <v>0</v>
      </c>
      <c r="DI123">
        <f t="shared" si="16"/>
        <v>0</v>
      </c>
      <c r="DJ123">
        <f>DG123</f>
        <v>8.07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ROW(Source!A133)</f>
        <v>133</v>
      </c>
      <c r="B124">
        <v>86549536</v>
      </c>
      <c r="C124">
        <v>86550167</v>
      </c>
      <c r="D124">
        <v>85731677</v>
      </c>
      <c r="E124">
        <v>1</v>
      </c>
      <c r="F124">
        <v>1</v>
      </c>
      <c r="G124">
        <v>1081</v>
      </c>
      <c r="H124">
        <v>2</v>
      </c>
      <c r="I124" t="s">
        <v>632</v>
      </c>
      <c r="J124" t="s">
        <v>633</v>
      </c>
      <c r="K124" t="s">
        <v>634</v>
      </c>
      <c r="L124">
        <v>1368</v>
      </c>
      <c r="N124">
        <v>1011</v>
      </c>
      <c r="O124" t="s">
        <v>618</v>
      </c>
      <c r="P124" t="s">
        <v>618</v>
      </c>
      <c r="Q124">
        <v>1</v>
      </c>
      <c r="W124">
        <v>0</v>
      </c>
      <c r="X124">
        <v>874612079</v>
      </c>
      <c r="Y124">
        <f>((AT124*1.25)*1.2)</f>
        <v>1.4999999999999999E-2</v>
      </c>
      <c r="AA124">
        <v>0</v>
      </c>
      <c r="AB124">
        <v>1513.56</v>
      </c>
      <c r="AC124">
        <v>758.78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17.07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138</v>
      </c>
      <c r="AV124">
        <v>0</v>
      </c>
      <c r="AW124">
        <v>2</v>
      </c>
      <c r="AX124">
        <v>86550175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ROUND(Y124*Source!I133*DO124,9)</f>
        <v>4.5432E-2</v>
      </c>
      <c r="CX124">
        <f>ROUND(Y124*Source!I133,9)</f>
        <v>3.5999999999999999E-3</v>
      </c>
      <c r="CY124">
        <f>AB124</f>
        <v>1513.56</v>
      </c>
      <c r="CZ124">
        <f>AF124</f>
        <v>83.1</v>
      </c>
      <c r="DA124">
        <f>AJ124</f>
        <v>17.07</v>
      </c>
      <c r="DB124">
        <f>ROUND(((ROUND(AT124*CZ124,2)*1.25)*1.2),6)</f>
        <v>1.2450000000000001</v>
      </c>
      <c r="DC124">
        <f>ROUND(((ROUND(AT124*AG124,2)*1.25)*1.2),6)</f>
        <v>0.19500000000000001</v>
      </c>
      <c r="DD124" t="s">
        <v>3</v>
      </c>
      <c r="DE124" t="s">
        <v>3</v>
      </c>
      <c r="DF124">
        <f t="shared" si="23"/>
        <v>0</v>
      </c>
      <c r="DG124">
        <f>ROUND(ROUND(AF124*AJ124,2)*CX124,2)</f>
        <v>5.1100000000000003</v>
      </c>
      <c r="DH124">
        <f>ROUND(ROUND(AG124*AK124,2)*CX124,2)</f>
        <v>2.56</v>
      </c>
      <c r="DI124">
        <f t="shared" si="16"/>
        <v>0</v>
      </c>
      <c r="DJ124">
        <f>DG124</f>
        <v>5.1100000000000003</v>
      </c>
      <c r="DK124">
        <v>0</v>
      </c>
      <c r="DL124" t="s">
        <v>635</v>
      </c>
      <c r="DM124">
        <v>0</v>
      </c>
      <c r="DN124" t="s">
        <v>614</v>
      </c>
      <c r="DO124">
        <v>12.62</v>
      </c>
    </row>
    <row r="125" spans="1:119" x14ac:dyDescent="0.25">
      <c r="A125">
        <f>ROW(Source!A134)</f>
        <v>134</v>
      </c>
      <c r="B125">
        <v>86549534</v>
      </c>
      <c r="C125">
        <v>86550176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612</v>
      </c>
      <c r="J125" t="s">
        <v>3</v>
      </c>
      <c r="K125" t="s">
        <v>613</v>
      </c>
      <c r="L125">
        <v>1191</v>
      </c>
      <c r="N125">
        <v>1013</v>
      </c>
      <c r="O125" t="s">
        <v>614</v>
      </c>
      <c r="P125" t="s">
        <v>614</v>
      </c>
      <c r="Q125">
        <v>1</v>
      </c>
      <c r="W125">
        <v>0</v>
      </c>
      <c r="X125">
        <v>476480486</v>
      </c>
      <c r="Y125">
        <f>((AT125*1.15)*1.2)</f>
        <v>18.657599999999999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13.52</v>
      </c>
      <c r="AU125" t="s">
        <v>139</v>
      </c>
      <c r="AV125">
        <v>1</v>
      </c>
      <c r="AW125">
        <v>2</v>
      </c>
      <c r="AX125">
        <v>86550190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ROUND(AT125*Source!I134*AH125*AL125,2)</f>
        <v>0</v>
      </c>
      <c r="CV125">
        <f>ROUND(Y125*Source!I134,9)</f>
        <v>4.6643999999999997</v>
      </c>
      <c r="CW125">
        <v>0</v>
      </c>
      <c r="CX125">
        <f>ROUND(Y125*Source!I134,9)</f>
        <v>4.6643999999999997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ROUND(((ROUND(AT125*CZ125,2)*1.15)*1.2),6)</f>
        <v>0</v>
      </c>
      <c r="DC125">
        <f>ROUND(((ROUND(AT125*AG125,2)*1.15)*1.2),6)</f>
        <v>0</v>
      </c>
      <c r="DD125" t="s">
        <v>3</v>
      </c>
      <c r="DE125" t="s">
        <v>3</v>
      </c>
      <c r="DF125">
        <f t="shared" si="23"/>
        <v>0</v>
      </c>
      <c r="DG125">
        <f t="shared" ref="DG125:DG138" si="24">ROUND(ROUND(AF125,2)*CX125,2)</f>
        <v>0</v>
      </c>
      <c r="DH125">
        <f t="shared" ref="DH125:DH139" si="25">ROUND(ROUND(AG125,2)*CX125,2)</f>
        <v>0</v>
      </c>
      <c r="DI125">
        <f t="shared" si="16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ROW(Source!A134)</f>
        <v>134</v>
      </c>
      <c r="B126">
        <v>86549534</v>
      </c>
      <c r="C126">
        <v>86550176</v>
      </c>
      <c r="D126">
        <v>85731332</v>
      </c>
      <c r="E126">
        <v>1</v>
      </c>
      <c r="F126">
        <v>1</v>
      </c>
      <c r="G126">
        <v>1081</v>
      </c>
      <c r="H126">
        <v>2</v>
      </c>
      <c r="I126" t="s">
        <v>629</v>
      </c>
      <c r="J126" t="s">
        <v>630</v>
      </c>
      <c r="K126" t="s">
        <v>631</v>
      </c>
      <c r="L126">
        <v>1368</v>
      </c>
      <c r="N126">
        <v>1011</v>
      </c>
      <c r="O126" t="s">
        <v>618</v>
      </c>
      <c r="P126" t="s">
        <v>618</v>
      </c>
      <c r="Q126">
        <v>1</v>
      </c>
      <c r="W126">
        <v>0</v>
      </c>
      <c r="X126">
        <v>-286665822</v>
      </c>
      <c r="Y126">
        <f>((AT126*1.25)*1.2)</f>
        <v>3.0749999999999997</v>
      </c>
      <c r="AA126">
        <v>0</v>
      </c>
      <c r="AB126">
        <v>6.17</v>
      </c>
      <c r="AC126">
        <v>0</v>
      </c>
      <c r="AD126">
        <v>0</v>
      </c>
      <c r="AE126">
        <v>0</v>
      </c>
      <c r="AF126">
        <v>5.78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2.0499999999999998</v>
      </c>
      <c r="AU126" t="s">
        <v>138</v>
      </c>
      <c r="AV126">
        <v>0</v>
      </c>
      <c r="AW126">
        <v>2</v>
      </c>
      <c r="AX126">
        <v>86550191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ROUND(Y126*Source!I134*DO126,9)</f>
        <v>0</v>
      </c>
      <c r="CX126">
        <f>ROUND(Y126*Source!I134,9)</f>
        <v>0.76875000000000004</v>
      </c>
      <c r="CY126">
        <f>AB126</f>
        <v>6.17</v>
      </c>
      <c r="CZ126">
        <f>AF126</f>
        <v>5.78</v>
      </c>
      <c r="DA126">
        <f>AJ126</f>
        <v>1</v>
      </c>
      <c r="DB126">
        <f>ROUND(((ROUND(AT126*CZ126,2)*1.25)*1.2),6)</f>
        <v>17.774999999999999</v>
      </c>
      <c r="DC126">
        <f>ROUND(((ROUND(AT126*AG126,2)*1.25)*1.2),6)</f>
        <v>0</v>
      </c>
      <c r="DD126" t="s">
        <v>3</v>
      </c>
      <c r="DE126" t="s">
        <v>3</v>
      </c>
      <c r="DF126">
        <f t="shared" si="23"/>
        <v>0</v>
      </c>
      <c r="DG126">
        <f t="shared" si="24"/>
        <v>4.4400000000000004</v>
      </c>
      <c r="DH126">
        <f t="shared" si="25"/>
        <v>0</v>
      </c>
      <c r="DI126">
        <f t="shared" si="16"/>
        <v>0</v>
      </c>
      <c r="DJ126">
        <f>DG126</f>
        <v>4.4400000000000004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ROW(Source!A134)</f>
        <v>134</v>
      </c>
      <c r="B127">
        <v>86549534</v>
      </c>
      <c r="C127">
        <v>86550176</v>
      </c>
      <c r="D127">
        <v>85731677</v>
      </c>
      <c r="E127">
        <v>1</v>
      </c>
      <c r="F127">
        <v>1</v>
      </c>
      <c r="G127">
        <v>1081</v>
      </c>
      <c r="H127">
        <v>2</v>
      </c>
      <c r="I127" t="s">
        <v>632</v>
      </c>
      <c r="J127" t="s">
        <v>633</v>
      </c>
      <c r="K127" t="s">
        <v>634</v>
      </c>
      <c r="L127">
        <v>1368</v>
      </c>
      <c r="N127">
        <v>1011</v>
      </c>
      <c r="O127" t="s">
        <v>618</v>
      </c>
      <c r="P127" t="s">
        <v>618</v>
      </c>
      <c r="Q127">
        <v>1</v>
      </c>
      <c r="W127">
        <v>0</v>
      </c>
      <c r="X127">
        <v>874612079</v>
      </c>
      <c r="Y127">
        <f>((AT127*1.25)*1.2)</f>
        <v>0.18</v>
      </c>
      <c r="AA127">
        <v>0</v>
      </c>
      <c r="AB127">
        <v>88.67</v>
      </c>
      <c r="AC127">
        <v>13.47</v>
      </c>
      <c r="AD127">
        <v>0</v>
      </c>
      <c r="AE127">
        <v>0</v>
      </c>
      <c r="AF127">
        <v>83.1</v>
      </c>
      <c r="AG127">
        <v>12.62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0.12</v>
      </c>
      <c r="AU127" t="s">
        <v>138</v>
      </c>
      <c r="AV127">
        <v>0</v>
      </c>
      <c r="AW127">
        <v>2</v>
      </c>
      <c r="AX127">
        <v>86550192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ROUND(Y127*Source!I134*DO127,9)</f>
        <v>0.56789999999999996</v>
      </c>
      <c r="CX127">
        <f>ROUND(Y127*Source!I134,9)</f>
        <v>4.4999999999999998E-2</v>
      </c>
      <c r="CY127">
        <f>AB127</f>
        <v>88.67</v>
      </c>
      <c r="CZ127">
        <f>AF127</f>
        <v>83.1</v>
      </c>
      <c r="DA127">
        <f>AJ127</f>
        <v>1</v>
      </c>
      <c r="DB127">
        <f>ROUND(((ROUND(AT127*CZ127,2)*1.25)*1.2),6)</f>
        <v>14.955</v>
      </c>
      <c r="DC127">
        <f>ROUND(((ROUND(AT127*AG127,2)*1.25)*1.2),6)</f>
        <v>2.2650000000000001</v>
      </c>
      <c r="DD127" t="s">
        <v>3</v>
      </c>
      <c r="DE127" t="s">
        <v>3</v>
      </c>
      <c r="DF127">
        <f t="shared" si="23"/>
        <v>0</v>
      </c>
      <c r="DG127">
        <f t="shared" si="24"/>
        <v>3.74</v>
      </c>
      <c r="DH127">
        <f t="shared" si="25"/>
        <v>0.56999999999999995</v>
      </c>
      <c r="DI127">
        <f t="shared" si="16"/>
        <v>0</v>
      </c>
      <c r="DJ127">
        <f>DG127</f>
        <v>3.74</v>
      </c>
      <c r="DK127">
        <v>0</v>
      </c>
      <c r="DL127" t="s">
        <v>635</v>
      </c>
      <c r="DM127">
        <v>0</v>
      </c>
      <c r="DN127" t="s">
        <v>614</v>
      </c>
      <c r="DO127">
        <v>12.62</v>
      </c>
    </row>
    <row r="128" spans="1:119" x14ac:dyDescent="0.25">
      <c r="A128">
        <f>ROW(Source!A134)</f>
        <v>134</v>
      </c>
      <c r="B128">
        <v>86549534</v>
      </c>
      <c r="C128">
        <v>86550176</v>
      </c>
      <c r="D128">
        <v>85731731</v>
      </c>
      <c r="E128">
        <v>1</v>
      </c>
      <c r="F128">
        <v>1</v>
      </c>
      <c r="G128">
        <v>1081</v>
      </c>
      <c r="H128">
        <v>2</v>
      </c>
      <c r="I128" t="s">
        <v>636</v>
      </c>
      <c r="J128" t="s">
        <v>637</v>
      </c>
      <c r="K128" t="s">
        <v>638</v>
      </c>
      <c r="L128">
        <v>1368</v>
      </c>
      <c r="N128">
        <v>1011</v>
      </c>
      <c r="O128" t="s">
        <v>618</v>
      </c>
      <c r="P128" t="s">
        <v>618</v>
      </c>
      <c r="Q128">
        <v>1</v>
      </c>
      <c r="W128">
        <v>0</v>
      </c>
      <c r="X128">
        <v>-1895752648</v>
      </c>
      <c r="Y128">
        <f>((AT128*1.25)*1.2)</f>
        <v>2.79</v>
      </c>
      <c r="AA128">
        <v>0</v>
      </c>
      <c r="AB128">
        <v>0.82</v>
      </c>
      <c r="AC128">
        <v>0</v>
      </c>
      <c r="AD128">
        <v>0</v>
      </c>
      <c r="AE128">
        <v>0</v>
      </c>
      <c r="AF128">
        <v>0.77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1.86</v>
      </c>
      <c r="AU128" t="s">
        <v>138</v>
      </c>
      <c r="AV128">
        <v>0</v>
      </c>
      <c r="AW128">
        <v>2</v>
      </c>
      <c r="AX128">
        <v>86550193</v>
      </c>
      <c r="AY128">
        <v>1</v>
      </c>
      <c r="AZ128">
        <v>0</v>
      </c>
      <c r="BA128">
        <v>148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ROUND(Y128*Source!I134*DO128,9)</f>
        <v>0</v>
      </c>
      <c r="CX128">
        <f>ROUND(Y128*Source!I134,9)</f>
        <v>0.69750000000000001</v>
      </c>
      <c r="CY128">
        <f>AB128</f>
        <v>0.82</v>
      </c>
      <c r="CZ128">
        <f>AF128</f>
        <v>0.77</v>
      </c>
      <c r="DA128">
        <f>AJ128</f>
        <v>1</v>
      </c>
      <c r="DB128">
        <f>ROUND(((ROUND(AT128*CZ128,2)*1.25)*1.2),6)</f>
        <v>2.145</v>
      </c>
      <c r="DC128">
        <f>ROUND(((ROUND(AT128*AG128,2)*1.25)*1.2),6)</f>
        <v>0</v>
      </c>
      <c r="DD128" t="s">
        <v>3</v>
      </c>
      <c r="DE128" t="s">
        <v>3</v>
      </c>
      <c r="DF128">
        <f t="shared" si="23"/>
        <v>0</v>
      </c>
      <c r="DG128">
        <f t="shared" si="24"/>
        <v>0.54</v>
      </c>
      <c r="DH128">
        <f t="shared" si="25"/>
        <v>0</v>
      </c>
      <c r="DI128">
        <f t="shared" si="16"/>
        <v>0</v>
      </c>
      <c r="DJ128">
        <f>DG128</f>
        <v>0.54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ROW(Source!A134)</f>
        <v>134</v>
      </c>
      <c r="B129">
        <v>86549534</v>
      </c>
      <c r="C129">
        <v>86550176</v>
      </c>
      <c r="D129">
        <v>85731764</v>
      </c>
      <c r="E129">
        <v>1</v>
      </c>
      <c r="F129">
        <v>1</v>
      </c>
      <c r="G129">
        <v>1081</v>
      </c>
      <c r="H129">
        <v>2</v>
      </c>
      <c r="I129" t="s">
        <v>639</v>
      </c>
      <c r="J129" t="s">
        <v>640</v>
      </c>
      <c r="K129" t="s">
        <v>641</v>
      </c>
      <c r="L129">
        <v>1368</v>
      </c>
      <c r="N129">
        <v>1011</v>
      </c>
      <c r="O129" t="s">
        <v>618</v>
      </c>
      <c r="P129" t="s">
        <v>618</v>
      </c>
      <c r="Q129">
        <v>1</v>
      </c>
      <c r="W129">
        <v>0</v>
      </c>
      <c r="X129">
        <v>-643591644</v>
      </c>
      <c r="Y129">
        <f>((AT129*1.25)*1.2)</f>
        <v>2.9099999999999997</v>
      </c>
      <c r="AA129">
        <v>0</v>
      </c>
      <c r="AB129">
        <v>0.5</v>
      </c>
      <c r="AC129">
        <v>0</v>
      </c>
      <c r="AD129">
        <v>0</v>
      </c>
      <c r="AE129">
        <v>0</v>
      </c>
      <c r="AF129">
        <v>0.47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1.94</v>
      </c>
      <c r="AU129" t="s">
        <v>138</v>
      </c>
      <c r="AV129">
        <v>0</v>
      </c>
      <c r="AW129">
        <v>2</v>
      </c>
      <c r="AX129">
        <v>86550194</v>
      </c>
      <c r="AY129">
        <v>1</v>
      </c>
      <c r="AZ129">
        <v>0</v>
      </c>
      <c r="BA129">
        <v>149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ROUND(Y129*Source!I134*DO129,9)</f>
        <v>0</v>
      </c>
      <c r="CX129">
        <f>ROUND(Y129*Source!I134,9)</f>
        <v>0.72750000000000004</v>
      </c>
      <c r="CY129">
        <f>AB129</f>
        <v>0.5</v>
      </c>
      <c r="CZ129">
        <f>AF129</f>
        <v>0.47</v>
      </c>
      <c r="DA129">
        <f>AJ129</f>
        <v>1</v>
      </c>
      <c r="DB129">
        <f>ROUND(((ROUND(AT129*CZ129,2)*1.25)*1.2),6)</f>
        <v>1.365</v>
      </c>
      <c r="DC129">
        <f>ROUND(((ROUND(AT129*AG129,2)*1.25)*1.2),6)</f>
        <v>0</v>
      </c>
      <c r="DD129" t="s">
        <v>3</v>
      </c>
      <c r="DE129" t="s">
        <v>3</v>
      </c>
      <c r="DF129">
        <f t="shared" si="23"/>
        <v>0</v>
      </c>
      <c r="DG129">
        <f t="shared" si="24"/>
        <v>0.34</v>
      </c>
      <c r="DH129">
        <f t="shared" si="25"/>
        <v>0</v>
      </c>
      <c r="DI129">
        <f t="shared" ref="DI129:DI192" si="26">ROUND(ROUND(AH129,2)*CX129,2)</f>
        <v>0</v>
      </c>
      <c r="DJ129">
        <f>DG129</f>
        <v>0.34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ROW(Source!A134)</f>
        <v>134</v>
      </c>
      <c r="B130">
        <v>86549534</v>
      </c>
      <c r="C130">
        <v>86550176</v>
      </c>
      <c r="D130">
        <v>85700705</v>
      </c>
      <c r="E130">
        <v>1</v>
      </c>
      <c r="F130">
        <v>1</v>
      </c>
      <c r="G130">
        <v>1081</v>
      </c>
      <c r="H130">
        <v>3</v>
      </c>
      <c r="I130" t="s">
        <v>642</v>
      </c>
      <c r="J130" t="s">
        <v>643</v>
      </c>
      <c r="K130" t="s">
        <v>644</v>
      </c>
      <c r="L130">
        <v>1339</v>
      </c>
      <c r="N130">
        <v>1007</v>
      </c>
      <c r="O130" t="s">
        <v>622</v>
      </c>
      <c r="P130" t="s">
        <v>622</v>
      </c>
      <c r="Q130">
        <v>1</v>
      </c>
      <c r="W130">
        <v>0</v>
      </c>
      <c r="X130">
        <v>-1622585150</v>
      </c>
      <c r="Y130">
        <f t="shared" ref="Y130:Y137" si="27">((AT130*1)*1)</f>
        <v>3.3403999999999998</v>
      </c>
      <c r="AA130">
        <v>7.07</v>
      </c>
      <c r="AB130">
        <v>0</v>
      </c>
      <c r="AC130">
        <v>0</v>
      </c>
      <c r="AD130">
        <v>0</v>
      </c>
      <c r="AE130">
        <v>7.07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3.3403999999999998</v>
      </c>
      <c r="AU130" t="s">
        <v>36</v>
      </c>
      <c r="AV130">
        <v>0</v>
      </c>
      <c r="AW130">
        <v>2</v>
      </c>
      <c r="AX130">
        <v>86550195</v>
      </c>
      <c r="AY130">
        <v>1</v>
      </c>
      <c r="AZ130">
        <v>0</v>
      </c>
      <c r="BA130">
        <v>150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ROUND(Y130*Source!I134,9)</f>
        <v>0.83509999999999995</v>
      </c>
      <c r="CY130">
        <f t="shared" ref="CY130:CY137" si="28">AA130</f>
        <v>7.07</v>
      </c>
      <c r="CZ130">
        <f t="shared" ref="CZ130:CZ137" si="29">AE130</f>
        <v>7.07</v>
      </c>
      <c r="DA130">
        <f t="shared" ref="DA130:DA137" si="30">AI130</f>
        <v>1</v>
      </c>
      <c r="DB130">
        <f t="shared" ref="DB130:DB137" si="31">ROUND(((ROUND(AT130*CZ130,2)*1)*1),6)</f>
        <v>23.62</v>
      </c>
      <c r="DC130">
        <f t="shared" ref="DC130:DC137" si="32">ROUND(((ROUND(AT130*AG130,2)*1)*1),6)</f>
        <v>0</v>
      </c>
      <c r="DD130" t="s">
        <v>3</v>
      </c>
      <c r="DE130" t="s">
        <v>3</v>
      </c>
      <c r="DF130">
        <f t="shared" si="23"/>
        <v>5.9</v>
      </c>
      <c r="DG130">
        <f t="shared" si="24"/>
        <v>0</v>
      </c>
      <c r="DH130">
        <f t="shared" si="25"/>
        <v>0</v>
      </c>
      <c r="DI130">
        <f t="shared" si="26"/>
        <v>0</v>
      </c>
      <c r="DJ130">
        <f t="shared" ref="DJ130:DJ137" si="33">DF130</f>
        <v>5.9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ROW(Source!A134)</f>
        <v>134</v>
      </c>
      <c r="B131">
        <v>86549534</v>
      </c>
      <c r="C131">
        <v>86550176</v>
      </c>
      <c r="D131">
        <v>85703218</v>
      </c>
      <c r="E131">
        <v>1</v>
      </c>
      <c r="F131">
        <v>1</v>
      </c>
      <c r="G131">
        <v>1081</v>
      </c>
      <c r="H131">
        <v>3</v>
      </c>
      <c r="I131" t="s">
        <v>645</v>
      </c>
      <c r="J131" t="s">
        <v>646</v>
      </c>
      <c r="K131" t="s">
        <v>647</v>
      </c>
      <c r="L131">
        <v>1355</v>
      </c>
      <c r="N131">
        <v>1010</v>
      </c>
      <c r="O131" t="s">
        <v>158</v>
      </c>
      <c r="P131" t="s">
        <v>158</v>
      </c>
      <c r="Q131">
        <v>100</v>
      </c>
      <c r="W131">
        <v>0</v>
      </c>
      <c r="X131">
        <v>-252588073</v>
      </c>
      <c r="Y131">
        <f t="shared" si="27"/>
        <v>1.1100000000000001</v>
      </c>
      <c r="AA131">
        <v>15.04</v>
      </c>
      <c r="AB131">
        <v>0</v>
      </c>
      <c r="AC131">
        <v>0</v>
      </c>
      <c r="AD131">
        <v>0</v>
      </c>
      <c r="AE131">
        <v>15.04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1.1100000000000001</v>
      </c>
      <c r="AU131" t="s">
        <v>36</v>
      </c>
      <c r="AV131">
        <v>0</v>
      </c>
      <c r="AW131">
        <v>2</v>
      </c>
      <c r="AX131">
        <v>86550196</v>
      </c>
      <c r="AY131">
        <v>1</v>
      </c>
      <c r="AZ131">
        <v>0</v>
      </c>
      <c r="BA131">
        <v>151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ROUND(Y131*Source!I134,9)</f>
        <v>0.27750000000000002</v>
      </c>
      <c r="CY131">
        <f t="shared" si="28"/>
        <v>15.04</v>
      </c>
      <c r="CZ131">
        <f t="shared" si="29"/>
        <v>15.04</v>
      </c>
      <c r="DA131">
        <f t="shared" si="30"/>
        <v>1</v>
      </c>
      <c r="DB131">
        <f t="shared" si="31"/>
        <v>16.690000000000001</v>
      </c>
      <c r="DC131">
        <f t="shared" si="32"/>
        <v>0</v>
      </c>
      <c r="DD131" t="s">
        <v>3</v>
      </c>
      <c r="DE131" t="s">
        <v>3</v>
      </c>
      <c r="DF131">
        <f t="shared" si="23"/>
        <v>4.17</v>
      </c>
      <c r="DG131">
        <f t="shared" si="24"/>
        <v>0</v>
      </c>
      <c r="DH131">
        <f t="shared" si="25"/>
        <v>0</v>
      </c>
      <c r="DI131">
        <f t="shared" si="26"/>
        <v>0</v>
      </c>
      <c r="DJ131">
        <f t="shared" si="33"/>
        <v>4.17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ROW(Source!A134)</f>
        <v>134</v>
      </c>
      <c r="B132">
        <v>86549534</v>
      </c>
      <c r="C132">
        <v>86550176</v>
      </c>
      <c r="D132">
        <v>85703452</v>
      </c>
      <c r="E132">
        <v>1</v>
      </c>
      <c r="F132">
        <v>1</v>
      </c>
      <c r="G132">
        <v>1081</v>
      </c>
      <c r="H132">
        <v>3</v>
      </c>
      <c r="I132" t="s">
        <v>648</v>
      </c>
      <c r="J132" t="s">
        <v>649</v>
      </c>
      <c r="K132" t="s">
        <v>650</v>
      </c>
      <c r="L132">
        <v>1346</v>
      </c>
      <c r="N132">
        <v>1009</v>
      </c>
      <c r="O132" t="s">
        <v>651</v>
      </c>
      <c r="P132" t="s">
        <v>651</v>
      </c>
      <c r="Q132">
        <v>1</v>
      </c>
      <c r="W132">
        <v>0</v>
      </c>
      <c r="X132">
        <v>-1236264219</v>
      </c>
      <c r="Y132">
        <f t="shared" si="27"/>
        <v>2.109</v>
      </c>
      <c r="AA132">
        <v>38.729999999999997</v>
      </c>
      <c r="AB132">
        <v>0</v>
      </c>
      <c r="AC132">
        <v>0</v>
      </c>
      <c r="AD132">
        <v>0</v>
      </c>
      <c r="AE132">
        <v>38.729999999999997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2.109</v>
      </c>
      <c r="AU132" t="s">
        <v>36</v>
      </c>
      <c r="AV132">
        <v>0</v>
      </c>
      <c r="AW132">
        <v>2</v>
      </c>
      <c r="AX132">
        <v>86550197</v>
      </c>
      <c r="AY132">
        <v>1</v>
      </c>
      <c r="AZ132">
        <v>0</v>
      </c>
      <c r="BA132">
        <v>152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ROUND(Y132*Source!I134,9)</f>
        <v>0.52725</v>
      </c>
      <c r="CY132">
        <f t="shared" si="28"/>
        <v>38.729999999999997</v>
      </c>
      <c r="CZ132">
        <f t="shared" si="29"/>
        <v>38.729999999999997</v>
      </c>
      <c r="DA132">
        <f t="shared" si="30"/>
        <v>1</v>
      </c>
      <c r="DB132">
        <f t="shared" si="31"/>
        <v>81.680000000000007</v>
      </c>
      <c r="DC132">
        <f t="shared" si="32"/>
        <v>0</v>
      </c>
      <c r="DD132" t="s">
        <v>3</v>
      </c>
      <c r="DE132" t="s">
        <v>3</v>
      </c>
      <c r="DF132">
        <f t="shared" si="23"/>
        <v>20.420000000000002</v>
      </c>
      <c r="DG132">
        <f t="shared" si="24"/>
        <v>0</v>
      </c>
      <c r="DH132">
        <f t="shared" si="25"/>
        <v>0</v>
      </c>
      <c r="DI132">
        <f t="shared" si="26"/>
        <v>0</v>
      </c>
      <c r="DJ132">
        <f t="shared" si="33"/>
        <v>20.420000000000002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ROW(Source!A134)</f>
        <v>134</v>
      </c>
      <c r="B133">
        <v>86549534</v>
      </c>
      <c r="C133">
        <v>86550176</v>
      </c>
      <c r="D133">
        <v>85713885</v>
      </c>
      <c r="E133">
        <v>1</v>
      </c>
      <c r="F133">
        <v>1</v>
      </c>
      <c r="G133">
        <v>1081</v>
      </c>
      <c r="H133">
        <v>3</v>
      </c>
      <c r="I133" t="s">
        <v>178</v>
      </c>
      <c r="J133" t="s">
        <v>180</v>
      </c>
      <c r="K133" t="s">
        <v>179</v>
      </c>
      <c r="L133">
        <v>1354</v>
      </c>
      <c r="N133">
        <v>1010</v>
      </c>
      <c r="O133" t="s">
        <v>163</v>
      </c>
      <c r="P133" t="s">
        <v>163</v>
      </c>
      <c r="Q133">
        <v>1</v>
      </c>
      <c r="W133">
        <v>0</v>
      </c>
      <c r="X133">
        <v>1964568006</v>
      </c>
      <c r="Y133">
        <f t="shared" si="27"/>
        <v>48</v>
      </c>
      <c r="AA133">
        <v>21.9</v>
      </c>
      <c r="AB133">
        <v>0</v>
      </c>
      <c r="AC133">
        <v>0</v>
      </c>
      <c r="AD133">
        <v>0</v>
      </c>
      <c r="AE133">
        <v>21.9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 t="s">
        <v>3</v>
      </c>
      <c r="AT133">
        <v>48</v>
      </c>
      <c r="AU133" t="s">
        <v>36</v>
      </c>
      <c r="AV133">
        <v>0</v>
      </c>
      <c r="AW133">
        <v>1</v>
      </c>
      <c r="AX133">
        <v>-1</v>
      </c>
      <c r="AY133">
        <v>0</v>
      </c>
      <c r="AZ133">
        <v>0</v>
      </c>
      <c r="BA133" t="s">
        <v>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ROUND(Y133*Source!I134,9)</f>
        <v>12</v>
      </c>
      <c r="CY133">
        <f t="shared" si="28"/>
        <v>21.9</v>
      </c>
      <c r="CZ133">
        <f t="shared" si="29"/>
        <v>21.9</v>
      </c>
      <c r="DA133">
        <f t="shared" si="30"/>
        <v>1</v>
      </c>
      <c r="DB133">
        <f t="shared" si="31"/>
        <v>1051.2</v>
      </c>
      <c r="DC133">
        <f t="shared" si="32"/>
        <v>0</v>
      </c>
      <c r="DD133" t="s">
        <v>3</v>
      </c>
      <c r="DE133" t="s">
        <v>3</v>
      </c>
      <c r="DF133">
        <f t="shared" si="23"/>
        <v>262.8</v>
      </c>
      <c r="DG133">
        <f t="shared" si="24"/>
        <v>0</v>
      </c>
      <c r="DH133">
        <f t="shared" si="25"/>
        <v>0</v>
      </c>
      <c r="DI133">
        <f t="shared" si="26"/>
        <v>0</v>
      </c>
      <c r="DJ133">
        <f t="shared" si="33"/>
        <v>262.8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ROW(Source!A134)</f>
        <v>134</v>
      </c>
      <c r="B134">
        <v>86549534</v>
      </c>
      <c r="C134">
        <v>86550176</v>
      </c>
      <c r="D134">
        <v>85714116</v>
      </c>
      <c r="E134">
        <v>1</v>
      </c>
      <c r="F134">
        <v>1</v>
      </c>
      <c r="G134">
        <v>1081</v>
      </c>
      <c r="H134">
        <v>3</v>
      </c>
      <c r="I134" t="s">
        <v>182</v>
      </c>
      <c r="J134" t="s">
        <v>184</v>
      </c>
      <c r="K134" t="s">
        <v>183</v>
      </c>
      <c r="L134">
        <v>1301</v>
      </c>
      <c r="N134">
        <v>1003</v>
      </c>
      <c r="O134" t="s">
        <v>144</v>
      </c>
      <c r="P134" t="s">
        <v>144</v>
      </c>
      <c r="Q134">
        <v>1</v>
      </c>
      <c r="W134">
        <v>0</v>
      </c>
      <c r="X134">
        <v>-1934272763</v>
      </c>
      <c r="Y134">
        <f t="shared" si="27"/>
        <v>102.5</v>
      </c>
      <c r="AA134">
        <v>65.13</v>
      </c>
      <c r="AB134">
        <v>0</v>
      </c>
      <c r="AC134">
        <v>0</v>
      </c>
      <c r="AD134">
        <v>0</v>
      </c>
      <c r="AE134">
        <v>65.13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102.5</v>
      </c>
      <c r="AU134" t="s">
        <v>36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ROUND(Y134*Source!I134,9)</f>
        <v>25.625</v>
      </c>
      <c r="CY134">
        <f t="shared" si="28"/>
        <v>65.13</v>
      </c>
      <c r="CZ134">
        <f t="shared" si="29"/>
        <v>65.13</v>
      </c>
      <c r="DA134">
        <f t="shared" si="30"/>
        <v>1</v>
      </c>
      <c r="DB134">
        <f t="shared" si="31"/>
        <v>6675.83</v>
      </c>
      <c r="DC134">
        <f t="shared" si="32"/>
        <v>0</v>
      </c>
      <c r="DD134" t="s">
        <v>3</v>
      </c>
      <c r="DE134" t="s">
        <v>3</v>
      </c>
      <c r="DF134">
        <f t="shared" si="23"/>
        <v>1668.96</v>
      </c>
      <c r="DG134">
        <f t="shared" si="24"/>
        <v>0</v>
      </c>
      <c r="DH134">
        <f t="shared" si="25"/>
        <v>0</v>
      </c>
      <c r="DI134">
        <f t="shared" si="26"/>
        <v>0</v>
      </c>
      <c r="DJ134">
        <f t="shared" si="33"/>
        <v>1668.96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ROW(Source!A134)</f>
        <v>134</v>
      </c>
      <c r="B135">
        <v>86549534</v>
      </c>
      <c r="C135">
        <v>86550176</v>
      </c>
      <c r="D135">
        <v>85714135</v>
      </c>
      <c r="E135">
        <v>1</v>
      </c>
      <c r="F135">
        <v>1</v>
      </c>
      <c r="G135">
        <v>1081</v>
      </c>
      <c r="H135">
        <v>3</v>
      </c>
      <c r="I135" t="s">
        <v>186</v>
      </c>
      <c r="J135" t="s">
        <v>188</v>
      </c>
      <c r="K135" t="s">
        <v>187</v>
      </c>
      <c r="L135">
        <v>1354</v>
      </c>
      <c r="N135">
        <v>1010</v>
      </c>
      <c r="O135" t="s">
        <v>163</v>
      </c>
      <c r="P135" t="s">
        <v>163</v>
      </c>
      <c r="Q135">
        <v>1</v>
      </c>
      <c r="W135">
        <v>0</v>
      </c>
      <c r="X135">
        <v>787469082</v>
      </c>
      <c r="Y135">
        <f t="shared" si="27"/>
        <v>36</v>
      </c>
      <c r="AA135">
        <v>8.4700000000000006</v>
      </c>
      <c r="AB135">
        <v>0</v>
      </c>
      <c r="AC135">
        <v>0</v>
      </c>
      <c r="AD135">
        <v>0</v>
      </c>
      <c r="AE135">
        <v>8.4700000000000006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 t="s">
        <v>3</v>
      </c>
      <c r="AT135">
        <v>36</v>
      </c>
      <c r="AU135" t="s">
        <v>36</v>
      </c>
      <c r="AV135">
        <v>0</v>
      </c>
      <c r="AW135">
        <v>1</v>
      </c>
      <c r="AX135">
        <v>-1</v>
      </c>
      <c r="AY135">
        <v>0</v>
      </c>
      <c r="AZ135">
        <v>0</v>
      </c>
      <c r="BA135" t="s">
        <v>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ROUND(Y135*Source!I134,9)</f>
        <v>9</v>
      </c>
      <c r="CY135">
        <f t="shared" si="28"/>
        <v>8.4700000000000006</v>
      </c>
      <c r="CZ135">
        <f t="shared" si="29"/>
        <v>8.4700000000000006</v>
      </c>
      <c r="DA135">
        <f t="shared" si="30"/>
        <v>1</v>
      </c>
      <c r="DB135">
        <f t="shared" si="31"/>
        <v>304.92</v>
      </c>
      <c r="DC135">
        <f t="shared" si="32"/>
        <v>0</v>
      </c>
      <c r="DD135" t="s">
        <v>3</v>
      </c>
      <c r="DE135" t="s">
        <v>3</v>
      </c>
      <c r="DF135">
        <f t="shared" si="23"/>
        <v>76.23</v>
      </c>
      <c r="DG135">
        <f t="shared" si="24"/>
        <v>0</v>
      </c>
      <c r="DH135">
        <f t="shared" si="25"/>
        <v>0</v>
      </c>
      <c r="DI135">
        <f t="shared" si="26"/>
        <v>0</v>
      </c>
      <c r="DJ135">
        <f t="shared" si="33"/>
        <v>76.23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ROW(Source!A134)</f>
        <v>134</v>
      </c>
      <c r="B136">
        <v>86549534</v>
      </c>
      <c r="C136">
        <v>86550176</v>
      </c>
      <c r="D136">
        <v>85714546</v>
      </c>
      <c r="E136">
        <v>1</v>
      </c>
      <c r="F136">
        <v>1</v>
      </c>
      <c r="G136">
        <v>1081</v>
      </c>
      <c r="H136">
        <v>3</v>
      </c>
      <c r="I136" t="s">
        <v>190</v>
      </c>
      <c r="J136" t="s">
        <v>192</v>
      </c>
      <c r="K136" t="s">
        <v>191</v>
      </c>
      <c r="L136">
        <v>1354</v>
      </c>
      <c r="N136">
        <v>1010</v>
      </c>
      <c r="O136" t="s">
        <v>163</v>
      </c>
      <c r="P136" t="s">
        <v>163</v>
      </c>
      <c r="Q136">
        <v>1</v>
      </c>
      <c r="W136">
        <v>0</v>
      </c>
      <c r="X136">
        <v>-1330445576</v>
      </c>
      <c r="Y136">
        <f t="shared" si="27"/>
        <v>12</v>
      </c>
      <c r="AA136">
        <v>13.39</v>
      </c>
      <c r="AB136">
        <v>0</v>
      </c>
      <c r="AC136">
        <v>0</v>
      </c>
      <c r="AD136">
        <v>0</v>
      </c>
      <c r="AE136">
        <v>13.39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3</v>
      </c>
      <c r="AT136">
        <v>12</v>
      </c>
      <c r="AU136" t="s">
        <v>36</v>
      </c>
      <c r="AV136">
        <v>0</v>
      </c>
      <c r="AW136">
        <v>1</v>
      </c>
      <c r="AX136">
        <v>-1</v>
      </c>
      <c r="AY136">
        <v>0</v>
      </c>
      <c r="AZ136">
        <v>0</v>
      </c>
      <c r="BA136" t="s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ROUND(Y136*Source!I134,9)</f>
        <v>3</v>
      </c>
      <c r="CY136">
        <f t="shared" si="28"/>
        <v>13.39</v>
      </c>
      <c r="CZ136">
        <f t="shared" si="29"/>
        <v>13.39</v>
      </c>
      <c r="DA136">
        <f t="shared" si="30"/>
        <v>1</v>
      </c>
      <c r="DB136">
        <f t="shared" si="31"/>
        <v>160.68</v>
      </c>
      <c r="DC136">
        <f t="shared" si="32"/>
        <v>0</v>
      </c>
      <c r="DD136" t="s">
        <v>3</v>
      </c>
      <c r="DE136" t="s">
        <v>3</v>
      </c>
      <c r="DF136">
        <f t="shared" si="23"/>
        <v>40.17</v>
      </c>
      <c r="DG136">
        <f t="shared" si="24"/>
        <v>0</v>
      </c>
      <c r="DH136">
        <f t="shared" si="25"/>
        <v>0</v>
      </c>
      <c r="DI136">
        <f t="shared" si="26"/>
        <v>0</v>
      </c>
      <c r="DJ136">
        <f t="shared" si="33"/>
        <v>40.17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ROW(Source!A134)</f>
        <v>134</v>
      </c>
      <c r="B137">
        <v>86549534</v>
      </c>
      <c r="C137">
        <v>86550176</v>
      </c>
      <c r="D137">
        <v>85710655</v>
      </c>
      <c r="E137">
        <v>1</v>
      </c>
      <c r="F137">
        <v>1</v>
      </c>
      <c r="G137">
        <v>1081</v>
      </c>
      <c r="H137">
        <v>3</v>
      </c>
      <c r="I137" t="s">
        <v>194</v>
      </c>
      <c r="J137" t="s">
        <v>196</v>
      </c>
      <c r="K137" t="s">
        <v>195</v>
      </c>
      <c r="L137">
        <v>1354</v>
      </c>
      <c r="N137">
        <v>1010</v>
      </c>
      <c r="O137" t="s">
        <v>163</v>
      </c>
      <c r="P137" t="s">
        <v>163</v>
      </c>
      <c r="Q137">
        <v>1</v>
      </c>
      <c r="W137">
        <v>0</v>
      </c>
      <c r="X137">
        <v>1847581397</v>
      </c>
      <c r="Y137">
        <f t="shared" si="27"/>
        <v>0.7</v>
      </c>
      <c r="AA137">
        <v>11.82</v>
      </c>
      <c r="AB137">
        <v>0</v>
      </c>
      <c r="AC137">
        <v>0</v>
      </c>
      <c r="AD137">
        <v>0</v>
      </c>
      <c r="AE137">
        <v>11.82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3</v>
      </c>
      <c r="AT137">
        <v>0.7</v>
      </c>
      <c r="AU137" t="s">
        <v>36</v>
      </c>
      <c r="AV137">
        <v>0</v>
      </c>
      <c r="AW137">
        <v>1</v>
      </c>
      <c r="AX137">
        <v>-1</v>
      </c>
      <c r="AY137">
        <v>0</v>
      </c>
      <c r="AZ137">
        <v>0</v>
      </c>
      <c r="BA137" t="s">
        <v>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ROUND(Y137*Source!I134,9)</f>
        <v>0.17499999999999999</v>
      </c>
      <c r="CY137">
        <f t="shared" si="28"/>
        <v>11.82</v>
      </c>
      <c r="CZ137">
        <f t="shared" si="29"/>
        <v>11.82</v>
      </c>
      <c r="DA137">
        <f t="shared" si="30"/>
        <v>1</v>
      </c>
      <c r="DB137">
        <f t="shared" si="31"/>
        <v>8.27</v>
      </c>
      <c r="DC137">
        <f t="shared" si="32"/>
        <v>0</v>
      </c>
      <c r="DD137" t="s">
        <v>3</v>
      </c>
      <c r="DE137" t="s">
        <v>3</v>
      </c>
      <c r="DF137">
        <f t="shared" si="23"/>
        <v>2.0699999999999998</v>
      </c>
      <c r="DG137">
        <f t="shared" si="24"/>
        <v>0</v>
      </c>
      <c r="DH137">
        <f t="shared" si="25"/>
        <v>0</v>
      </c>
      <c r="DI137">
        <f t="shared" si="26"/>
        <v>0</v>
      </c>
      <c r="DJ137">
        <f t="shared" si="33"/>
        <v>2.0699999999999998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ROW(Source!A135)</f>
        <v>135</v>
      </c>
      <c r="B138">
        <v>86549536</v>
      </c>
      <c r="C138">
        <v>86550176</v>
      </c>
      <c r="D138">
        <v>85665773</v>
      </c>
      <c r="E138">
        <v>1081</v>
      </c>
      <c r="F138">
        <v>1</v>
      </c>
      <c r="G138">
        <v>1081</v>
      </c>
      <c r="H138">
        <v>1</v>
      </c>
      <c r="I138" t="s">
        <v>612</v>
      </c>
      <c r="J138" t="s">
        <v>3</v>
      </c>
      <c r="K138" t="s">
        <v>613</v>
      </c>
      <c r="L138">
        <v>1191</v>
      </c>
      <c r="N138">
        <v>1013</v>
      </c>
      <c r="O138" t="s">
        <v>614</v>
      </c>
      <c r="P138" t="s">
        <v>614</v>
      </c>
      <c r="Q138">
        <v>1</v>
      </c>
      <c r="W138">
        <v>0</v>
      </c>
      <c r="X138">
        <v>476480486</v>
      </c>
      <c r="Y138">
        <f>((AT138*1.15)*1.2)</f>
        <v>18.657599999999999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5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13.52</v>
      </c>
      <c r="AU138" t="s">
        <v>139</v>
      </c>
      <c r="AV138">
        <v>1</v>
      </c>
      <c r="AW138">
        <v>2</v>
      </c>
      <c r="AX138">
        <v>86550190</v>
      </c>
      <c r="AY138">
        <v>1</v>
      </c>
      <c r="AZ138">
        <v>0</v>
      </c>
      <c r="BA138">
        <v>158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U138">
        <f>ROUND(AT138*Source!I135*AH138*AL138,2)</f>
        <v>0</v>
      </c>
      <c r="CV138">
        <f>ROUND(Y138*Source!I135,9)</f>
        <v>4.6643999999999997</v>
      </c>
      <c r="CW138">
        <v>0</v>
      </c>
      <c r="CX138">
        <f>ROUND(Y138*Source!I135,9)</f>
        <v>4.6643999999999997</v>
      </c>
      <c r="CY138">
        <f>AD138</f>
        <v>0</v>
      </c>
      <c r="CZ138">
        <f>AH138</f>
        <v>0</v>
      </c>
      <c r="DA138">
        <f>AL138</f>
        <v>1</v>
      </c>
      <c r="DB138">
        <f>ROUND(((ROUND(AT138*CZ138,2)*1.15)*1.2),6)</f>
        <v>0</v>
      </c>
      <c r="DC138">
        <f>ROUND(((ROUND(AT138*AG138,2)*1.15)*1.2),6)</f>
        <v>0</v>
      </c>
      <c r="DD138" t="s">
        <v>3</v>
      </c>
      <c r="DE138" t="s">
        <v>3</v>
      </c>
      <c r="DF138">
        <f t="shared" si="23"/>
        <v>0</v>
      </c>
      <c r="DG138">
        <f t="shared" si="24"/>
        <v>0</v>
      </c>
      <c r="DH138">
        <f t="shared" si="25"/>
        <v>0</v>
      </c>
      <c r="DI138">
        <f t="shared" si="26"/>
        <v>0</v>
      </c>
      <c r="DJ138">
        <f>DI138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ROW(Source!A135)</f>
        <v>135</v>
      </c>
      <c r="B139">
        <v>86549536</v>
      </c>
      <c r="C139">
        <v>86550176</v>
      </c>
      <c r="D139">
        <v>85731332</v>
      </c>
      <c r="E139">
        <v>1</v>
      </c>
      <c r="F139">
        <v>1</v>
      </c>
      <c r="G139">
        <v>1081</v>
      </c>
      <c r="H139">
        <v>2</v>
      </c>
      <c r="I139" t="s">
        <v>629</v>
      </c>
      <c r="J139" t="s">
        <v>630</v>
      </c>
      <c r="K139" t="s">
        <v>631</v>
      </c>
      <c r="L139">
        <v>1368</v>
      </c>
      <c r="N139">
        <v>1011</v>
      </c>
      <c r="O139" t="s">
        <v>618</v>
      </c>
      <c r="P139" t="s">
        <v>618</v>
      </c>
      <c r="Q139">
        <v>1</v>
      </c>
      <c r="W139">
        <v>0</v>
      </c>
      <c r="X139">
        <v>-286665822</v>
      </c>
      <c r="Y139">
        <f>((AT139*1.25)*1.2)</f>
        <v>3.0749999999999997</v>
      </c>
      <c r="AA139">
        <v>0</v>
      </c>
      <c r="AB139">
        <v>71.790000000000006</v>
      </c>
      <c r="AC139">
        <v>0</v>
      </c>
      <c r="AD139">
        <v>0</v>
      </c>
      <c r="AE139">
        <v>0</v>
      </c>
      <c r="AF139">
        <v>5.78</v>
      </c>
      <c r="AG139">
        <v>0</v>
      </c>
      <c r="AH139">
        <v>0</v>
      </c>
      <c r="AI139">
        <v>1</v>
      </c>
      <c r="AJ139">
        <v>11.64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2.0499999999999998</v>
      </c>
      <c r="AU139" t="s">
        <v>138</v>
      </c>
      <c r="AV139">
        <v>0</v>
      </c>
      <c r="AW139">
        <v>2</v>
      </c>
      <c r="AX139">
        <v>86550191</v>
      </c>
      <c r="AY139">
        <v>1</v>
      </c>
      <c r="AZ139">
        <v>0</v>
      </c>
      <c r="BA139">
        <v>159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f>ROUND(Y139*Source!I135*DO139,9)</f>
        <v>0</v>
      </c>
      <c r="CX139">
        <f>ROUND(Y139*Source!I135,9)</f>
        <v>0.76875000000000004</v>
      </c>
      <c r="CY139">
        <f>AB139</f>
        <v>71.790000000000006</v>
      </c>
      <c r="CZ139">
        <f>AF139</f>
        <v>5.78</v>
      </c>
      <c r="DA139">
        <f>AJ139</f>
        <v>11.64</v>
      </c>
      <c r="DB139">
        <f>ROUND(((ROUND(AT139*CZ139,2)*1.25)*1.2),6)</f>
        <v>17.774999999999999</v>
      </c>
      <c r="DC139">
        <f>ROUND(((ROUND(AT139*AG139,2)*1.25)*1.2),6)</f>
        <v>0</v>
      </c>
      <c r="DD139" t="s">
        <v>3</v>
      </c>
      <c r="DE139" t="s">
        <v>3</v>
      </c>
      <c r="DF139">
        <f t="shared" si="23"/>
        <v>0</v>
      </c>
      <c r="DG139">
        <f>ROUND(ROUND(AF139*AJ139,2)*CX139,2)</f>
        <v>51.72</v>
      </c>
      <c r="DH139">
        <f t="shared" si="25"/>
        <v>0</v>
      </c>
      <c r="DI139">
        <f t="shared" si="26"/>
        <v>0</v>
      </c>
      <c r="DJ139">
        <f>DG139</f>
        <v>51.72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ROW(Source!A135)</f>
        <v>135</v>
      </c>
      <c r="B140">
        <v>86549536</v>
      </c>
      <c r="C140">
        <v>86550176</v>
      </c>
      <c r="D140">
        <v>85731677</v>
      </c>
      <c r="E140">
        <v>1</v>
      </c>
      <c r="F140">
        <v>1</v>
      </c>
      <c r="G140">
        <v>1081</v>
      </c>
      <c r="H140">
        <v>2</v>
      </c>
      <c r="I140" t="s">
        <v>632</v>
      </c>
      <c r="J140" t="s">
        <v>633</v>
      </c>
      <c r="K140" t="s">
        <v>634</v>
      </c>
      <c r="L140">
        <v>1368</v>
      </c>
      <c r="N140">
        <v>1011</v>
      </c>
      <c r="O140" t="s">
        <v>618</v>
      </c>
      <c r="P140" t="s">
        <v>618</v>
      </c>
      <c r="Q140">
        <v>1</v>
      </c>
      <c r="W140">
        <v>0</v>
      </c>
      <c r="X140">
        <v>874612079</v>
      </c>
      <c r="Y140">
        <f>((AT140*1.25)*1.2)</f>
        <v>0.18</v>
      </c>
      <c r="AA140">
        <v>0</v>
      </c>
      <c r="AB140">
        <v>1513.56</v>
      </c>
      <c r="AC140">
        <v>758.78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17.07</v>
      </c>
      <c r="AK140">
        <v>56.35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0.12</v>
      </c>
      <c r="AU140" t="s">
        <v>138</v>
      </c>
      <c r="AV140">
        <v>0</v>
      </c>
      <c r="AW140">
        <v>2</v>
      </c>
      <c r="AX140">
        <v>86550192</v>
      </c>
      <c r="AY140">
        <v>1</v>
      </c>
      <c r="AZ140">
        <v>0</v>
      </c>
      <c r="BA140">
        <v>160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ROUND(Y140*Source!I135*DO140,9)</f>
        <v>0.56789999999999996</v>
      </c>
      <c r="CX140">
        <f>ROUND(Y140*Source!I135,9)</f>
        <v>4.4999999999999998E-2</v>
      </c>
      <c r="CY140">
        <f>AB140</f>
        <v>1513.56</v>
      </c>
      <c r="CZ140">
        <f>AF140</f>
        <v>83.1</v>
      </c>
      <c r="DA140">
        <f>AJ140</f>
        <v>17.07</v>
      </c>
      <c r="DB140">
        <f>ROUND(((ROUND(AT140*CZ140,2)*1.25)*1.2),6)</f>
        <v>14.955</v>
      </c>
      <c r="DC140">
        <f>ROUND(((ROUND(AT140*AG140,2)*1.25)*1.2),6)</f>
        <v>2.2650000000000001</v>
      </c>
      <c r="DD140" t="s">
        <v>3</v>
      </c>
      <c r="DE140" t="s">
        <v>3</v>
      </c>
      <c r="DF140">
        <f t="shared" si="23"/>
        <v>0</v>
      </c>
      <c r="DG140">
        <f>ROUND(ROUND(AF140*AJ140,2)*CX140,2)</f>
        <v>63.83</v>
      </c>
      <c r="DH140">
        <f>ROUND(ROUND(AG140*AK140,2)*CX140,2)</f>
        <v>32</v>
      </c>
      <c r="DI140">
        <f t="shared" si="26"/>
        <v>0</v>
      </c>
      <c r="DJ140">
        <f>DG140</f>
        <v>63.83</v>
      </c>
      <c r="DK140">
        <v>0</v>
      </c>
      <c r="DL140" t="s">
        <v>635</v>
      </c>
      <c r="DM140">
        <v>0</v>
      </c>
      <c r="DN140" t="s">
        <v>614</v>
      </c>
      <c r="DO140">
        <v>12.62</v>
      </c>
    </row>
    <row r="141" spans="1:119" x14ac:dyDescent="0.25">
      <c r="A141">
        <f>ROW(Source!A135)</f>
        <v>135</v>
      </c>
      <c r="B141">
        <v>86549536</v>
      </c>
      <c r="C141">
        <v>86550176</v>
      </c>
      <c r="D141">
        <v>85731731</v>
      </c>
      <c r="E141">
        <v>1</v>
      </c>
      <c r="F141">
        <v>1</v>
      </c>
      <c r="G141">
        <v>1081</v>
      </c>
      <c r="H141">
        <v>2</v>
      </c>
      <c r="I141" t="s">
        <v>636</v>
      </c>
      <c r="J141" t="s">
        <v>637</v>
      </c>
      <c r="K141" t="s">
        <v>638</v>
      </c>
      <c r="L141">
        <v>1368</v>
      </c>
      <c r="N141">
        <v>1011</v>
      </c>
      <c r="O141" t="s">
        <v>618</v>
      </c>
      <c r="P141" t="s">
        <v>618</v>
      </c>
      <c r="Q141">
        <v>1</v>
      </c>
      <c r="W141">
        <v>0</v>
      </c>
      <c r="X141">
        <v>-1895752648</v>
      </c>
      <c r="Y141">
        <f>((AT141*1.25)*1.2)</f>
        <v>2.79</v>
      </c>
      <c r="AA141">
        <v>0</v>
      </c>
      <c r="AB141">
        <v>7.85</v>
      </c>
      <c r="AC141">
        <v>0</v>
      </c>
      <c r="AD141">
        <v>0</v>
      </c>
      <c r="AE141">
        <v>0</v>
      </c>
      <c r="AF141">
        <v>0.77</v>
      </c>
      <c r="AG141">
        <v>0</v>
      </c>
      <c r="AH141">
        <v>0</v>
      </c>
      <c r="AI141">
        <v>1</v>
      </c>
      <c r="AJ141">
        <v>9.56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1.86</v>
      </c>
      <c r="AU141" t="s">
        <v>138</v>
      </c>
      <c r="AV141">
        <v>0</v>
      </c>
      <c r="AW141">
        <v>2</v>
      </c>
      <c r="AX141">
        <v>86550193</v>
      </c>
      <c r="AY141">
        <v>1</v>
      </c>
      <c r="AZ141">
        <v>0</v>
      </c>
      <c r="BA141">
        <v>161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ROUND(Y141*Source!I135*DO141,9)</f>
        <v>0</v>
      </c>
      <c r="CX141">
        <f>ROUND(Y141*Source!I135,9)</f>
        <v>0.69750000000000001</v>
      </c>
      <c r="CY141">
        <f>AB141</f>
        <v>7.85</v>
      </c>
      <c r="CZ141">
        <f>AF141</f>
        <v>0.77</v>
      </c>
      <c r="DA141">
        <f>AJ141</f>
        <v>9.56</v>
      </c>
      <c r="DB141">
        <f>ROUND(((ROUND(AT141*CZ141,2)*1.25)*1.2),6)</f>
        <v>2.145</v>
      </c>
      <c r="DC141">
        <f>ROUND(((ROUND(AT141*AG141,2)*1.25)*1.2),6)</f>
        <v>0</v>
      </c>
      <c r="DD141" t="s">
        <v>3</v>
      </c>
      <c r="DE141" t="s">
        <v>3</v>
      </c>
      <c r="DF141">
        <f t="shared" si="23"/>
        <v>0</v>
      </c>
      <c r="DG141">
        <f>ROUND(ROUND(AF141*AJ141,2)*CX141,2)</f>
        <v>5.13</v>
      </c>
      <c r="DH141">
        <f t="shared" ref="DH141:DH162" si="34">ROUND(ROUND(AG141,2)*CX141,2)</f>
        <v>0</v>
      </c>
      <c r="DI141">
        <f t="shared" si="26"/>
        <v>0</v>
      </c>
      <c r="DJ141">
        <f>DG141</f>
        <v>5.13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ROW(Source!A135)</f>
        <v>135</v>
      </c>
      <c r="B142">
        <v>86549536</v>
      </c>
      <c r="C142">
        <v>86550176</v>
      </c>
      <c r="D142">
        <v>85731764</v>
      </c>
      <c r="E142">
        <v>1</v>
      </c>
      <c r="F142">
        <v>1</v>
      </c>
      <c r="G142">
        <v>1081</v>
      </c>
      <c r="H142">
        <v>2</v>
      </c>
      <c r="I142" t="s">
        <v>639</v>
      </c>
      <c r="J142" t="s">
        <v>640</v>
      </c>
      <c r="K142" t="s">
        <v>641</v>
      </c>
      <c r="L142">
        <v>1368</v>
      </c>
      <c r="N142">
        <v>1011</v>
      </c>
      <c r="O142" t="s">
        <v>618</v>
      </c>
      <c r="P142" t="s">
        <v>618</v>
      </c>
      <c r="Q142">
        <v>1</v>
      </c>
      <c r="W142">
        <v>0</v>
      </c>
      <c r="X142">
        <v>-643591644</v>
      </c>
      <c r="Y142">
        <f>((AT142*1.25)*1.2)</f>
        <v>2.9099999999999997</v>
      </c>
      <c r="AA142">
        <v>0</v>
      </c>
      <c r="AB142">
        <v>4.84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9.66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1.94</v>
      </c>
      <c r="AU142" t="s">
        <v>138</v>
      </c>
      <c r="AV142">
        <v>0</v>
      </c>
      <c r="AW142">
        <v>2</v>
      </c>
      <c r="AX142">
        <v>86550194</v>
      </c>
      <c r="AY142">
        <v>1</v>
      </c>
      <c r="AZ142">
        <v>0</v>
      </c>
      <c r="BA142">
        <v>162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ROUND(Y142*Source!I135*DO142,9)</f>
        <v>0</v>
      </c>
      <c r="CX142">
        <f>ROUND(Y142*Source!I135,9)</f>
        <v>0.72750000000000004</v>
      </c>
      <c r="CY142">
        <f>AB142</f>
        <v>4.84</v>
      </c>
      <c r="CZ142">
        <f>AF142</f>
        <v>0.47</v>
      </c>
      <c r="DA142">
        <f>AJ142</f>
        <v>9.66</v>
      </c>
      <c r="DB142">
        <f>ROUND(((ROUND(AT142*CZ142,2)*1.25)*1.2),6)</f>
        <v>1.365</v>
      </c>
      <c r="DC142">
        <f>ROUND(((ROUND(AT142*AG142,2)*1.25)*1.2),6)</f>
        <v>0</v>
      </c>
      <c r="DD142" t="s">
        <v>3</v>
      </c>
      <c r="DE142" t="s">
        <v>3</v>
      </c>
      <c r="DF142">
        <f t="shared" si="23"/>
        <v>0</v>
      </c>
      <c r="DG142">
        <f>ROUND(ROUND(AF142*AJ142,2)*CX142,2)</f>
        <v>3.3</v>
      </c>
      <c r="DH142">
        <f t="shared" si="34"/>
        <v>0</v>
      </c>
      <c r="DI142">
        <f t="shared" si="26"/>
        <v>0</v>
      </c>
      <c r="DJ142">
        <f>DG142</f>
        <v>3.3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ROW(Source!A135)</f>
        <v>135</v>
      </c>
      <c r="B143">
        <v>86549536</v>
      </c>
      <c r="C143">
        <v>86550176</v>
      </c>
      <c r="D143">
        <v>85700705</v>
      </c>
      <c r="E143">
        <v>1</v>
      </c>
      <c r="F143">
        <v>1</v>
      </c>
      <c r="G143">
        <v>1081</v>
      </c>
      <c r="H143">
        <v>3</v>
      </c>
      <c r="I143" t="s">
        <v>642</v>
      </c>
      <c r="J143" t="s">
        <v>643</v>
      </c>
      <c r="K143" t="s">
        <v>644</v>
      </c>
      <c r="L143">
        <v>1339</v>
      </c>
      <c r="N143">
        <v>1007</v>
      </c>
      <c r="O143" t="s">
        <v>622</v>
      </c>
      <c r="P143" t="s">
        <v>622</v>
      </c>
      <c r="Q143">
        <v>1</v>
      </c>
      <c r="W143">
        <v>0</v>
      </c>
      <c r="X143">
        <v>-1622585150</v>
      </c>
      <c r="Y143">
        <f t="shared" ref="Y143:Y150" si="35">((AT143*1)*1)</f>
        <v>3.3403999999999998</v>
      </c>
      <c r="AA143">
        <v>54.79</v>
      </c>
      <c r="AB143">
        <v>0</v>
      </c>
      <c r="AC143">
        <v>0</v>
      </c>
      <c r="AD143">
        <v>0</v>
      </c>
      <c r="AE143">
        <v>7.07</v>
      </c>
      <c r="AF143">
        <v>0</v>
      </c>
      <c r="AG143">
        <v>0</v>
      </c>
      <c r="AH143">
        <v>0</v>
      </c>
      <c r="AI143">
        <v>7.75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3.3403999999999998</v>
      </c>
      <c r="AU143" t="s">
        <v>36</v>
      </c>
      <c r="AV143">
        <v>0</v>
      </c>
      <c r="AW143">
        <v>2</v>
      </c>
      <c r="AX143">
        <v>86550195</v>
      </c>
      <c r="AY143">
        <v>1</v>
      </c>
      <c r="AZ143">
        <v>0</v>
      </c>
      <c r="BA143">
        <v>163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ROUND(Y143*Source!I135,9)</f>
        <v>0.83509999999999995</v>
      </c>
      <c r="CY143">
        <f t="shared" ref="CY143:CY150" si="36">AA143</f>
        <v>54.79</v>
      </c>
      <c r="CZ143">
        <f t="shared" ref="CZ143:CZ150" si="37">AE143</f>
        <v>7.07</v>
      </c>
      <c r="DA143">
        <f t="shared" ref="DA143:DA150" si="38">AI143</f>
        <v>7.75</v>
      </c>
      <c r="DB143">
        <f t="shared" ref="DB143:DB150" si="39">ROUND(((ROUND(AT143*CZ143,2)*1)*1),6)</f>
        <v>23.62</v>
      </c>
      <c r="DC143">
        <f t="shared" ref="DC143:DC150" si="40">ROUND(((ROUND(AT143*AG143,2)*1)*1),6)</f>
        <v>0</v>
      </c>
      <c r="DD143" t="s">
        <v>3</v>
      </c>
      <c r="DE143" t="s">
        <v>3</v>
      </c>
      <c r="DF143">
        <f t="shared" ref="DF143:DF150" si="41">ROUND(ROUND(AE143*AI143,2)*CX143,2)</f>
        <v>45.76</v>
      </c>
      <c r="DG143">
        <f t="shared" ref="DG143:DG161" si="42">ROUND(ROUND(AF143,2)*CX143,2)</f>
        <v>0</v>
      </c>
      <c r="DH143">
        <f t="shared" si="34"/>
        <v>0</v>
      </c>
      <c r="DI143">
        <f t="shared" si="26"/>
        <v>0</v>
      </c>
      <c r="DJ143">
        <f t="shared" ref="DJ143:DJ150" si="43">DF143</f>
        <v>45.76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ROW(Source!A135)</f>
        <v>135</v>
      </c>
      <c r="B144">
        <v>86549536</v>
      </c>
      <c r="C144">
        <v>86550176</v>
      </c>
      <c r="D144">
        <v>85703218</v>
      </c>
      <c r="E144">
        <v>1</v>
      </c>
      <c r="F144">
        <v>1</v>
      </c>
      <c r="G144">
        <v>1081</v>
      </c>
      <c r="H144">
        <v>3</v>
      </c>
      <c r="I144" t="s">
        <v>645</v>
      </c>
      <c r="J144" t="s">
        <v>646</v>
      </c>
      <c r="K144" t="s">
        <v>647</v>
      </c>
      <c r="L144">
        <v>1355</v>
      </c>
      <c r="N144">
        <v>1010</v>
      </c>
      <c r="O144" t="s">
        <v>158</v>
      </c>
      <c r="P144" t="s">
        <v>158</v>
      </c>
      <c r="Q144">
        <v>100</v>
      </c>
      <c r="W144">
        <v>0</v>
      </c>
      <c r="X144">
        <v>-252588073</v>
      </c>
      <c r="Y144">
        <f t="shared" si="35"/>
        <v>1.1100000000000001</v>
      </c>
      <c r="AA144">
        <v>60.01</v>
      </c>
      <c r="AB144">
        <v>0</v>
      </c>
      <c r="AC144">
        <v>0</v>
      </c>
      <c r="AD144">
        <v>0</v>
      </c>
      <c r="AE144">
        <v>15.04</v>
      </c>
      <c r="AF144">
        <v>0</v>
      </c>
      <c r="AG144">
        <v>0</v>
      </c>
      <c r="AH144">
        <v>0</v>
      </c>
      <c r="AI144">
        <v>3.99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1.1100000000000001</v>
      </c>
      <c r="AU144" t="s">
        <v>36</v>
      </c>
      <c r="AV144">
        <v>0</v>
      </c>
      <c r="AW144">
        <v>2</v>
      </c>
      <c r="AX144">
        <v>86550196</v>
      </c>
      <c r="AY144">
        <v>1</v>
      </c>
      <c r="AZ144">
        <v>0</v>
      </c>
      <c r="BA144">
        <v>164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ROUND(Y144*Source!I135,9)</f>
        <v>0.27750000000000002</v>
      </c>
      <c r="CY144">
        <f t="shared" si="36"/>
        <v>60.01</v>
      </c>
      <c r="CZ144">
        <f t="shared" si="37"/>
        <v>15.04</v>
      </c>
      <c r="DA144">
        <f t="shared" si="38"/>
        <v>3.99</v>
      </c>
      <c r="DB144">
        <f t="shared" si="39"/>
        <v>16.690000000000001</v>
      </c>
      <c r="DC144">
        <f t="shared" si="40"/>
        <v>0</v>
      </c>
      <c r="DD144" t="s">
        <v>3</v>
      </c>
      <c r="DE144" t="s">
        <v>3</v>
      </c>
      <c r="DF144">
        <f t="shared" si="41"/>
        <v>16.649999999999999</v>
      </c>
      <c r="DG144">
        <f t="shared" si="42"/>
        <v>0</v>
      </c>
      <c r="DH144">
        <f t="shared" si="34"/>
        <v>0</v>
      </c>
      <c r="DI144">
        <f t="shared" si="26"/>
        <v>0</v>
      </c>
      <c r="DJ144">
        <f t="shared" si="43"/>
        <v>16.649999999999999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ROW(Source!A135)</f>
        <v>135</v>
      </c>
      <c r="B145">
        <v>86549536</v>
      </c>
      <c r="C145">
        <v>86550176</v>
      </c>
      <c r="D145">
        <v>85703452</v>
      </c>
      <c r="E145">
        <v>1</v>
      </c>
      <c r="F145">
        <v>1</v>
      </c>
      <c r="G145">
        <v>1081</v>
      </c>
      <c r="H145">
        <v>3</v>
      </c>
      <c r="I145" t="s">
        <v>648</v>
      </c>
      <c r="J145" t="s">
        <v>649</v>
      </c>
      <c r="K145" t="s">
        <v>650</v>
      </c>
      <c r="L145">
        <v>1346</v>
      </c>
      <c r="N145">
        <v>1009</v>
      </c>
      <c r="O145" t="s">
        <v>651</v>
      </c>
      <c r="P145" t="s">
        <v>651</v>
      </c>
      <c r="Q145">
        <v>1</v>
      </c>
      <c r="W145">
        <v>0</v>
      </c>
      <c r="X145">
        <v>-1236264219</v>
      </c>
      <c r="Y145">
        <f t="shared" si="35"/>
        <v>2.109</v>
      </c>
      <c r="AA145">
        <v>51.51</v>
      </c>
      <c r="AB145">
        <v>0</v>
      </c>
      <c r="AC145">
        <v>0</v>
      </c>
      <c r="AD145">
        <v>0</v>
      </c>
      <c r="AE145">
        <v>38.729999999999997</v>
      </c>
      <c r="AF145">
        <v>0</v>
      </c>
      <c r="AG145">
        <v>0</v>
      </c>
      <c r="AH145">
        <v>0</v>
      </c>
      <c r="AI145">
        <v>1.33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2.109</v>
      </c>
      <c r="AU145" t="s">
        <v>36</v>
      </c>
      <c r="AV145">
        <v>0</v>
      </c>
      <c r="AW145">
        <v>2</v>
      </c>
      <c r="AX145">
        <v>86550197</v>
      </c>
      <c r="AY145">
        <v>1</v>
      </c>
      <c r="AZ145">
        <v>0</v>
      </c>
      <c r="BA145">
        <v>165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ROUND(Y145*Source!I135,9)</f>
        <v>0.52725</v>
      </c>
      <c r="CY145">
        <f t="shared" si="36"/>
        <v>51.51</v>
      </c>
      <c r="CZ145">
        <f t="shared" si="37"/>
        <v>38.729999999999997</v>
      </c>
      <c r="DA145">
        <f t="shared" si="38"/>
        <v>1.33</v>
      </c>
      <c r="DB145">
        <f t="shared" si="39"/>
        <v>81.680000000000007</v>
      </c>
      <c r="DC145">
        <f t="shared" si="40"/>
        <v>0</v>
      </c>
      <c r="DD145" t="s">
        <v>3</v>
      </c>
      <c r="DE145" t="s">
        <v>3</v>
      </c>
      <c r="DF145">
        <f t="shared" si="41"/>
        <v>27.16</v>
      </c>
      <c r="DG145">
        <f t="shared" si="42"/>
        <v>0</v>
      </c>
      <c r="DH145">
        <f t="shared" si="34"/>
        <v>0</v>
      </c>
      <c r="DI145">
        <f t="shared" si="26"/>
        <v>0</v>
      </c>
      <c r="DJ145">
        <f t="shared" si="43"/>
        <v>27.16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ROW(Source!A135)</f>
        <v>135</v>
      </c>
      <c r="B146">
        <v>86549536</v>
      </c>
      <c r="C146">
        <v>86550176</v>
      </c>
      <c r="D146">
        <v>85713885</v>
      </c>
      <c r="E146">
        <v>1</v>
      </c>
      <c r="F146">
        <v>1</v>
      </c>
      <c r="G146">
        <v>1081</v>
      </c>
      <c r="H146">
        <v>3</v>
      </c>
      <c r="I146" t="s">
        <v>178</v>
      </c>
      <c r="J146" t="s">
        <v>180</v>
      </c>
      <c r="K146" t="s">
        <v>179</v>
      </c>
      <c r="L146">
        <v>1354</v>
      </c>
      <c r="N146">
        <v>1010</v>
      </c>
      <c r="O146" t="s">
        <v>163</v>
      </c>
      <c r="P146" t="s">
        <v>163</v>
      </c>
      <c r="Q146">
        <v>1</v>
      </c>
      <c r="W146">
        <v>0</v>
      </c>
      <c r="X146">
        <v>1964568006</v>
      </c>
      <c r="Y146">
        <f t="shared" si="35"/>
        <v>48</v>
      </c>
      <c r="AA146">
        <v>20.37</v>
      </c>
      <c r="AB146">
        <v>0</v>
      </c>
      <c r="AC146">
        <v>0</v>
      </c>
      <c r="AD146">
        <v>0</v>
      </c>
      <c r="AE146">
        <v>21.9</v>
      </c>
      <c r="AF146">
        <v>0</v>
      </c>
      <c r="AG146">
        <v>0</v>
      </c>
      <c r="AH146">
        <v>0</v>
      </c>
      <c r="AI146">
        <v>0.93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 t="s">
        <v>3</v>
      </c>
      <c r="AT146">
        <v>48</v>
      </c>
      <c r="AU146" t="s">
        <v>36</v>
      </c>
      <c r="AV146">
        <v>0</v>
      </c>
      <c r="AW146">
        <v>1</v>
      </c>
      <c r="AX146">
        <v>-1</v>
      </c>
      <c r="AY146">
        <v>0</v>
      </c>
      <c r="AZ146">
        <v>0</v>
      </c>
      <c r="BA146" t="s">
        <v>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ROUND(Y146*Source!I135,9)</f>
        <v>12</v>
      </c>
      <c r="CY146">
        <f t="shared" si="36"/>
        <v>20.37</v>
      </c>
      <c r="CZ146">
        <f t="shared" si="37"/>
        <v>21.9</v>
      </c>
      <c r="DA146">
        <f t="shared" si="38"/>
        <v>0.93</v>
      </c>
      <c r="DB146">
        <f t="shared" si="39"/>
        <v>1051.2</v>
      </c>
      <c r="DC146">
        <f t="shared" si="40"/>
        <v>0</v>
      </c>
      <c r="DD146" t="s">
        <v>3</v>
      </c>
      <c r="DE146" t="s">
        <v>3</v>
      </c>
      <c r="DF146">
        <f t="shared" si="41"/>
        <v>244.44</v>
      </c>
      <c r="DG146">
        <f t="shared" si="42"/>
        <v>0</v>
      </c>
      <c r="DH146">
        <f t="shared" si="34"/>
        <v>0</v>
      </c>
      <c r="DI146">
        <f t="shared" si="26"/>
        <v>0</v>
      </c>
      <c r="DJ146">
        <f t="shared" si="43"/>
        <v>244.44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ROW(Source!A135)</f>
        <v>135</v>
      </c>
      <c r="B147">
        <v>86549536</v>
      </c>
      <c r="C147">
        <v>86550176</v>
      </c>
      <c r="D147">
        <v>85714116</v>
      </c>
      <c r="E147">
        <v>1</v>
      </c>
      <c r="F147">
        <v>1</v>
      </c>
      <c r="G147">
        <v>1081</v>
      </c>
      <c r="H147">
        <v>3</v>
      </c>
      <c r="I147" t="s">
        <v>182</v>
      </c>
      <c r="J147" t="s">
        <v>184</v>
      </c>
      <c r="K147" t="s">
        <v>183</v>
      </c>
      <c r="L147">
        <v>1301</v>
      </c>
      <c r="N147">
        <v>1003</v>
      </c>
      <c r="O147" t="s">
        <v>144</v>
      </c>
      <c r="P147" t="s">
        <v>144</v>
      </c>
      <c r="Q147">
        <v>1</v>
      </c>
      <c r="W147">
        <v>0</v>
      </c>
      <c r="X147">
        <v>-1934272763</v>
      </c>
      <c r="Y147">
        <f t="shared" si="35"/>
        <v>102.5</v>
      </c>
      <c r="AA147">
        <v>155.01</v>
      </c>
      <c r="AB147">
        <v>0</v>
      </c>
      <c r="AC147">
        <v>0</v>
      </c>
      <c r="AD147">
        <v>0</v>
      </c>
      <c r="AE147">
        <v>65.13</v>
      </c>
      <c r="AF147">
        <v>0</v>
      </c>
      <c r="AG147">
        <v>0</v>
      </c>
      <c r="AH147">
        <v>0</v>
      </c>
      <c r="AI147">
        <v>2.38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102.5</v>
      </c>
      <c r="AU147" t="s">
        <v>36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ROUND(Y147*Source!I135,9)</f>
        <v>25.625</v>
      </c>
      <c r="CY147">
        <f t="shared" si="36"/>
        <v>155.01</v>
      </c>
      <c r="CZ147">
        <f t="shared" si="37"/>
        <v>65.13</v>
      </c>
      <c r="DA147">
        <f t="shared" si="38"/>
        <v>2.38</v>
      </c>
      <c r="DB147">
        <f t="shared" si="39"/>
        <v>6675.83</v>
      </c>
      <c r="DC147">
        <f t="shared" si="40"/>
        <v>0</v>
      </c>
      <c r="DD147" t="s">
        <v>3</v>
      </c>
      <c r="DE147" t="s">
        <v>3</v>
      </c>
      <c r="DF147">
        <f t="shared" si="41"/>
        <v>3972.13</v>
      </c>
      <c r="DG147">
        <f t="shared" si="42"/>
        <v>0</v>
      </c>
      <c r="DH147">
        <f t="shared" si="34"/>
        <v>0</v>
      </c>
      <c r="DI147">
        <f t="shared" si="26"/>
        <v>0</v>
      </c>
      <c r="DJ147">
        <f t="shared" si="43"/>
        <v>3972.13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ROW(Source!A135)</f>
        <v>135</v>
      </c>
      <c r="B148">
        <v>86549536</v>
      </c>
      <c r="C148">
        <v>86550176</v>
      </c>
      <c r="D148">
        <v>85714135</v>
      </c>
      <c r="E148">
        <v>1</v>
      </c>
      <c r="F148">
        <v>1</v>
      </c>
      <c r="G148">
        <v>1081</v>
      </c>
      <c r="H148">
        <v>3</v>
      </c>
      <c r="I148" t="s">
        <v>186</v>
      </c>
      <c r="J148" t="s">
        <v>188</v>
      </c>
      <c r="K148" t="s">
        <v>187</v>
      </c>
      <c r="L148">
        <v>1354</v>
      </c>
      <c r="N148">
        <v>1010</v>
      </c>
      <c r="O148" t="s">
        <v>163</v>
      </c>
      <c r="P148" t="s">
        <v>163</v>
      </c>
      <c r="Q148">
        <v>1</v>
      </c>
      <c r="W148">
        <v>0</v>
      </c>
      <c r="X148">
        <v>787469082</v>
      </c>
      <c r="Y148">
        <f t="shared" si="35"/>
        <v>36</v>
      </c>
      <c r="AA148">
        <v>28.97</v>
      </c>
      <c r="AB148">
        <v>0</v>
      </c>
      <c r="AC148">
        <v>0</v>
      </c>
      <c r="AD148">
        <v>0</v>
      </c>
      <c r="AE148">
        <v>8.4700000000000006</v>
      </c>
      <c r="AF148">
        <v>0</v>
      </c>
      <c r="AG148">
        <v>0</v>
      </c>
      <c r="AH148">
        <v>0</v>
      </c>
      <c r="AI148">
        <v>3.42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36</v>
      </c>
      <c r="AU148" t="s">
        <v>36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ROUND(Y148*Source!I135,9)</f>
        <v>9</v>
      </c>
      <c r="CY148">
        <f t="shared" si="36"/>
        <v>28.97</v>
      </c>
      <c r="CZ148">
        <f t="shared" si="37"/>
        <v>8.4700000000000006</v>
      </c>
      <c r="DA148">
        <f t="shared" si="38"/>
        <v>3.42</v>
      </c>
      <c r="DB148">
        <f t="shared" si="39"/>
        <v>304.92</v>
      </c>
      <c r="DC148">
        <f t="shared" si="40"/>
        <v>0</v>
      </c>
      <c r="DD148" t="s">
        <v>3</v>
      </c>
      <c r="DE148" t="s">
        <v>3</v>
      </c>
      <c r="DF148">
        <f t="shared" si="41"/>
        <v>260.73</v>
      </c>
      <c r="DG148">
        <f t="shared" si="42"/>
        <v>0</v>
      </c>
      <c r="DH148">
        <f t="shared" si="34"/>
        <v>0</v>
      </c>
      <c r="DI148">
        <f t="shared" si="26"/>
        <v>0</v>
      </c>
      <c r="DJ148">
        <f t="shared" si="43"/>
        <v>260.73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ROW(Source!A135)</f>
        <v>135</v>
      </c>
      <c r="B149">
        <v>86549536</v>
      </c>
      <c r="C149">
        <v>86550176</v>
      </c>
      <c r="D149">
        <v>85714546</v>
      </c>
      <c r="E149">
        <v>1</v>
      </c>
      <c r="F149">
        <v>1</v>
      </c>
      <c r="G149">
        <v>1081</v>
      </c>
      <c r="H149">
        <v>3</v>
      </c>
      <c r="I149" t="s">
        <v>190</v>
      </c>
      <c r="J149" t="s">
        <v>192</v>
      </c>
      <c r="K149" t="s">
        <v>191</v>
      </c>
      <c r="L149">
        <v>1354</v>
      </c>
      <c r="N149">
        <v>1010</v>
      </c>
      <c r="O149" t="s">
        <v>163</v>
      </c>
      <c r="P149" t="s">
        <v>163</v>
      </c>
      <c r="Q149">
        <v>1</v>
      </c>
      <c r="W149">
        <v>0</v>
      </c>
      <c r="X149">
        <v>-1330445576</v>
      </c>
      <c r="Y149">
        <f t="shared" si="35"/>
        <v>12</v>
      </c>
      <c r="AA149">
        <v>80.88</v>
      </c>
      <c r="AB149">
        <v>0</v>
      </c>
      <c r="AC149">
        <v>0</v>
      </c>
      <c r="AD149">
        <v>0</v>
      </c>
      <c r="AE149">
        <v>13.39</v>
      </c>
      <c r="AF149">
        <v>0</v>
      </c>
      <c r="AG149">
        <v>0</v>
      </c>
      <c r="AH149">
        <v>0</v>
      </c>
      <c r="AI149">
        <v>6.04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3</v>
      </c>
      <c r="AT149">
        <v>12</v>
      </c>
      <c r="AU149" t="s">
        <v>36</v>
      </c>
      <c r="AV149">
        <v>0</v>
      </c>
      <c r="AW149">
        <v>1</v>
      </c>
      <c r="AX149">
        <v>-1</v>
      </c>
      <c r="AY149">
        <v>0</v>
      </c>
      <c r="AZ149">
        <v>0</v>
      </c>
      <c r="BA149" t="s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ROUND(Y149*Source!I135,9)</f>
        <v>3</v>
      </c>
      <c r="CY149">
        <f t="shared" si="36"/>
        <v>80.88</v>
      </c>
      <c r="CZ149">
        <f t="shared" si="37"/>
        <v>13.39</v>
      </c>
      <c r="DA149">
        <f t="shared" si="38"/>
        <v>6.04</v>
      </c>
      <c r="DB149">
        <f t="shared" si="39"/>
        <v>160.68</v>
      </c>
      <c r="DC149">
        <f t="shared" si="40"/>
        <v>0</v>
      </c>
      <c r="DD149" t="s">
        <v>3</v>
      </c>
      <c r="DE149" t="s">
        <v>3</v>
      </c>
      <c r="DF149">
        <f t="shared" si="41"/>
        <v>242.64</v>
      </c>
      <c r="DG149">
        <f t="shared" si="42"/>
        <v>0</v>
      </c>
      <c r="DH149">
        <f t="shared" si="34"/>
        <v>0</v>
      </c>
      <c r="DI149">
        <f t="shared" si="26"/>
        <v>0</v>
      </c>
      <c r="DJ149">
        <f t="shared" si="43"/>
        <v>242.64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ROW(Source!A135)</f>
        <v>135</v>
      </c>
      <c r="B150">
        <v>86549536</v>
      </c>
      <c r="C150">
        <v>86550176</v>
      </c>
      <c r="D150">
        <v>85710655</v>
      </c>
      <c r="E150">
        <v>1</v>
      </c>
      <c r="F150">
        <v>1</v>
      </c>
      <c r="G150">
        <v>1081</v>
      </c>
      <c r="H150">
        <v>3</v>
      </c>
      <c r="I150" t="s">
        <v>194</v>
      </c>
      <c r="J150" t="s">
        <v>196</v>
      </c>
      <c r="K150" t="s">
        <v>195</v>
      </c>
      <c r="L150">
        <v>1354</v>
      </c>
      <c r="N150">
        <v>1010</v>
      </c>
      <c r="O150" t="s">
        <v>163</v>
      </c>
      <c r="P150" t="s">
        <v>163</v>
      </c>
      <c r="Q150">
        <v>1</v>
      </c>
      <c r="W150">
        <v>0</v>
      </c>
      <c r="X150">
        <v>1847581397</v>
      </c>
      <c r="Y150">
        <f t="shared" si="35"/>
        <v>0.7</v>
      </c>
      <c r="AA150">
        <v>73.88</v>
      </c>
      <c r="AB150">
        <v>0</v>
      </c>
      <c r="AC150">
        <v>0</v>
      </c>
      <c r="AD150">
        <v>0</v>
      </c>
      <c r="AE150">
        <v>11.82</v>
      </c>
      <c r="AF150">
        <v>0</v>
      </c>
      <c r="AG150">
        <v>0</v>
      </c>
      <c r="AH150">
        <v>0</v>
      </c>
      <c r="AI150">
        <v>6.25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3</v>
      </c>
      <c r="AT150">
        <v>0.7</v>
      </c>
      <c r="AU150" t="s">
        <v>36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ROUND(Y150*Source!I135,9)</f>
        <v>0.17499999999999999</v>
      </c>
      <c r="CY150">
        <f t="shared" si="36"/>
        <v>73.88</v>
      </c>
      <c r="CZ150">
        <f t="shared" si="37"/>
        <v>11.82</v>
      </c>
      <c r="DA150">
        <f t="shared" si="38"/>
        <v>6.25</v>
      </c>
      <c r="DB150">
        <f t="shared" si="39"/>
        <v>8.27</v>
      </c>
      <c r="DC150">
        <f t="shared" si="40"/>
        <v>0</v>
      </c>
      <c r="DD150" t="s">
        <v>3</v>
      </c>
      <c r="DE150" t="s">
        <v>3</v>
      </c>
      <c r="DF150">
        <f t="shared" si="41"/>
        <v>12.93</v>
      </c>
      <c r="DG150">
        <f t="shared" si="42"/>
        <v>0</v>
      </c>
      <c r="DH150">
        <f t="shared" si="34"/>
        <v>0</v>
      </c>
      <c r="DI150">
        <f t="shared" si="26"/>
        <v>0</v>
      </c>
      <c r="DJ150">
        <f t="shared" si="43"/>
        <v>12.93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ROW(Source!A146)</f>
        <v>146</v>
      </c>
      <c r="B151">
        <v>86549534</v>
      </c>
      <c r="C151">
        <v>86550208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612</v>
      </c>
      <c r="J151" t="s">
        <v>3</v>
      </c>
      <c r="K151" t="s">
        <v>613</v>
      </c>
      <c r="L151">
        <v>1191</v>
      </c>
      <c r="N151">
        <v>1013</v>
      </c>
      <c r="O151" t="s">
        <v>614</v>
      </c>
      <c r="P151" t="s">
        <v>614</v>
      </c>
      <c r="Q151">
        <v>1</v>
      </c>
      <c r="W151">
        <v>0</v>
      </c>
      <c r="X151">
        <v>476480486</v>
      </c>
      <c r="Y151">
        <f>((AT151*1.15)*1.2)</f>
        <v>18.353999999999999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13.3</v>
      </c>
      <c r="AU151" t="s">
        <v>139</v>
      </c>
      <c r="AV151">
        <v>1</v>
      </c>
      <c r="AW151">
        <v>2</v>
      </c>
      <c r="AX151">
        <v>86550219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ROUND(AT151*Source!I146*AH151*AL151,2)</f>
        <v>0</v>
      </c>
      <c r="CV151">
        <f>ROUND(Y151*Source!I146,9)</f>
        <v>55.061999999999998</v>
      </c>
      <c r="CW151">
        <v>0</v>
      </c>
      <c r="CX151">
        <f>ROUND(Y151*Source!I146,9)</f>
        <v>55.061999999999998</v>
      </c>
      <c r="CY151">
        <f>AD151</f>
        <v>0</v>
      </c>
      <c r="CZ151">
        <f>AH151</f>
        <v>0</v>
      </c>
      <c r="DA151">
        <f>AL151</f>
        <v>1</v>
      </c>
      <c r="DB151">
        <f>ROUND(((ROUND(AT151*CZ151,2)*1.15)*1.2),6)</f>
        <v>0</v>
      </c>
      <c r="DC151">
        <f>ROUND(((ROUND(AT151*AG151,2)*1.15)*1.2),6)</f>
        <v>0</v>
      </c>
      <c r="DD151" t="s">
        <v>3</v>
      </c>
      <c r="DE151" t="s">
        <v>3</v>
      </c>
      <c r="DF151">
        <f t="shared" ref="DF151:DF164" si="44">ROUND(ROUND(AE151,2)*CX151,2)</f>
        <v>0</v>
      </c>
      <c r="DG151">
        <f t="shared" si="42"/>
        <v>0</v>
      </c>
      <c r="DH151">
        <f t="shared" si="34"/>
        <v>0</v>
      </c>
      <c r="DI151">
        <f t="shared" si="26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ROW(Source!A146)</f>
        <v>146</v>
      </c>
      <c r="B152">
        <v>86549534</v>
      </c>
      <c r="C152">
        <v>86550208</v>
      </c>
      <c r="D152">
        <v>85731378</v>
      </c>
      <c r="E152">
        <v>1</v>
      </c>
      <c r="F152">
        <v>1</v>
      </c>
      <c r="G152">
        <v>1081</v>
      </c>
      <c r="H152">
        <v>2</v>
      </c>
      <c r="I152" t="s">
        <v>679</v>
      </c>
      <c r="J152" t="s">
        <v>680</v>
      </c>
      <c r="K152" t="s">
        <v>681</v>
      </c>
      <c r="L152">
        <v>1368</v>
      </c>
      <c r="N152">
        <v>1011</v>
      </c>
      <c r="O152" t="s">
        <v>618</v>
      </c>
      <c r="P152" t="s">
        <v>618</v>
      </c>
      <c r="Q152">
        <v>1</v>
      </c>
      <c r="W152">
        <v>0</v>
      </c>
      <c r="X152">
        <v>1498588441</v>
      </c>
      <c r="Y152">
        <f>((AT152*1.25)*1.2)</f>
        <v>0.7649999999999999</v>
      </c>
      <c r="AA152">
        <v>0</v>
      </c>
      <c r="AB152">
        <v>7.59</v>
      </c>
      <c r="AC152">
        <v>0</v>
      </c>
      <c r="AD152">
        <v>0</v>
      </c>
      <c r="AE152">
        <v>0</v>
      </c>
      <c r="AF152">
        <v>7.11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0.51</v>
      </c>
      <c r="AU152" t="s">
        <v>138</v>
      </c>
      <c r="AV152">
        <v>0</v>
      </c>
      <c r="AW152">
        <v>2</v>
      </c>
      <c r="AX152">
        <v>86550220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ROUND(Y152*Source!I146*DO152,9)</f>
        <v>0</v>
      </c>
      <c r="CX152">
        <f>ROUND(Y152*Source!I146,9)</f>
        <v>2.2949999999999999</v>
      </c>
      <c r="CY152">
        <f>AB152</f>
        <v>7.59</v>
      </c>
      <c r="CZ152">
        <f>AF152</f>
        <v>7.11</v>
      </c>
      <c r="DA152">
        <f>AJ152</f>
        <v>1</v>
      </c>
      <c r="DB152">
        <f>ROUND(((ROUND(AT152*CZ152,2)*1.25)*1.2),6)</f>
        <v>5.4450000000000003</v>
      </c>
      <c r="DC152">
        <f>ROUND(((ROUND(AT152*AG152,2)*1.25)*1.2),6)</f>
        <v>0</v>
      </c>
      <c r="DD152" t="s">
        <v>3</v>
      </c>
      <c r="DE152" t="s">
        <v>3</v>
      </c>
      <c r="DF152">
        <f t="shared" si="44"/>
        <v>0</v>
      </c>
      <c r="DG152">
        <f t="shared" si="42"/>
        <v>16.32</v>
      </c>
      <c r="DH152">
        <f t="shared" si="34"/>
        <v>0</v>
      </c>
      <c r="DI152">
        <f t="shared" si="26"/>
        <v>0</v>
      </c>
      <c r="DJ152">
        <f>DG152</f>
        <v>16.32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ROW(Source!A146)</f>
        <v>146</v>
      </c>
      <c r="B153">
        <v>86549534</v>
      </c>
      <c r="C153">
        <v>86550208</v>
      </c>
      <c r="D153">
        <v>85731677</v>
      </c>
      <c r="E153">
        <v>1</v>
      </c>
      <c r="F153">
        <v>1</v>
      </c>
      <c r="G153">
        <v>1081</v>
      </c>
      <c r="H153">
        <v>2</v>
      </c>
      <c r="I153" t="s">
        <v>632</v>
      </c>
      <c r="J153" t="s">
        <v>633</v>
      </c>
      <c r="K153" t="s">
        <v>634</v>
      </c>
      <c r="L153">
        <v>1368</v>
      </c>
      <c r="N153">
        <v>1011</v>
      </c>
      <c r="O153" t="s">
        <v>618</v>
      </c>
      <c r="P153" t="s">
        <v>618</v>
      </c>
      <c r="Q153">
        <v>1</v>
      </c>
      <c r="W153">
        <v>0</v>
      </c>
      <c r="X153">
        <v>874612079</v>
      </c>
      <c r="Y153">
        <f>((AT153*1.25)*1.2)</f>
        <v>1.4999999999999999E-2</v>
      </c>
      <c r="AA153">
        <v>0</v>
      </c>
      <c r="AB153">
        <v>88.67</v>
      </c>
      <c r="AC153">
        <v>13.47</v>
      </c>
      <c r="AD153">
        <v>0</v>
      </c>
      <c r="AE153">
        <v>0</v>
      </c>
      <c r="AF153">
        <v>83.1</v>
      </c>
      <c r="AG153">
        <v>12.62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0.01</v>
      </c>
      <c r="AU153" t="s">
        <v>138</v>
      </c>
      <c r="AV153">
        <v>0</v>
      </c>
      <c r="AW153">
        <v>2</v>
      </c>
      <c r="AX153">
        <v>86550221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ROUND(Y153*Source!I146*DO153,9)</f>
        <v>0.56789999999999996</v>
      </c>
      <c r="CX153">
        <f>ROUND(Y153*Source!I146,9)</f>
        <v>4.4999999999999998E-2</v>
      </c>
      <c r="CY153">
        <f>AB153</f>
        <v>88.67</v>
      </c>
      <c r="CZ153">
        <f>AF153</f>
        <v>83.1</v>
      </c>
      <c r="DA153">
        <f>AJ153</f>
        <v>1</v>
      </c>
      <c r="DB153">
        <f>ROUND(((ROUND(AT153*CZ153,2)*1.25)*1.2),6)</f>
        <v>1.2450000000000001</v>
      </c>
      <c r="DC153">
        <f>ROUND(((ROUND(AT153*AG153,2)*1.25)*1.2),6)</f>
        <v>0.19500000000000001</v>
      </c>
      <c r="DD153" t="s">
        <v>3</v>
      </c>
      <c r="DE153" t="s">
        <v>3</v>
      </c>
      <c r="DF153">
        <f t="shared" si="44"/>
        <v>0</v>
      </c>
      <c r="DG153">
        <f t="shared" si="42"/>
        <v>3.74</v>
      </c>
      <c r="DH153">
        <f t="shared" si="34"/>
        <v>0.56999999999999995</v>
      </c>
      <c r="DI153">
        <f t="shared" si="26"/>
        <v>0</v>
      </c>
      <c r="DJ153">
        <f>DG153</f>
        <v>3.74</v>
      </c>
      <c r="DK153">
        <v>0</v>
      </c>
      <c r="DL153" t="s">
        <v>635</v>
      </c>
      <c r="DM153">
        <v>0</v>
      </c>
      <c r="DN153" t="s">
        <v>614</v>
      </c>
      <c r="DO153">
        <v>12.62</v>
      </c>
    </row>
    <row r="154" spans="1:119" x14ac:dyDescent="0.25">
      <c r="A154">
        <f>ROW(Source!A146)</f>
        <v>146</v>
      </c>
      <c r="B154">
        <v>86549534</v>
      </c>
      <c r="C154">
        <v>86550208</v>
      </c>
      <c r="D154">
        <v>85730911</v>
      </c>
      <c r="E154">
        <v>1</v>
      </c>
      <c r="F154">
        <v>1</v>
      </c>
      <c r="G154">
        <v>1081</v>
      </c>
      <c r="H154">
        <v>2</v>
      </c>
      <c r="I154" t="s">
        <v>652</v>
      </c>
      <c r="J154" t="s">
        <v>653</v>
      </c>
      <c r="K154" t="s">
        <v>654</v>
      </c>
      <c r="L154">
        <v>1368</v>
      </c>
      <c r="N154">
        <v>1011</v>
      </c>
      <c r="O154" t="s">
        <v>618</v>
      </c>
      <c r="P154" t="s">
        <v>618</v>
      </c>
      <c r="Q154">
        <v>1</v>
      </c>
      <c r="W154">
        <v>0</v>
      </c>
      <c r="X154">
        <v>-44940208</v>
      </c>
      <c r="Y154">
        <f>((AT154*1.25)*1.2)</f>
        <v>1.4999999999999999E-2</v>
      </c>
      <c r="AA154">
        <v>0</v>
      </c>
      <c r="AB154">
        <v>191.17</v>
      </c>
      <c r="AC154">
        <v>18.059999999999999</v>
      </c>
      <c r="AD154">
        <v>0</v>
      </c>
      <c r="AE154">
        <v>0</v>
      </c>
      <c r="AF154">
        <v>179.17</v>
      </c>
      <c r="AG154">
        <v>16.93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0.01</v>
      </c>
      <c r="AU154" t="s">
        <v>138</v>
      </c>
      <c r="AV154">
        <v>0</v>
      </c>
      <c r="AW154">
        <v>2</v>
      </c>
      <c r="AX154">
        <v>86550222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ROUND(Y154*Source!I146*DO154,9)</f>
        <v>0.76185000000000003</v>
      </c>
      <c r="CX154">
        <f>ROUND(Y154*Source!I146,9)</f>
        <v>4.4999999999999998E-2</v>
      </c>
      <c r="CY154">
        <f>AB154</f>
        <v>191.17</v>
      </c>
      <c r="CZ154">
        <f>AF154</f>
        <v>179.17</v>
      </c>
      <c r="DA154">
        <f>AJ154</f>
        <v>1</v>
      </c>
      <c r="DB154">
        <f>ROUND(((ROUND(AT154*CZ154,2)*1.25)*1.2),6)</f>
        <v>2.6850000000000001</v>
      </c>
      <c r="DC154">
        <f>ROUND(((ROUND(AT154*AG154,2)*1.25)*1.2),6)</f>
        <v>0.255</v>
      </c>
      <c r="DD154" t="s">
        <v>3</v>
      </c>
      <c r="DE154" t="s">
        <v>3</v>
      </c>
      <c r="DF154">
        <f t="shared" si="44"/>
        <v>0</v>
      </c>
      <c r="DG154">
        <f t="shared" si="42"/>
        <v>8.06</v>
      </c>
      <c r="DH154">
        <f t="shared" si="34"/>
        <v>0.76</v>
      </c>
      <c r="DI154">
        <f t="shared" si="26"/>
        <v>0</v>
      </c>
      <c r="DJ154">
        <f>DG154</f>
        <v>8.06</v>
      </c>
      <c r="DK154">
        <v>0</v>
      </c>
      <c r="DL154" t="s">
        <v>635</v>
      </c>
      <c r="DM154">
        <v>0</v>
      </c>
      <c r="DN154" t="s">
        <v>614</v>
      </c>
      <c r="DO154">
        <v>16.93</v>
      </c>
    </row>
    <row r="155" spans="1:119" x14ac:dyDescent="0.25">
      <c r="A155">
        <f>ROW(Source!A146)</f>
        <v>146</v>
      </c>
      <c r="B155">
        <v>86549534</v>
      </c>
      <c r="C155">
        <v>86550208</v>
      </c>
      <c r="D155">
        <v>85701307</v>
      </c>
      <c r="E155">
        <v>1</v>
      </c>
      <c r="F155">
        <v>1</v>
      </c>
      <c r="G155">
        <v>1081</v>
      </c>
      <c r="H155">
        <v>3</v>
      </c>
      <c r="I155" t="s">
        <v>682</v>
      </c>
      <c r="J155" t="s">
        <v>683</v>
      </c>
      <c r="K155" t="s">
        <v>684</v>
      </c>
      <c r="L155">
        <v>1348</v>
      </c>
      <c r="N155">
        <v>1009</v>
      </c>
      <c r="O155" t="s">
        <v>628</v>
      </c>
      <c r="P155" t="s">
        <v>628</v>
      </c>
      <c r="Q155">
        <v>1000</v>
      </c>
      <c r="W155">
        <v>0</v>
      </c>
      <c r="X155">
        <v>-287838193</v>
      </c>
      <c r="Y155">
        <f t="shared" ref="Y155:Y160" si="45">((AT155*1)*1)</f>
        <v>5.0000000000000002E-5</v>
      </c>
      <c r="AA155">
        <v>23114.43</v>
      </c>
      <c r="AB155">
        <v>0</v>
      </c>
      <c r="AC155">
        <v>0</v>
      </c>
      <c r="AD155">
        <v>0</v>
      </c>
      <c r="AE155">
        <v>23114.43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5.0000000000000002E-5</v>
      </c>
      <c r="AU155" t="s">
        <v>36</v>
      </c>
      <c r="AV155">
        <v>0</v>
      </c>
      <c r="AW155">
        <v>2</v>
      </c>
      <c r="AX155">
        <v>86550223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ROUND(Y155*Source!I146,9)</f>
        <v>1.4999999999999999E-4</v>
      </c>
      <c r="CY155">
        <f t="shared" ref="CY155:CY160" si="46">AA155</f>
        <v>23114.43</v>
      </c>
      <c r="CZ155">
        <f t="shared" ref="CZ155:CZ160" si="47">AE155</f>
        <v>23114.43</v>
      </c>
      <c r="DA155">
        <f t="shared" ref="DA155:DA160" si="48">AI155</f>
        <v>1</v>
      </c>
      <c r="DB155">
        <f t="shared" ref="DB155:DB160" si="49">ROUND(((ROUND(AT155*CZ155,2)*1)*1),6)</f>
        <v>1.1599999999999999</v>
      </c>
      <c r="DC155">
        <f t="shared" ref="DC155:DC160" si="50">ROUND(((ROUND(AT155*AG155,2)*1)*1),6)</f>
        <v>0</v>
      </c>
      <c r="DD155" t="s">
        <v>3</v>
      </c>
      <c r="DE155" t="s">
        <v>3</v>
      </c>
      <c r="DF155">
        <f t="shared" si="44"/>
        <v>3.47</v>
      </c>
      <c r="DG155">
        <f t="shared" si="42"/>
        <v>0</v>
      </c>
      <c r="DH155">
        <f t="shared" si="34"/>
        <v>0</v>
      </c>
      <c r="DI155">
        <f t="shared" si="26"/>
        <v>0</v>
      </c>
      <c r="DJ155">
        <f t="shared" ref="DJ155:DJ160" si="51">DF155</f>
        <v>3.47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ROW(Source!A146)</f>
        <v>146</v>
      </c>
      <c r="B156">
        <v>86549534</v>
      </c>
      <c r="C156">
        <v>86550208</v>
      </c>
      <c r="D156">
        <v>85701848</v>
      </c>
      <c r="E156">
        <v>1</v>
      </c>
      <c r="F156">
        <v>1</v>
      </c>
      <c r="G156">
        <v>1081</v>
      </c>
      <c r="H156">
        <v>3</v>
      </c>
      <c r="I156" t="s">
        <v>685</v>
      </c>
      <c r="J156" t="s">
        <v>686</v>
      </c>
      <c r="K156" t="s">
        <v>687</v>
      </c>
      <c r="L156">
        <v>1348</v>
      </c>
      <c r="N156">
        <v>1009</v>
      </c>
      <c r="O156" t="s">
        <v>628</v>
      </c>
      <c r="P156" t="s">
        <v>628</v>
      </c>
      <c r="Q156">
        <v>1000</v>
      </c>
      <c r="W156">
        <v>0</v>
      </c>
      <c r="X156">
        <v>277309194</v>
      </c>
      <c r="Y156">
        <f t="shared" si="45"/>
        <v>2.0000000000000001E-4</v>
      </c>
      <c r="AA156">
        <v>8590.86</v>
      </c>
      <c r="AB156">
        <v>0</v>
      </c>
      <c r="AC156">
        <v>0</v>
      </c>
      <c r="AD156">
        <v>0</v>
      </c>
      <c r="AE156">
        <v>8590.86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2.0000000000000001E-4</v>
      </c>
      <c r="AU156" t="s">
        <v>36</v>
      </c>
      <c r="AV156">
        <v>0</v>
      </c>
      <c r="AW156">
        <v>2</v>
      </c>
      <c r="AX156">
        <v>86550224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ROUND(Y156*Source!I146,9)</f>
        <v>5.9999999999999995E-4</v>
      </c>
      <c r="CY156">
        <f t="shared" si="46"/>
        <v>8590.86</v>
      </c>
      <c r="CZ156">
        <f t="shared" si="47"/>
        <v>8590.86</v>
      </c>
      <c r="DA156">
        <f t="shared" si="48"/>
        <v>1</v>
      </c>
      <c r="DB156">
        <f t="shared" si="49"/>
        <v>1.72</v>
      </c>
      <c r="DC156">
        <f t="shared" si="50"/>
        <v>0</v>
      </c>
      <c r="DD156" t="s">
        <v>3</v>
      </c>
      <c r="DE156" t="s">
        <v>3</v>
      </c>
      <c r="DF156">
        <f t="shared" si="44"/>
        <v>5.15</v>
      </c>
      <c r="DG156">
        <f t="shared" si="42"/>
        <v>0</v>
      </c>
      <c r="DH156">
        <f t="shared" si="34"/>
        <v>0</v>
      </c>
      <c r="DI156">
        <f t="shared" si="26"/>
        <v>0</v>
      </c>
      <c r="DJ156">
        <f t="shared" si="51"/>
        <v>5.15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ROW(Source!A146)</f>
        <v>146</v>
      </c>
      <c r="B157">
        <v>86549534</v>
      </c>
      <c r="C157">
        <v>86550208</v>
      </c>
      <c r="D157">
        <v>85700656</v>
      </c>
      <c r="E157">
        <v>1</v>
      </c>
      <c r="F157">
        <v>1</v>
      </c>
      <c r="G157">
        <v>1081</v>
      </c>
      <c r="H157">
        <v>3</v>
      </c>
      <c r="I157" t="s">
        <v>688</v>
      </c>
      <c r="J157" t="s">
        <v>689</v>
      </c>
      <c r="K157" t="s">
        <v>690</v>
      </c>
      <c r="L157">
        <v>1348</v>
      </c>
      <c r="N157">
        <v>1009</v>
      </c>
      <c r="O157" t="s">
        <v>628</v>
      </c>
      <c r="P157" t="s">
        <v>628</v>
      </c>
      <c r="Q157">
        <v>1000</v>
      </c>
      <c r="W157">
        <v>0</v>
      </c>
      <c r="X157">
        <v>-268464753</v>
      </c>
      <c r="Y157">
        <f t="shared" si="45"/>
        <v>1.2999999999999999E-3</v>
      </c>
      <c r="AA157">
        <v>17868.28</v>
      </c>
      <c r="AB157">
        <v>0</v>
      </c>
      <c r="AC157">
        <v>0</v>
      </c>
      <c r="AD157">
        <v>0</v>
      </c>
      <c r="AE157">
        <v>17868.28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1.2999999999999999E-3</v>
      </c>
      <c r="AU157" t="s">
        <v>36</v>
      </c>
      <c r="AV157">
        <v>0</v>
      </c>
      <c r="AW157">
        <v>2</v>
      </c>
      <c r="AX157">
        <v>86550225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ROUND(Y157*Source!I146,9)</f>
        <v>3.8999999999999998E-3</v>
      </c>
      <c r="CY157">
        <f t="shared" si="46"/>
        <v>17868.28</v>
      </c>
      <c r="CZ157">
        <f t="shared" si="47"/>
        <v>17868.28</v>
      </c>
      <c r="DA157">
        <f t="shared" si="48"/>
        <v>1</v>
      </c>
      <c r="DB157">
        <f t="shared" si="49"/>
        <v>23.23</v>
      </c>
      <c r="DC157">
        <f t="shared" si="50"/>
        <v>0</v>
      </c>
      <c r="DD157" t="s">
        <v>3</v>
      </c>
      <c r="DE157" t="s">
        <v>3</v>
      </c>
      <c r="DF157">
        <f t="shared" si="44"/>
        <v>69.69</v>
      </c>
      <c r="DG157">
        <f t="shared" si="42"/>
        <v>0</v>
      </c>
      <c r="DH157">
        <f t="shared" si="34"/>
        <v>0</v>
      </c>
      <c r="DI157">
        <f t="shared" si="26"/>
        <v>0</v>
      </c>
      <c r="DJ157">
        <f t="shared" si="51"/>
        <v>69.69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ROW(Source!A146)</f>
        <v>146</v>
      </c>
      <c r="B158">
        <v>86549534</v>
      </c>
      <c r="C158">
        <v>86550208</v>
      </c>
      <c r="D158">
        <v>85716917</v>
      </c>
      <c r="E158">
        <v>1</v>
      </c>
      <c r="F158">
        <v>1</v>
      </c>
      <c r="G158">
        <v>1081</v>
      </c>
      <c r="H158">
        <v>3</v>
      </c>
      <c r="I158" t="s">
        <v>691</v>
      </c>
      <c r="J158" t="s">
        <v>692</v>
      </c>
      <c r="K158" t="s">
        <v>693</v>
      </c>
      <c r="L158">
        <v>1354</v>
      </c>
      <c r="N158">
        <v>1010</v>
      </c>
      <c r="O158" t="s">
        <v>163</v>
      </c>
      <c r="P158" t="s">
        <v>163</v>
      </c>
      <c r="Q158">
        <v>1</v>
      </c>
      <c r="W158">
        <v>0</v>
      </c>
      <c r="X158">
        <v>-1666017985</v>
      </c>
      <c r="Y158">
        <f t="shared" si="45"/>
        <v>1</v>
      </c>
      <c r="AA158">
        <v>37.619999999999997</v>
      </c>
      <c r="AB158">
        <v>0</v>
      </c>
      <c r="AC158">
        <v>0</v>
      </c>
      <c r="AD158">
        <v>0</v>
      </c>
      <c r="AE158">
        <v>37.619999999999997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</v>
      </c>
      <c r="AU158" t="s">
        <v>36</v>
      </c>
      <c r="AV158">
        <v>0</v>
      </c>
      <c r="AW158">
        <v>2</v>
      </c>
      <c r="AX158">
        <v>86550226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ROUND(Y158*Source!I146,9)</f>
        <v>3</v>
      </c>
      <c r="CY158">
        <f t="shared" si="46"/>
        <v>37.619999999999997</v>
      </c>
      <c r="CZ158">
        <f t="shared" si="47"/>
        <v>37.619999999999997</v>
      </c>
      <c r="DA158">
        <f t="shared" si="48"/>
        <v>1</v>
      </c>
      <c r="DB158">
        <f t="shared" si="49"/>
        <v>37.619999999999997</v>
      </c>
      <c r="DC158">
        <f t="shared" si="50"/>
        <v>0</v>
      </c>
      <c r="DD158" t="s">
        <v>3</v>
      </c>
      <c r="DE158" t="s">
        <v>3</v>
      </c>
      <c r="DF158">
        <f t="shared" si="44"/>
        <v>112.86</v>
      </c>
      <c r="DG158">
        <f t="shared" si="42"/>
        <v>0</v>
      </c>
      <c r="DH158">
        <f t="shared" si="34"/>
        <v>0</v>
      </c>
      <c r="DI158">
        <f t="shared" si="26"/>
        <v>0</v>
      </c>
      <c r="DJ158">
        <f t="shared" si="51"/>
        <v>112.86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ROW(Source!A146)</f>
        <v>146</v>
      </c>
      <c r="B159">
        <v>86549534</v>
      </c>
      <c r="C159">
        <v>86550208</v>
      </c>
      <c r="D159">
        <v>85716918</v>
      </c>
      <c r="E159">
        <v>1</v>
      </c>
      <c r="F159">
        <v>1</v>
      </c>
      <c r="G159">
        <v>1081</v>
      </c>
      <c r="H159">
        <v>3</v>
      </c>
      <c r="I159" t="s">
        <v>694</v>
      </c>
      <c r="J159" t="s">
        <v>695</v>
      </c>
      <c r="K159" t="s">
        <v>696</v>
      </c>
      <c r="L159">
        <v>1354</v>
      </c>
      <c r="N159">
        <v>1010</v>
      </c>
      <c r="O159" t="s">
        <v>163</v>
      </c>
      <c r="P159" t="s">
        <v>163</v>
      </c>
      <c r="Q159">
        <v>1</v>
      </c>
      <c r="W159">
        <v>0</v>
      </c>
      <c r="X159">
        <v>-635382895</v>
      </c>
      <c r="Y159">
        <f t="shared" si="45"/>
        <v>1</v>
      </c>
      <c r="AA159">
        <v>45.93</v>
      </c>
      <c r="AB159">
        <v>0</v>
      </c>
      <c r="AC159">
        <v>0</v>
      </c>
      <c r="AD159">
        <v>0</v>
      </c>
      <c r="AE159">
        <v>45.93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36</v>
      </c>
      <c r="AV159">
        <v>0</v>
      </c>
      <c r="AW159">
        <v>2</v>
      </c>
      <c r="AX159">
        <v>86550227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ROUND(Y159*Source!I146,9)</f>
        <v>3</v>
      </c>
      <c r="CY159">
        <f t="shared" si="46"/>
        <v>45.93</v>
      </c>
      <c r="CZ159">
        <f t="shared" si="47"/>
        <v>45.93</v>
      </c>
      <c r="DA159">
        <f t="shared" si="48"/>
        <v>1</v>
      </c>
      <c r="DB159">
        <f t="shared" si="49"/>
        <v>45.93</v>
      </c>
      <c r="DC159">
        <f t="shared" si="50"/>
        <v>0</v>
      </c>
      <c r="DD159" t="s">
        <v>3</v>
      </c>
      <c r="DE159" t="s">
        <v>3</v>
      </c>
      <c r="DF159">
        <f t="shared" si="44"/>
        <v>137.79</v>
      </c>
      <c r="DG159">
        <f t="shared" si="42"/>
        <v>0</v>
      </c>
      <c r="DH159">
        <f t="shared" si="34"/>
        <v>0</v>
      </c>
      <c r="DI159">
        <f t="shared" si="26"/>
        <v>0</v>
      </c>
      <c r="DJ159">
        <f t="shared" si="51"/>
        <v>137.79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ROW(Source!A146)</f>
        <v>146</v>
      </c>
      <c r="B160">
        <v>86549534</v>
      </c>
      <c r="C160">
        <v>86550208</v>
      </c>
      <c r="D160">
        <v>85805383</v>
      </c>
      <c r="E160">
        <v>1</v>
      </c>
      <c r="F160">
        <v>1</v>
      </c>
      <c r="G160">
        <v>1081</v>
      </c>
      <c r="H160">
        <v>3</v>
      </c>
      <c r="I160" t="s">
        <v>205</v>
      </c>
      <c r="J160" t="s">
        <v>206</v>
      </c>
      <c r="K160" t="s">
        <v>859</v>
      </c>
      <c r="L160">
        <v>1354</v>
      </c>
      <c r="N160">
        <v>1010</v>
      </c>
      <c r="O160" t="s">
        <v>163</v>
      </c>
      <c r="P160" t="s">
        <v>163</v>
      </c>
      <c r="Q160">
        <v>1</v>
      </c>
      <c r="W160">
        <v>0</v>
      </c>
      <c r="X160">
        <v>1296636356</v>
      </c>
      <c r="Y160">
        <f t="shared" si="45"/>
        <v>1</v>
      </c>
      <c r="AA160">
        <v>2824.61</v>
      </c>
      <c r="AB160">
        <v>0</v>
      </c>
      <c r="AC160">
        <v>0</v>
      </c>
      <c r="AD160">
        <v>0</v>
      </c>
      <c r="AE160">
        <v>2824.61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36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ROUND(Y160*Source!I146,9)</f>
        <v>3</v>
      </c>
      <c r="CY160">
        <f t="shared" si="46"/>
        <v>2824.61</v>
      </c>
      <c r="CZ160">
        <f t="shared" si="47"/>
        <v>2824.61</v>
      </c>
      <c r="DA160">
        <f t="shared" si="48"/>
        <v>1</v>
      </c>
      <c r="DB160">
        <f t="shared" si="49"/>
        <v>2824.61</v>
      </c>
      <c r="DC160">
        <f t="shared" si="50"/>
        <v>0</v>
      </c>
      <c r="DD160" t="s">
        <v>3</v>
      </c>
      <c r="DE160" t="s">
        <v>3</v>
      </c>
      <c r="DF160">
        <f t="shared" si="44"/>
        <v>8473.83</v>
      </c>
      <c r="DG160">
        <f t="shared" si="42"/>
        <v>0</v>
      </c>
      <c r="DH160">
        <f t="shared" si="34"/>
        <v>0</v>
      </c>
      <c r="DI160">
        <f t="shared" si="26"/>
        <v>0</v>
      </c>
      <c r="DJ160">
        <f t="shared" si="51"/>
        <v>8473.83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ROW(Source!A147)</f>
        <v>147</v>
      </c>
      <c r="B161">
        <v>86549536</v>
      </c>
      <c r="C161">
        <v>86550208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612</v>
      </c>
      <c r="J161" t="s">
        <v>3</v>
      </c>
      <c r="K161" t="s">
        <v>613</v>
      </c>
      <c r="L161">
        <v>1191</v>
      </c>
      <c r="N161">
        <v>1013</v>
      </c>
      <c r="O161" t="s">
        <v>614</v>
      </c>
      <c r="P161" t="s">
        <v>614</v>
      </c>
      <c r="Q161">
        <v>1</v>
      </c>
      <c r="W161">
        <v>0</v>
      </c>
      <c r="X161">
        <v>476480486</v>
      </c>
      <c r="Y161">
        <f>((AT161*1.15)*1.2)</f>
        <v>18.353999999999999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13.3</v>
      </c>
      <c r="AU161" t="s">
        <v>139</v>
      </c>
      <c r="AV161">
        <v>1</v>
      </c>
      <c r="AW161">
        <v>2</v>
      </c>
      <c r="AX161">
        <v>86550219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ROUND(AT161*Source!I147*AH161*AL161,2)</f>
        <v>0</v>
      </c>
      <c r="CV161">
        <f>ROUND(Y161*Source!I147,9)</f>
        <v>55.061999999999998</v>
      </c>
      <c r="CW161">
        <v>0</v>
      </c>
      <c r="CX161">
        <f>ROUND(Y161*Source!I147,9)</f>
        <v>55.061999999999998</v>
      </c>
      <c r="CY161">
        <f>AD161</f>
        <v>0</v>
      </c>
      <c r="CZ161">
        <f>AH161</f>
        <v>0</v>
      </c>
      <c r="DA161">
        <f>AL161</f>
        <v>1</v>
      </c>
      <c r="DB161">
        <f>ROUND(((ROUND(AT161*CZ161,2)*1.15)*1.2),6)</f>
        <v>0</v>
      </c>
      <c r="DC161">
        <f>ROUND(((ROUND(AT161*AG161,2)*1.15)*1.2),6)</f>
        <v>0</v>
      </c>
      <c r="DD161" t="s">
        <v>3</v>
      </c>
      <c r="DE161" t="s">
        <v>3</v>
      </c>
      <c r="DF161">
        <f t="shared" si="44"/>
        <v>0</v>
      </c>
      <c r="DG161">
        <f t="shared" si="42"/>
        <v>0</v>
      </c>
      <c r="DH161">
        <f t="shared" si="34"/>
        <v>0</v>
      </c>
      <c r="DI161">
        <f t="shared" si="26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ROW(Source!A147)</f>
        <v>147</v>
      </c>
      <c r="B162">
        <v>86549536</v>
      </c>
      <c r="C162">
        <v>86550208</v>
      </c>
      <c r="D162">
        <v>85731378</v>
      </c>
      <c r="E162">
        <v>1</v>
      </c>
      <c r="F162">
        <v>1</v>
      </c>
      <c r="G162">
        <v>1081</v>
      </c>
      <c r="H162">
        <v>2</v>
      </c>
      <c r="I162" t="s">
        <v>679</v>
      </c>
      <c r="J162" t="s">
        <v>680</v>
      </c>
      <c r="K162" t="s">
        <v>681</v>
      </c>
      <c r="L162">
        <v>1368</v>
      </c>
      <c r="N162">
        <v>1011</v>
      </c>
      <c r="O162" t="s">
        <v>618</v>
      </c>
      <c r="P162" t="s">
        <v>618</v>
      </c>
      <c r="Q162">
        <v>1</v>
      </c>
      <c r="W162">
        <v>0</v>
      </c>
      <c r="X162">
        <v>1498588441</v>
      </c>
      <c r="Y162">
        <f>((AT162*1.25)*1.2)</f>
        <v>0.7649999999999999</v>
      </c>
      <c r="AA162">
        <v>0</v>
      </c>
      <c r="AB162">
        <v>102.11</v>
      </c>
      <c r="AC162">
        <v>0</v>
      </c>
      <c r="AD162">
        <v>0</v>
      </c>
      <c r="AE162">
        <v>0</v>
      </c>
      <c r="AF162">
        <v>7.11</v>
      </c>
      <c r="AG162">
        <v>0</v>
      </c>
      <c r="AH162">
        <v>0</v>
      </c>
      <c r="AI162">
        <v>1</v>
      </c>
      <c r="AJ162">
        <v>13.46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0.51</v>
      </c>
      <c r="AU162" t="s">
        <v>138</v>
      </c>
      <c r="AV162">
        <v>0</v>
      </c>
      <c r="AW162">
        <v>2</v>
      </c>
      <c r="AX162">
        <v>86550220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ROUND(Y162*Source!I147*DO162,9)</f>
        <v>0</v>
      </c>
      <c r="CX162">
        <f>ROUND(Y162*Source!I147,9)</f>
        <v>2.2949999999999999</v>
      </c>
      <c r="CY162">
        <f>AB162</f>
        <v>102.11</v>
      </c>
      <c r="CZ162">
        <f>AF162</f>
        <v>7.11</v>
      </c>
      <c r="DA162">
        <f>AJ162</f>
        <v>13.46</v>
      </c>
      <c r="DB162">
        <f>ROUND(((ROUND(AT162*CZ162,2)*1.25)*1.2),6)</f>
        <v>5.4450000000000003</v>
      </c>
      <c r="DC162">
        <f>ROUND(((ROUND(AT162*AG162,2)*1.25)*1.2),6)</f>
        <v>0</v>
      </c>
      <c r="DD162" t="s">
        <v>3</v>
      </c>
      <c r="DE162" t="s">
        <v>3</v>
      </c>
      <c r="DF162">
        <f t="shared" si="44"/>
        <v>0</v>
      </c>
      <c r="DG162">
        <f>ROUND(ROUND(AF162*AJ162,2)*CX162,2)</f>
        <v>219.63</v>
      </c>
      <c r="DH162">
        <f t="shared" si="34"/>
        <v>0</v>
      </c>
      <c r="DI162">
        <f t="shared" si="26"/>
        <v>0</v>
      </c>
      <c r="DJ162">
        <f>DG162</f>
        <v>219.63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ROW(Source!A147)</f>
        <v>147</v>
      </c>
      <c r="B163">
        <v>86549536</v>
      </c>
      <c r="C163">
        <v>86550208</v>
      </c>
      <c r="D163">
        <v>85731677</v>
      </c>
      <c r="E163">
        <v>1</v>
      </c>
      <c r="F163">
        <v>1</v>
      </c>
      <c r="G163">
        <v>1081</v>
      </c>
      <c r="H163">
        <v>2</v>
      </c>
      <c r="I163" t="s">
        <v>632</v>
      </c>
      <c r="J163" t="s">
        <v>633</v>
      </c>
      <c r="K163" t="s">
        <v>634</v>
      </c>
      <c r="L163">
        <v>1368</v>
      </c>
      <c r="N163">
        <v>1011</v>
      </c>
      <c r="O163" t="s">
        <v>618</v>
      </c>
      <c r="P163" t="s">
        <v>618</v>
      </c>
      <c r="Q163">
        <v>1</v>
      </c>
      <c r="W163">
        <v>0</v>
      </c>
      <c r="X163">
        <v>874612079</v>
      </c>
      <c r="Y163">
        <f>((AT163*1.25)*1.2)</f>
        <v>1.4999999999999999E-2</v>
      </c>
      <c r="AA163">
        <v>0</v>
      </c>
      <c r="AB163">
        <v>1513.56</v>
      </c>
      <c r="AC163">
        <v>758.78</v>
      </c>
      <c r="AD163">
        <v>0</v>
      </c>
      <c r="AE163">
        <v>0</v>
      </c>
      <c r="AF163">
        <v>83.1</v>
      </c>
      <c r="AG163">
        <v>12.62</v>
      </c>
      <c r="AH163">
        <v>0</v>
      </c>
      <c r="AI163">
        <v>1</v>
      </c>
      <c r="AJ163">
        <v>17.07</v>
      </c>
      <c r="AK163">
        <v>56.35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0.01</v>
      </c>
      <c r="AU163" t="s">
        <v>138</v>
      </c>
      <c r="AV163">
        <v>0</v>
      </c>
      <c r="AW163">
        <v>2</v>
      </c>
      <c r="AX163">
        <v>86550221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ROUND(Y163*Source!I147*DO163,9)</f>
        <v>0.56789999999999996</v>
      </c>
      <c r="CX163">
        <f>ROUND(Y163*Source!I147,9)</f>
        <v>4.4999999999999998E-2</v>
      </c>
      <c r="CY163">
        <f>AB163</f>
        <v>1513.56</v>
      </c>
      <c r="CZ163">
        <f>AF163</f>
        <v>83.1</v>
      </c>
      <c r="DA163">
        <f>AJ163</f>
        <v>17.07</v>
      </c>
      <c r="DB163">
        <f>ROUND(((ROUND(AT163*CZ163,2)*1.25)*1.2),6)</f>
        <v>1.2450000000000001</v>
      </c>
      <c r="DC163">
        <f>ROUND(((ROUND(AT163*AG163,2)*1.25)*1.2),6)</f>
        <v>0.19500000000000001</v>
      </c>
      <c r="DD163" t="s">
        <v>3</v>
      </c>
      <c r="DE163" t="s">
        <v>3</v>
      </c>
      <c r="DF163">
        <f t="shared" si="44"/>
        <v>0</v>
      </c>
      <c r="DG163">
        <f>ROUND(ROUND(AF163*AJ163,2)*CX163,2)</f>
        <v>63.83</v>
      </c>
      <c r="DH163">
        <f>ROUND(ROUND(AG163*AK163,2)*CX163,2)</f>
        <v>32</v>
      </c>
      <c r="DI163">
        <f t="shared" si="26"/>
        <v>0</v>
      </c>
      <c r="DJ163">
        <f>DG163</f>
        <v>63.83</v>
      </c>
      <c r="DK163">
        <v>0</v>
      </c>
      <c r="DL163" t="s">
        <v>635</v>
      </c>
      <c r="DM163">
        <v>0</v>
      </c>
      <c r="DN163" t="s">
        <v>614</v>
      </c>
      <c r="DO163">
        <v>12.62</v>
      </c>
    </row>
    <row r="164" spans="1:119" x14ac:dyDescent="0.25">
      <c r="A164">
        <f>ROW(Source!A147)</f>
        <v>147</v>
      </c>
      <c r="B164">
        <v>86549536</v>
      </c>
      <c r="C164">
        <v>86550208</v>
      </c>
      <c r="D164">
        <v>85730911</v>
      </c>
      <c r="E164">
        <v>1</v>
      </c>
      <c r="F164">
        <v>1</v>
      </c>
      <c r="G164">
        <v>1081</v>
      </c>
      <c r="H164">
        <v>2</v>
      </c>
      <c r="I164" t="s">
        <v>652</v>
      </c>
      <c r="J164" t="s">
        <v>653</v>
      </c>
      <c r="K164" t="s">
        <v>654</v>
      </c>
      <c r="L164">
        <v>1368</v>
      </c>
      <c r="N164">
        <v>1011</v>
      </c>
      <c r="O164" t="s">
        <v>618</v>
      </c>
      <c r="P164" t="s">
        <v>618</v>
      </c>
      <c r="Q164">
        <v>1</v>
      </c>
      <c r="W164">
        <v>0</v>
      </c>
      <c r="X164">
        <v>-44940208</v>
      </c>
      <c r="Y164">
        <f>((AT164*1.25)*1.2)</f>
        <v>1.4999999999999999E-2</v>
      </c>
      <c r="AA164">
        <v>0</v>
      </c>
      <c r="AB164">
        <v>2758.65</v>
      </c>
      <c r="AC164">
        <v>1017.92</v>
      </c>
      <c r="AD164">
        <v>0</v>
      </c>
      <c r="AE164">
        <v>0</v>
      </c>
      <c r="AF164">
        <v>179.17</v>
      </c>
      <c r="AG164">
        <v>16.93</v>
      </c>
      <c r="AH164">
        <v>0</v>
      </c>
      <c r="AI164">
        <v>1</v>
      </c>
      <c r="AJ164">
        <v>14.43</v>
      </c>
      <c r="AK164">
        <v>56.35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0.01</v>
      </c>
      <c r="AU164" t="s">
        <v>138</v>
      </c>
      <c r="AV164">
        <v>0</v>
      </c>
      <c r="AW164">
        <v>2</v>
      </c>
      <c r="AX164">
        <v>86550222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ROUND(Y164*Source!I147*DO164,9)</f>
        <v>0.76185000000000003</v>
      </c>
      <c r="CX164">
        <f>ROUND(Y164*Source!I147,9)</f>
        <v>4.4999999999999998E-2</v>
      </c>
      <c r="CY164">
        <f>AB164</f>
        <v>2758.65</v>
      </c>
      <c r="CZ164">
        <f>AF164</f>
        <v>179.17</v>
      </c>
      <c r="DA164">
        <f>AJ164</f>
        <v>14.43</v>
      </c>
      <c r="DB164">
        <f>ROUND(((ROUND(AT164*CZ164,2)*1.25)*1.2),6)</f>
        <v>2.6850000000000001</v>
      </c>
      <c r="DC164">
        <f>ROUND(((ROUND(AT164*AG164,2)*1.25)*1.2),6)</f>
        <v>0.255</v>
      </c>
      <c r="DD164" t="s">
        <v>3</v>
      </c>
      <c r="DE164" t="s">
        <v>3</v>
      </c>
      <c r="DF164">
        <f t="shared" si="44"/>
        <v>0</v>
      </c>
      <c r="DG164">
        <f>ROUND(ROUND(AF164*AJ164,2)*CX164,2)</f>
        <v>116.34</v>
      </c>
      <c r="DH164">
        <f>ROUND(ROUND(AG164*AK164,2)*CX164,2)</f>
        <v>42.93</v>
      </c>
      <c r="DI164">
        <f t="shared" si="26"/>
        <v>0</v>
      </c>
      <c r="DJ164">
        <f>DG164</f>
        <v>116.34</v>
      </c>
      <c r="DK164">
        <v>0</v>
      </c>
      <c r="DL164" t="s">
        <v>635</v>
      </c>
      <c r="DM164">
        <v>0</v>
      </c>
      <c r="DN164" t="s">
        <v>614</v>
      </c>
      <c r="DO164">
        <v>16.93</v>
      </c>
    </row>
    <row r="165" spans="1:119" x14ac:dyDescent="0.25">
      <c r="A165">
        <f>ROW(Source!A147)</f>
        <v>147</v>
      </c>
      <c r="B165">
        <v>86549536</v>
      </c>
      <c r="C165">
        <v>86550208</v>
      </c>
      <c r="D165">
        <v>85701307</v>
      </c>
      <c r="E165">
        <v>1</v>
      </c>
      <c r="F165">
        <v>1</v>
      </c>
      <c r="G165">
        <v>1081</v>
      </c>
      <c r="H165">
        <v>3</v>
      </c>
      <c r="I165" t="s">
        <v>682</v>
      </c>
      <c r="J165" t="s">
        <v>683</v>
      </c>
      <c r="K165" t="s">
        <v>684</v>
      </c>
      <c r="L165">
        <v>1348</v>
      </c>
      <c r="N165">
        <v>1009</v>
      </c>
      <c r="O165" t="s">
        <v>628</v>
      </c>
      <c r="P165" t="s">
        <v>628</v>
      </c>
      <c r="Q165">
        <v>1000</v>
      </c>
      <c r="W165">
        <v>0</v>
      </c>
      <c r="X165">
        <v>-287838193</v>
      </c>
      <c r="Y165">
        <f t="shared" ref="Y165:Y170" si="52">((AT165*1)*1)</f>
        <v>5.0000000000000002E-5</v>
      </c>
      <c r="AA165">
        <v>103783.79</v>
      </c>
      <c r="AB165">
        <v>0</v>
      </c>
      <c r="AC165">
        <v>0</v>
      </c>
      <c r="AD165">
        <v>0</v>
      </c>
      <c r="AE165">
        <v>23114.43</v>
      </c>
      <c r="AF165">
        <v>0</v>
      </c>
      <c r="AG165">
        <v>0</v>
      </c>
      <c r="AH165">
        <v>0</v>
      </c>
      <c r="AI165">
        <v>4.49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5.0000000000000002E-5</v>
      </c>
      <c r="AU165" t="s">
        <v>36</v>
      </c>
      <c r="AV165">
        <v>0</v>
      </c>
      <c r="AW165">
        <v>2</v>
      </c>
      <c r="AX165">
        <v>86550223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ROUND(Y165*Source!I147,9)</f>
        <v>1.4999999999999999E-4</v>
      </c>
      <c r="CY165">
        <f t="shared" ref="CY165:CY170" si="53">AA165</f>
        <v>103783.79</v>
      </c>
      <c r="CZ165">
        <f t="shared" ref="CZ165:CZ170" si="54">AE165</f>
        <v>23114.43</v>
      </c>
      <c r="DA165">
        <f t="shared" ref="DA165:DA170" si="55">AI165</f>
        <v>4.49</v>
      </c>
      <c r="DB165">
        <f t="shared" ref="DB165:DB170" si="56">ROUND(((ROUND(AT165*CZ165,2)*1)*1),6)</f>
        <v>1.1599999999999999</v>
      </c>
      <c r="DC165">
        <f t="shared" ref="DC165:DC170" si="57">ROUND(((ROUND(AT165*AG165,2)*1)*1),6)</f>
        <v>0</v>
      </c>
      <c r="DD165" t="s">
        <v>3</v>
      </c>
      <c r="DE165" t="s">
        <v>3</v>
      </c>
      <c r="DF165">
        <f t="shared" ref="DF165:DF170" si="58">ROUND(ROUND(AE165*AI165,2)*CX165,2)</f>
        <v>15.57</v>
      </c>
      <c r="DG165">
        <f t="shared" ref="DG165:DG182" si="59">ROUND(ROUND(AF165,2)*CX165,2)</f>
        <v>0</v>
      </c>
      <c r="DH165">
        <f t="shared" ref="DH165:DH182" si="60">ROUND(ROUND(AG165,2)*CX165,2)</f>
        <v>0</v>
      </c>
      <c r="DI165">
        <f t="shared" si="26"/>
        <v>0</v>
      </c>
      <c r="DJ165">
        <f t="shared" ref="DJ165:DJ170" si="61">DF165</f>
        <v>15.57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ROW(Source!A147)</f>
        <v>147</v>
      </c>
      <c r="B166">
        <v>86549536</v>
      </c>
      <c r="C166">
        <v>86550208</v>
      </c>
      <c r="D166">
        <v>85701848</v>
      </c>
      <c r="E166">
        <v>1</v>
      </c>
      <c r="F166">
        <v>1</v>
      </c>
      <c r="G166">
        <v>1081</v>
      </c>
      <c r="H166">
        <v>3</v>
      </c>
      <c r="I166" t="s">
        <v>685</v>
      </c>
      <c r="J166" t="s">
        <v>686</v>
      </c>
      <c r="K166" t="s">
        <v>687</v>
      </c>
      <c r="L166">
        <v>1348</v>
      </c>
      <c r="N166">
        <v>1009</v>
      </c>
      <c r="O166" t="s">
        <v>628</v>
      </c>
      <c r="P166" t="s">
        <v>628</v>
      </c>
      <c r="Q166">
        <v>1000</v>
      </c>
      <c r="W166">
        <v>0</v>
      </c>
      <c r="X166">
        <v>277309194</v>
      </c>
      <c r="Y166">
        <f t="shared" si="52"/>
        <v>2.0000000000000001E-4</v>
      </c>
      <c r="AA166">
        <v>141233.74</v>
      </c>
      <c r="AB166">
        <v>0</v>
      </c>
      <c r="AC166">
        <v>0</v>
      </c>
      <c r="AD166">
        <v>0</v>
      </c>
      <c r="AE166">
        <v>8590.86</v>
      </c>
      <c r="AF166">
        <v>0</v>
      </c>
      <c r="AG166">
        <v>0</v>
      </c>
      <c r="AH166">
        <v>0</v>
      </c>
      <c r="AI166">
        <v>16.440000000000001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2.0000000000000001E-4</v>
      </c>
      <c r="AU166" t="s">
        <v>36</v>
      </c>
      <c r="AV166">
        <v>0</v>
      </c>
      <c r="AW166">
        <v>2</v>
      </c>
      <c r="AX166">
        <v>86550224</v>
      </c>
      <c r="AY166">
        <v>1</v>
      </c>
      <c r="AZ166">
        <v>0</v>
      </c>
      <c r="BA166">
        <v>186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ROUND(Y166*Source!I147,9)</f>
        <v>5.9999999999999995E-4</v>
      </c>
      <c r="CY166">
        <f t="shared" si="53"/>
        <v>141233.74</v>
      </c>
      <c r="CZ166">
        <f t="shared" si="54"/>
        <v>8590.86</v>
      </c>
      <c r="DA166">
        <f t="shared" si="55"/>
        <v>16.440000000000001</v>
      </c>
      <c r="DB166">
        <f t="shared" si="56"/>
        <v>1.72</v>
      </c>
      <c r="DC166">
        <f t="shared" si="57"/>
        <v>0</v>
      </c>
      <c r="DD166" t="s">
        <v>3</v>
      </c>
      <c r="DE166" t="s">
        <v>3</v>
      </c>
      <c r="DF166">
        <f t="shared" si="58"/>
        <v>84.74</v>
      </c>
      <c r="DG166">
        <f t="shared" si="59"/>
        <v>0</v>
      </c>
      <c r="DH166">
        <f t="shared" si="60"/>
        <v>0</v>
      </c>
      <c r="DI166">
        <f t="shared" si="26"/>
        <v>0</v>
      </c>
      <c r="DJ166">
        <f t="shared" si="61"/>
        <v>84.74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ROW(Source!A147)</f>
        <v>147</v>
      </c>
      <c r="B167">
        <v>86549536</v>
      </c>
      <c r="C167">
        <v>86550208</v>
      </c>
      <c r="D167">
        <v>85700656</v>
      </c>
      <c r="E167">
        <v>1</v>
      </c>
      <c r="F167">
        <v>1</v>
      </c>
      <c r="G167">
        <v>1081</v>
      </c>
      <c r="H167">
        <v>3</v>
      </c>
      <c r="I167" t="s">
        <v>688</v>
      </c>
      <c r="J167" t="s">
        <v>689</v>
      </c>
      <c r="K167" t="s">
        <v>690</v>
      </c>
      <c r="L167">
        <v>1348</v>
      </c>
      <c r="N167">
        <v>1009</v>
      </c>
      <c r="O167" t="s">
        <v>628</v>
      </c>
      <c r="P167" t="s">
        <v>628</v>
      </c>
      <c r="Q167">
        <v>1000</v>
      </c>
      <c r="W167">
        <v>0</v>
      </c>
      <c r="X167">
        <v>-268464753</v>
      </c>
      <c r="Y167">
        <f t="shared" si="52"/>
        <v>1.2999999999999999E-3</v>
      </c>
      <c r="AA167">
        <v>121682.99</v>
      </c>
      <c r="AB167">
        <v>0</v>
      </c>
      <c r="AC167">
        <v>0</v>
      </c>
      <c r="AD167">
        <v>0</v>
      </c>
      <c r="AE167">
        <v>17868.28</v>
      </c>
      <c r="AF167">
        <v>0</v>
      </c>
      <c r="AG167">
        <v>0</v>
      </c>
      <c r="AH167">
        <v>0</v>
      </c>
      <c r="AI167">
        <v>6.81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1.2999999999999999E-3</v>
      </c>
      <c r="AU167" t="s">
        <v>36</v>
      </c>
      <c r="AV167">
        <v>0</v>
      </c>
      <c r="AW167">
        <v>2</v>
      </c>
      <c r="AX167">
        <v>86550225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ROUND(Y167*Source!I147,9)</f>
        <v>3.8999999999999998E-3</v>
      </c>
      <c r="CY167">
        <f t="shared" si="53"/>
        <v>121682.99</v>
      </c>
      <c r="CZ167">
        <f t="shared" si="54"/>
        <v>17868.28</v>
      </c>
      <c r="DA167">
        <f t="shared" si="55"/>
        <v>6.81</v>
      </c>
      <c r="DB167">
        <f t="shared" si="56"/>
        <v>23.23</v>
      </c>
      <c r="DC167">
        <f t="shared" si="57"/>
        <v>0</v>
      </c>
      <c r="DD167" t="s">
        <v>3</v>
      </c>
      <c r="DE167" t="s">
        <v>3</v>
      </c>
      <c r="DF167">
        <f t="shared" si="58"/>
        <v>474.56</v>
      </c>
      <c r="DG167">
        <f t="shared" si="59"/>
        <v>0</v>
      </c>
      <c r="DH167">
        <f t="shared" si="60"/>
        <v>0</v>
      </c>
      <c r="DI167">
        <f t="shared" si="26"/>
        <v>0</v>
      </c>
      <c r="DJ167">
        <f t="shared" si="61"/>
        <v>474.56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ROW(Source!A147)</f>
        <v>147</v>
      </c>
      <c r="B168">
        <v>86549536</v>
      </c>
      <c r="C168">
        <v>86550208</v>
      </c>
      <c r="D168">
        <v>85716917</v>
      </c>
      <c r="E168">
        <v>1</v>
      </c>
      <c r="F168">
        <v>1</v>
      </c>
      <c r="G168">
        <v>1081</v>
      </c>
      <c r="H168">
        <v>3</v>
      </c>
      <c r="I168" t="s">
        <v>691</v>
      </c>
      <c r="J168" t="s">
        <v>692</v>
      </c>
      <c r="K168" t="s">
        <v>693</v>
      </c>
      <c r="L168">
        <v>1354</v>
      </c>
      <c r="N168">
        <v>1010</v>
      </c>
      <c r="O168" t="s">
        <v>163</v>
      </c>
      <c r="P168" t="s">
        <v>163</v>
      </c>
      <c r="Q168">
        <v>1</v>
      </c>
      <c r="W168">
        <v>0</v>
      </c>
      <c r="X168">
        <v>-1666017985</v>
      </c>
      <c r="Y168">
        <f t="shared" si="52"/>
        <v>1</v>
      </c>
      <c r="AA168">
        <v>275</v>
      </c>
      <c r="AB168">
        <v>0</v>
      </c>
      <c r="AC168">
        <v>0</v>
      </c>
      <c r="AD168">
        <v>0</v>
      </c>
      <c r="AE168">
        <v>37.619999999999997</v>
      </c>
      <c r="AF168">
        <v>0</v>
      </c>
      <c r="AG168">
        <v>0</v>
      </c>
      <c r="AH168">
        <v>0</v>
      </c>
      <c r="AI168">
        <v>7.31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36</v>
      </c>
      <c r="AV168">
        <v>0</v>
      </c>
      <c r="AW168">
        <v>2</v>
      </c>
      <c r="AX168">
        <v>86550226</v>
      </c>
      <c r="AY168">
        <v>1</v>
      </c>
      <c r="AZ168">
        <v>0</v>
      </c>
      <c r="BA168">
        <v>188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ROUND(Y168*Source!I147,9)</f>
        <v>3</v>
      </c>
      <c r="CY168">
        <f t="shared" si="53"/>
        <v>275</v>
      </c>
      <c r="CZ168">
        <f t="shared" si="54"/>
        <v>37.619999999999997</v>
      </c>
      <c r="DA168">
        <f t="shared" si="55"/>
        <v>7.31</v>
      </c>
      <c r="DB168">
        <f t="shared" si="56"/>
        <v>37.619999999999997</v>
      </c>
      <c r="DC168">
        <f t="shared" si="57"/>
        <v>0</v>
      </c>
      <c r="DD168" t="s">
        <v>3</v>
      </c>
      <c r="DE168" t="s">
        <v>3</v>
      </c>
      <c r="DF168">
        <f t="shared" si="58"/>
        <v>825</v>
      </c>
      <c r="DG168">
        <f t="shared" si="59"/>
        <v>0</v>
      </c>
      <c r="DH168">
        <f t="shared" si="60"/>
        <v>0</v>
      </c>
      <c r="DI168">
        <f t="shared" si="26"/>
        <v>0</v>
      </c>
      <c r="DJ168">
        <f t="shared" si="61"/>
        <v>825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ROW(Source!A147)</f>
        <v>147</v>
      </c>
      <c r="B169">
        <v>86549536</v>
      </c>
      <c r="C169">
        <v>86550208</v>
      </c>
      <c r="D169">
        <v>85716918</v>
      </c>
      <c r="E169">
        <v>1</v>
      </c>
      <c r="F169">
        <v>1</v>
      </c>
      <c r="G169">
        <v>1081</v>
      </c>
      <c r="H169">
        <v>3</v>
      </c>
      <c r="I169" t="s">
        <v>694</v>
      </c>
      <c r="J169" t="s">
        <v>695</v>
      </c>
      <c r="K169" t="s">
        <v>696</v>
      </c>
      <c r="L169">
        <v>1354</v>
      </c>
      <c r="N169">
        <v>1010</v>
      </c>
      <c r="O169" t="s">
        <v>163</v>
      </c>
      <c r="P169" t="s">
        <v>163</v>
      </c>
      <c r="Q169">
        <v>1</v>
      </c>
      <c r="W169">
        <v>0</v>
      </c>
      <c r="X169">
        <v>-635382895</v>
      </c>
      <c r="Y169">
        <f t="shared" si="52"/>
        <v>1</v>
      </c>
      <c r="AA169">
        <v>324.27</v>
      </c>
      <c r="AB169">
        <v>0</v>
      </c>
      <c r="AC169">
        <v>0</v>
      </c>
      <c r="AD169">
        <v>0</v>
      </c>
      <c r="AE169">
        <v>45.93</v>
      </c>
      <c r="AF169">
        <v>0</v>
      </c>
      <c r="AG169">
        <v>0</v>
      </c>
      <c r="AH169">
        <v>0</v>
      </c>
      <c r="AI169">
        <v>7.06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1</v>
      </c>
      <c r="AU169" t="s">
        <v>36</v>
      </c>
      <c r="AV169">
        <v>0</v>
      </c>
      <c r="AW169">
        <v>2</v>
      </c>
      <c r="AX169">
        <v>86550227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ROUND(Y169*Source!I147,9)</f>
        <v>3</v>
      </c>
      <c r="CY169">
        <f t="shared" si="53"/>
        <v>324.27</v>
      </c>
      <c r="CZ169">
        <f t="shared" si="54"/>
        <v>45.93</v>
      </c>
      <c r="DA169">
        <f t="shared" si="55"/>
        <v>7.06</v>
      </c>
      <c r="DB169">
        <f t="shared" si="56"/>
        <v>45.93</v>
      </c>
      <c r="DC169">
        <f t="shared" si="57"/>
        <v>0</v>
      </c>
      <c r="DD169" t="s">
        <v>3</v>
      </c>
      <c r="DE169" t="s">
        <v>3</v>
      </c>
      <c r="DF169">
        <f t="shared" si="58"/>
        <v>972.81</v>
      </c>
      <c r="DG169">
        <f t="shared" si="59"/>
        <v>0</v>
      </c>
      <c r="DH169">
        <f t="shared" si="60"/>
        <v>0</v>
      </c>
      <c r="DI169">
        <f t="shared" si="26"/>
        <v>0</v>
      </c>
      <c r="DJ169">
        <f t="shared" si="61"/>
        <v>972.81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ROW(Source!A147)</f>
        <v>147</v>
      </c>
      <c r="B170">
        <v>86549536</v>
      </c>
      <c r="C170">
        <v>86550208</v>
      </c>
      <c r="D170">
        <v>85805383</v>
      </c>
      <c r="E170">
        <v>1</v>
      </c>
      <c r="F170">
        <v>1</v>
      </c>
      <c r="G170">
        <v>1081</v>
      </c>
      <c r="H170">
        <v>3</v>
      </c>
      <c r="I170" t="s">
        <v>205</v>
      </c>
      <c r="J170" t="s">
        <v>206</v>
      </c>
      <c r="K170" t="s">
        <v>859</v>
      </c>
      <c r="L170">
        <v>1354</v>
      </c>
      <c r="N170">
        <v>1010</v>
      </c>
      <c r="O170" t="s">
        <v>163</v>
      </c>
      <c r="P170" t="s">
        <v>163</v>
      </c>
      <c r="Q170">
        <v>1</v>
      </c>
      <c r="W170">
        <v>0</v>
      </c>
      <c r="X170">
        <v>1296636356</v>
      </c>
      <c r="Y170">
        <f t="shared" si="52"/>
        <v>1</v>
      </c>
      <c r="AA170">
        <v>42001.95</v>
      </c>
      <c r="AB170">
        <v>0</v>
      </c>
      <c r="AC170">
        <v>0</v>
      </c>
      <c r="AD170">
        <v>0</v>
      </c>
      <c r="AE170">
        <v>2824.61</v>
      </c>
      <c r="AF170">
        <v>0</v>
      </c>
      <c r="AG170">
        <v>0</v>
      </c>
      <c r="AH170">
        <v>0</v>
      </c>
      <c r="AI170">
        <v>14.87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36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ROUND(Y170*Source!I147,9)</f>
        <v>3</v>
      </c>
      <c r="CY170">
        <f t="shared" si="53"/>
        <v>42001.95</v>
      </c>
      <c r="CZ170">
        <f t="shared" si="54"/>
        <v>2824.61</v>
      </c>
      <c r="DA170">
        <f t="shared" si="55"/>
        <v>14.87</v>
      </c>
      <c r="DB170">
        <f t="shared" si="56"/>
        <v>2824.61</v>
      </c>
      <c r="DC170">
        <f t="shared" si="57"/>
        <v>0</v>
      </c>
      <c r="DD170" t="s">
        <v>3</v>
      </c>
      <c r="DE170" t="s">
        <v>3</v>
      </c>
      <c r="DF170">
        <f t="shared" si="58"/>
        <v>126005.85</v>
      </c>
      <c r="DG170">
        <f t="shared" si="59"/>
        <v>0</v>
      </c>
      <c r="DH170">
        <f t="shared" si="60"/>
        <v>0</v>
      </c>
      <c r="DI170">
        <f t="shared" si="26"/>
        <v>0</v>
      </c>
      <c r="DJ170">
        <f t="shared" si="61"/>
        <v>126005.85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ROW(Source!A185)</f>
        <v>185</v>
      </c>
      <c r="B171">
        <v>86549534</v>
      </c>
      <c r="C171">
        <v>86550230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612</v>
      </c>
      <c r="J171" t="s">
        <v>3</v>
      </c>
      <c r="K171" t="s">
        <v>613</v>
      </c>
      <c r="L171">
        <v>1191</v>
      </c>
      <c r="N171">
        <v>1013</v>
      </c>
      <c r="O171" t="s">
        <v>614</v>
      </c>
      <c r="P171" t="s">
        <v>614</v>
      </c>
      <c r="Q171">
        <v>1</v>
      </c>
      <c r="W171">
        <v>0</v>
      </c>
      <c r="X171">
        <v>476480486</v>
      </c>
      <c r="Y171">
        <f>((AT171*1.15)*1.2)</f>
        <v>28.938599999999994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20.97</v>
      </c>
      <c r="AU171" t="s">
        <v>139</v>
      </c>
      <c r="AV171">
        <v>1</v>
      </c>
      <c r="AW171">
        <v>2</v>
      </c>
      <c r="AX171">
        <v>86550242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ROUND(AT171*Source!I185*AH171*AL171,2)</f>
        <v>0</v>
      </c>
      <c r="CV171">
        <f>ROUND(Y171*Source!I185,9)</f>
        <v>8.6815800000000003</v>
      </c>
      <c r="CW171">
        <v>0</v>
      </c>
      <c r="CX171">
        <f>ROUND(Y171*Source!I185,9)</f>
        <v>8.6815800000000003</v>
      </c>
      <c r="CY171">
        <f>AD171</f>
        <v>0</v>
      </c>
      <c r="CZ171">
        <f>AH171</f>
        <v>0</v>
      </c>
      <c r="DA171">
        <f>AL171</f>
        <v>1</v>
      </c>
      <c r="DB171">
        <f>ROUND(((ROUND(AT171*CZ171,2)*1.15)*1.2),6)</f>
        <v>0</v>
      </c>
      <c r="DC171">
        <f>ROUND(((ROUND(AT171*AG171,2)*1.15)*1.2),6)</f>
        <v>0</v>
      </c>
      <c r="DD171" t="s">
        <v>3</v>
      </c>
      <c r="DE171" t="s">
        <v>3</v>
      </c>
      <c r="DF171">
        <f t="shared" ref="DF171:DF186" si="62">ROUND(ROUND(AE171,2)*CX171,2)</f>
        <v>0</v>
      </c>
      <c r="DG171">
        <f t="shared" si="59"/>
        <v>0</v>
      </c>
      <c r="DH171">
        <f t="shared" si="60"/>
        <v>0</v>
      </c>
      <c r="DI171">
        <f t="shared" si="26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ROW(Source!A185)</f>
        <v>185</v>
      </c>
      <c r="B172">
        <v>86549534</v>
      </c>
      <c r="C172">
        <v>86550230</v>
      </c>
      <c r="D172">
        <v>85731677</v>
      </c>
      <c r="E172">
        <v>1</v>
      </c>
      <c r="F172">
        <v>1</v>
      </c>
      <c r="G172">
        <v>1081</v>
      </c>
      <c r="H172">
        <v>2</v>
      </c>
      <c r="I172" t="s">
        <v>632</v>
      </c>
      <c r="J172" t="s">
        <v>633</v>
      </c>
      <c r="K172" t="s">
        <v>634</v>
      </c>
      <c r="L172">
        <v>1368</v>
      </c>
      <c r="N172">
        <v>1011</v>
      </c>
      <c r="O172" t="s">
        <v>618</v>
      </c>
      <c r="P172" t="s">
        <v>618</v>
      </c>
      <c r="Q172">
        <v>1</v>
      </c>
      <c r="W172">
        <v>0</v>
      </c>
      <c r="X172">
        <v>874612079</v>
      </c>
      <c r="Y172">
        <f>((AT172*1.25)*1.2)</f>
        <v>0.03</v>
      </c>
      <c r="AA172">
        <v>0</v>
      </c>
      <c r="AB172">
        <v>88.67</v>
      </c>
      <c r="AC172">
        <v>13.47</v>
      </c>
      <c r="AD172">
        <v>0</v>
      </c>
      <c r="AE172">
        <v>0</v>
      </c>
      <c r="AF172">
        <v>83.1</v>
      </c>
      <c r="AG172">
        <v>12.62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0.02</v>
      </c>
      <c r="AU172" t="s">
        <v>138</v>
      </c>
      <c r="AV172">
        <v>0</v>
      </c>
      <c r="AW172">
        <v>2</v>
      </c>
      <c r="AX172">
        <v>86550243</v>
      </c>
      <c r="AY172">
        <v>1</v>
      </c>
      <c r="AZ172">
        <v>0</v>
      </c>
      <c r="BA172">
        <v>192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ROUND(Y172*Source!I185*DO172,9)</f>
        <v>0.11358</v>
      </c>
      <c r="CX172">
        <f>ROUND(Y172*Source!I185,9)</f>
        <v>8.9999999999999993E-3</v>
      </c>
      <c r="CY172">
        <f>AB172</f>
        <v>88.67</v>
      </c>
      <c r="CZ172">
        <f>AF172</f>
        <v>83.1</v>
      </c>
      <c r="DA172">
        <f>AJ172</f>
        <v>1</v>
      </c>
      <c r="DB172">
        <f>ROUND(((ROUND(AT172*CZ172,2)*1.25)*1.2),6)</f>
        <v>2.4900000000000002</v>
      </c>
      <c r="DC172">
        <f>ROUND(((ROUND(AT172*AG172,2)*1.25)*1.2),6)</f>
        <v>0.375</v>
      </c>
      <c r="DD172" t="s">
        <v>3</v>
      </c>
      <c r="DE172" t="s">
        <v>3</v>
      </c>
      <c r="DF172">
        <f t="shared" si="62"/>
        <v>0</v>
      </c>
      <c r="DG172">
        <f t="shared" si="59"/>
        <v>0.75</v>
      </c>
      <c r="DH172">
        <f t="shared" si="60"/>
        <v>0.11</v>
      </c>
      <c r="DI172">
        <f t="shared" si="26"/>
        <v>0</v>
      </c>
      <c r="DJ172">
        <f>DG172</f>
        <v>0.75</v>
      </c>
      <c r="DK172">
        <v>0</v>
      </c>
      <c r="DL172" t="s">
        <v>635</v>
      </c>
      <c r="DM172">
        <v>0</v>
      </c>
      <c r="DN172" t="s">
        <v>614</v>
      </c>
      <c r="DO172">
        <v>12.62</v>
      </c>
    </row>
    <row r="173" spans="1:119" x14ac:dyDescent="0.25">
      <c r="A173">
        <f>ROW(Source!A185)</f>
        <v>185</v>
      </c>
      <c r="B173">
        <v>86549534</v>
      </c>
      <c r="C173">
        <v>86550230</v>
      </c>
      <c r="D173">
        <v>85731798</v>
      </c>
      <c r="E173">
        <v>1</v>
      </c>
      <c r="F173">
        <v>1</v>
      </c>
      <c r="G173">
        <v>1081</v>
      </c>
      <c r="H173">
        <v>2</v>
      </c>
      <c r="I173" t="s">
        <v>664</v>
      </c>
      <c r="J173" t="s">
        <v>665</v>
      </c>
      <c r="K173" t="s">
        <v>666</v>
      </c>
      <c r="L173">
        <v>1368</v>
      </c>
      <c r="N173">
        <v>1011</v>
      </c>
      <c r="O173" t="s">
        <v>618</v>
      </c>
      <c r="P173" t="s">
        <v>618</v>
      </c>
      <c r="Q173">
        <v>1</v>
      </c>
      <c r="W173">
        <v>0</v>
      </c>
      <c r="X173">
        <v>-2083101341</v>
      </c>
      <c r="Y173">
        <f>((AT173*1.25)*1.2)</f>
        <v>1.425</v>
      </c>
      <c r="AA173">
        <v>0</v>
      </c>
      <c r="AB173">
        <v>0.85</v>
      </c>
      <c r="AC173">
        <v>0</v>
      </c>
      <c r="AD173">
        <v>0</v>
      </c>
      <c r="AE173">
        <v>0</v>
      </c>
      <c r="AF173">
        <v>0.8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0.95</v>
      </c>
      <c r="AU173" t="s">
        <v>138</v>
      </c>
      <c r="AV173">
        <v>0</v>
      </c>
      <c r="AW173">
        <v>2</v>
      </c>
      <c r="AX173">
        <v>86550245</v>
      </c>
      <c r="AY173">
        <v>1</v>
      </c>
      <c r="AZ173">
        <v>0</v>
      </c>
      <c r="BA173">
        <v>193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ROUND(Y173*Source!I185*DO173,9)</f>
        <v>0</v>
      </c>
      <c r="CX173">
        <f>ROUND(Y173*Source!I185,9)</f>
        <v>0.42749999999999999</v>
      </c>
      <c r="CY173">
        <f>AB173</f>
        <v>0.85</v>
      </c>
      <c r="CZ173">
        <f>AF173</f>
        <v>0.8</v>
      </c>
      <c r="DA173">
        <f>AJ173</f>
        <v>1</v>
      </c>
      <c r="DB173">
        <f>ROUND(((ROUND(AT173*CZ173,2)*1.25)*1.2),6)</f>
        <v>1.1399999999999999</v>
      </c>
      <c r="DC173">
        <f>ROUND(((ROUND(AT173*AG173,2)*1.25)*1.2),6)</f>
        <v>0</v>
      </c>
      <c r="DD173" t="s">
        <v>3</v>
      </c>
      <c r="DE173" t="s">
        <v>3</v>
      </c>
      <c r="DF173">
        <f t="shared" si="62"/>
        <v>0</v>
      </c>
      <c r="DG173">
        <f t="shared" si="59"/>
        <v>0.34</v>
      </c>
      <c r="DH173">
        <f t="shared" si="60"/>
        <v>0</v>
      </c>
      <c r="DI173">
        <f t="shared" si="26"/>
        <v>0</v>
      </c>
      <c r="DJ173">
        <f>DG173</f>
        <v>0.34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ROW(Source!A185)</f>
        <v>185</v>
      </c>
      <c r="B174">
        <v>86549534</v>
      </c>
      <c r="C174">
        <v>86550230</v>
      </c>
      <c r="D174">
        <v>85731800</v>
      </c>
      <c r="E174">
        <v>1</v>
      </c>
      <c r="F174">
        <v>1</v>
      </c>
      <c r="G174">
        <v>1081</v>
      </c>
      <c r="H174">
        <v>2</v>
      </c>
      <c r="I174" t="s">
        <v>697</v>
      </c>
      <c r="J174" t="s">
        <v>698</v>
      </c>
      <c r="K174" t="s">
        <v>699</v>
      </c>
      <c r="L174">
        <v>1368</v>
      </c>
      <c r="N174">
        <v>1011</v>
      </c>
      <c r="O174" t="s">
        <v>618</v>
      </c>
      <c r="P174" t="s">
        <v>618</v>
      </c>
      <c r="Q174">
        <v>1</v>
      </c>
      <c r="W174">
        <v>0</v>
      </c>
      <c r="X174">
        <v>945825540</v>
      </c>
      <c r="Y174">
        <f>((AT174*1.25)*1.2)</f>
        <v>0.67499999999999993</v>
      </c>
      <c r="AA174">
        <v>0</v>
      </c>
      <c r="AB174">
        <v>1.59</v>
      </c>
      <c r="AC174">
        <v>0</v>
      </c>
      <c r="AD174">
        <v>0</v>
      </c>
      <c r="AE174">
        <v>0</v>
      </c>
      <c r="AF174">
        <v>1.49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0.45</v>
      </c>
      <c r="AU174" t="s">
        <v>138</v>
      </c>
      <c r="AV174">
        <v>0</v>
      </c>
      <c r="AW174">
        <v>2</v>
      </c>
      <c r="AX174">
        <v>86550246</v>
      </c>
      <c r="AY174">
        <v>1</v>
      </c>
      <c r="AZ174">
        <v>0</v>
      </c>
      <c r="BA174">
        <v>194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ROUND(Y174*Source!I185*DO174,9)</f>
        <v>0</v>
      </c>
      <c r="CX174">
        <f>ROUND(Y174*Source!I185,9)</f>
        <v>0.20250000000000001</v>
      </c>
      <c r="CY174">
        <f>AB174</f>
        <v>1.59</v>
      </c>
      <c r="CZ174">
        <f>AF174</f>
        <v>1.49</v>
      </c>
      <c r="DA174">
        <f>AJ174</f>
        <v>1</v>
      </c>
      <c r="DB174">
        <f>ROUND(((ROUND(AT174*CZ174,2)*1.25)*1.2),6)</f>
        <v>1.0049999999999999</v>
      </c>
      <c r="DC174">
        <f>ROUND(((ROUND(AT174*AG174,2)*1.25)*1.2),6)</f>
        <v>0</v>
      </c>
      <c r="DD174" t="s">
        <v>3</v>
      </c>
      <c r="DE174" t="s">
        <v>3</v>
      </c>
      <c r="DF174">
        <f t="shared" si="62"/>
        <v>0</v>
      </c>
      <c r="DG174">
        <f t="shared" si="59"/>
        <v>0.3</v>
      </c>
      <c r="DH174">
        <f t="shared" si="60"/>
        <v>0</v>
      </c>
      <c r="DI174">
        <f t="shared" si="26"/>
        <v>0</v>
      </c>
      <c r="DJ174">
        <f>DG174</f>
        <v>0.3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ROW(Source!A185)</f>
        <v>185</v>
      </c>
      <c r="B175">
        <v>86549534</v>
      </c>
      <c r="C175">
        <v>86550230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652</v>
      </c>
      <c r="J175" t="s">
        <v>653</v>
      </c>
      <c r="K175" t="s">
        <v>654</v>
      </c>
      <c r="L175">
        <v>1368</v>
      </c>
      <c r="N175">
        <v>1011</v>
      </c>
      <c r="O175" t="s">
        <v>618</v>
      </c>
      <c r="P175" t="s">
        <v>618</v>
      </c>
      <c r="Q175">
        <v>1</v>
      </c>
      <c r="W175">
        <v>0</v>
      </c>
      <c r="X175">
        <v>-44940208</v>
      </c>
      <c r="Y175">
        <f>((AT175*1.25)*1.2)</f>
        <v>0.03</v>
      </c>
      <c r="AA175">
        <v>0</v>
      </c>
      <c r="AB175">
        <v>191.17</v>
      </c>
      <c r="AC175">
        <v>18.059999999999999</v>
      </c>
      <c r="AD175">
        <v>0</v>
      </c>
      <c r="AE175">
        <v>0</v>
      </c>
      <c r="AF175">
        <v>179.17</v>
      </c>
      <c r="AG175">
        <v>16.93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0.02</v>
      </c>
      <c r="AU175" t="s">
        <v>138</v>
      </c>
      <c r="AV175">
        <v>0</v>
      </c>
      <c r="AW175">
        <v>2</v>
      </c>
      <c r="AX175">
        <v>86550244</v>
      </c>
      <c r="AY175">
        <v>1</v>
      </c>
      <c r="AZ175">
        <v>0</v>
      </c>
      <c r="BA175">
        <v>195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ROUND(Y175*Source!I185*DO175,9)</f>
        <v>0.15237000000000001</v>
      </c>
      <c r="CX175">
        <f>ROUND(Y175*Source!I185,9)</f>
        <v>8.9999999999999993E-3</v>
      </c>
      <c r="CY175">
        <f>AB175</f>
        <v>191.17</v>
      </c>
      <c r="CZ175">
        <f>AF175</f>
        <v>179.17</v>
      </c>
      <c r="DA175">
        <f>AJ175</f>
        <v>1</v>
      </c>
      <c r="DB175">
        <f>ROUND(((ROUND(AT175*CZ175,2)*1.25)*1.2),6)</f>
        <v>5.37</v>
      </c>
      <c r="DC175">
        <f>ROUND(((ROUND(AT175*AG175,2)*1.25)*1.2),6)</f>
        <v>0.51</v>
      </c>
      <c r="DD175" t="s">
        <v>3</v>
      </c>
      <c r="DE175" t="s">
        <v>3</v>
      </c>
      <c r="DF175">
        <f t="shared" si="62"/>
        <v>0</v>
      </c>
      <c r="DG175">
        <f t="shared" si="59"/>
        <v>1.61</v>
      </c>
      <c r="DH175">
        <f t="shared" si="60"/>
        <v>0.15</v>
      </c>
      <c r="DI175">
        <f t="shared" si="26"/>
        <v>0</v>
      </c>
      <c r="DJ175">
        <f>DG175</f>
        <v>1.61</v>
      </c>
      <c r="DK175">
        <v>0</v>
      </c>
      <c r="DL175" t="s">
        <v>635</v>
      </c>
      <c r="DM175">
        <v>0</v>
      </c>
      <c r="DN175" t="s">
        <v>614</v>
      </c>
      <c r="DO175">
        <v>16.93</v>
      </c>
    </row>
    <row r="176" spans="1:119" x14ac:dyDescent="0.25">
      <c r="A176">
        <f>ROW(Source!A185)</f>
        <v>185</v>
      </c>
      <c r="B176">
        <v>86549534</v>
      </c>
      <c r="C176">
        <v>86550230</v>
      </c>
      <c r="D176">
        <v>85700702</v>
      </c>
      <c r="E176">
        <v>1</v>
      </c>
      <c r="F176">
        <v>1</v>
      </c>
      <c r="G176">
        <v>1081</v>
      </c>
      <c r="H176">
        <v>3</v>
      </c>
      <c r="I176" t="s">
        <v>670</v>
      </c>
      <c r="J176" t="s">
        <v>671</v>
      </c>
      <c r="K176" t="s">
        <v>672</v>
      </c>
      <c r="L176">
        <v>1346</v>
      </c>
      <c r="N176">
        <v>1009</v>
      </c>
      <c r="O176" t="s">
        <v>651</v>
      </c>
      <c r="P176" t="s">
        <v>651</v>
      </c>
      <c r="Q176">
        <v>1</v>
      </c>
      <c r="W176">
        <v>0</v>
      </c>
      <c r="X176">
        <v>1343467368</v>
      </c>
      <c r="Y176">
        <f t="shared" ref="Y176:Y181" si="63">((AT176*1)*1)</f>
        <v>0.5</v>
      </c>
      <c r="AA176">
        <v>1.61</v>
      </c>
      <c r="AB176">
        <v>0</v>
      </c>
      <c r="AC176">
        <v>0</v>
      </c>
      <c r="AD176">
        <v>0</v>
      </c>
      <c r="AE176">
        <v>1.61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0.5</v>
      </c>
      <c r="AU176" t="s">
        <v>36</v>
      </c>
      <c r="AV176">
        <v>0</v>
      </c>
      <c r="AW176">
        <v>2</v>
      </c>
      <c r="AX176">
        <v>86550247</v>
      </c>
      <c r="AY176">
        <v>1</v>
      </c>
      <c r="AZ176">
        <v>0</v>
      </c>
      <c r="BA176">
        <v>196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ROUND(Y176*Source!I185,9)</f>
        <v>0.15</v>
      </c>
      <c r="CY176">
        <f t="shared" ref="CY176:CY181" si="64">AA176</f>
        <v>1.61</v>
      </c>
      <c r="CZ176">
        <f t="shared" ref="CZ176:CZ181" si="65">AE176</f>
        <v>1.61</v>
      </c>
      <c r="DA176">
        <f t="shared" ref="DA176:DA181" si="66">AI176</f>
        <v>1</v>
      </c>
      <c r="DB176">
        <f t="shared" ref="DB176:DB181" si="67">ROUND(((ROUND(AT176*CZ176,2)*1)*1),6)</f>
        <v>0.81</v>
      </c>
      <c r="DC176">
        <f t="shared" ref="DC176:DC181" si="68">ROUND(((ROUND(AT176*AG176,2)*1)*1),6)</f>
        <v>0</v>
      </c>
      <c r="DD176" t="s">
        <v>3</v>
      </c>
      <c r="DE176" t="s">
        <v>3</v>
      </c>
      <c r="DF176">
        <f t="shared" si="62"/>
        <v>0.24</v>
      </c>
      <c r="DG176">
        <f t="shared" si="59"/>
        <v>0</v>
      </c>
      <c r="DH176">
        <f t="shared" si="60"/>
        <v>0</v>
      </c>
      <c r="DI176">
        <f t="shared" si="26"/>
        <v>0</v>
      </c>
      <c r="DJ176">
        <f t="shared" ref="DJ176:DJ181" si="69">DF176</f>
        <v>0.24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ROW(Source!A185)</f>
        <v>185</v>
      </c>
      <c r="B177">
        <v>86549534</v>
      </c>
      <c r="C177">
        <v>86550230</v>
      </c>
      <c r="D177">
        <v>85700734</v>
      </c>
      <c r="E177">
        <v>1</v>
      </c>
      <c r="F177">
        <v>1</v>
      </c>
      <c r="G177">
        <v>1081</v>
      </c>
      <c r="H177">
        <v>3</v>
      </c>
      <c r="I177" t="s">
        <v>700</v>
      </c>
      <c r="J177" t="s">
        <v>701</v>
      </c>
      <c r="K177" t="s">
        <v>702</v>
      </c>
      <c r="L177">
        <v>1346</v>
      </c>
      <c r="N177">
        <v>1009</v>
      </c>
      <c r="O177" t="s">
        <v>651</v>
      </c>
      <c r="P177" t="s">
        <v>651</v>
      </c>
      <c r="Q177">
        <v>1</v>
      </c>
      <c r="W177">
        <v>0</v>
      </c>
      <c r="X177">
        <v>861208825</v>
      </c>
      <c r="Y177">
        <f t="shared" si="63"/>
        <v>0.124</v>
      </c>
      <c r="AA177">
        <v>36.78</v>
      </c>
      <c r="AB177">
        <v>0</v>
      </c>
      <c r="AC177">
        <v>0</v>
      </c>
      <c r="AD177">
        <v>0</v>
      </c>
      <c r="AE177">
        <v>36.78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0.124</v>
      </c>
      <c r="AU177" t="s">
        <v>36</v>
      </c>
      <c r="AV177">
        <v>0</v>
      </c>
      <c r="AW177">
        <v>2</v>
      </c>
      <c r="AX177">
        <v>86550248</v>
      </c>
      <c r="AY177">
        <v>1</v>
      </c>
      <c r="AZ177">
        <v>0</v>
      </c>
      <c r="BA177">
        <v>197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ROUND(Y177*Source!I185,9)</f>
        <v>3.7199999999999997E-2</v>
      </c>
      <c r="CY177">
        <f t="shared" si="64"/>
        <v>36.78</v>
      </c>
      <c r="CZ177">
        <f t="shared" si="65"/>
        <v>36.78</v>
      </c>
      <c r="DA177">
        <f t="shared" si="66"/>
        <v>1</v>
      </c>
      <c r="DB177">
        <f t="shared" si="67"/>
        <v>4.5599999999999996</v>
      </c>
      <c r="DC177">
        <f t="shared" si="68"/>
        <v>0</v>
      </c>
      <c r="DD177" t="s">
        <v>3</v>
      </c>
      <c r="DE177" t="s">
        <v>3</v>
      </c>
      <c r="DF177">
        <f t="shared" si="62"/>
        <v>1.37</v>
      </c>
      <c r="DG177">
        <f t="shared" si="59"/>
        <v>0</v>
      </c>
      <c r="DH177">
        <f t="shared" si="60"/>
        <v>0</v>
      </c>
      <c r="DI177">
        <f t="shared" si="26"/>
        <v>0</v>
      </c>
      <c r="DJ177">
        <f t="shared" si="69"/>
        <v>1.37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ROW(Source!A185)</f>
        <v>185</v>
      </c>
      <c r="B178">
        <v>86549534</v>
      </c>
      <c r="C178">
        <v>86550230</v>
      </c>
      <c r="D178">
        <v>85700808</v>
      </c>
      <c r="E178">
        <v>1</v>
      </c>
      <c r="F178">
        <v>1</v>
      </c>
      <c r="G178">
        <v>1081</v>
      </c>
      <c r="H178">
        <v>3</v>
      </c>
      <c r="I178" t="s">
        <v>703</v>
      </c>
      <c r="J178" t="s">
        <v>704</v>
      </c>
      <c r="K178" t="s">
        <v>705</v>
      </c>
      <c r="L178">
        <v>1354</v>
      </c>
      <c r="N178">
        <v>1010</v>
      </c>
      <c r="O178" t="s">
        <v>163</v>
      </c>
      <c r="P178" t="s">
        <v>163</v>
      </c>
      <c r="Q178">
        <v>1</v>
      </c>
      <c r="W178">
        <v>0</v>
      </c>
      <c r="X178">
        <v>-1352077490</v>
      </c>
      <c r="Y178">
        <f t="shared" si="63"/>
        <v>22</v>
      </c>
      <c r="AA178">
        <v>0.89</v>
      </c>
      <c r="AB178">
        <v>0</v>
      </c>
      <c r="AC178">
        <v>0</v>
      </c>
      <c r="AD178">
        <v>0</v>
      </c>
      <c r="AE178">
        <v>0.89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22</v>
      </c>
      <c r="AU178" t="s">
        <v>36</v>
      </c>
      <c r="AV178">
        <v>0</v>
      </c>
      <c r="AW178">
        <v>2</v>
      </c>
      <c r="AX178">
        <v>86550249</v>
      </c>
      <c r="AY178">
        <v>1</v>
      </c>
      <c r="AZ178">
        <v>0</v>
      </c>
      <c r="BA178">
        <v>198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ROUND(Y178*Source!I185,9)</f>
        <v>6.6</v>
      </c>
      <c r="CY178">
        <f t="shared" si="64"/>
        <v>0.89</v>
      </c>
      <c r="CZ178">
        <f t="shared" si="65"/>
        <v>0.89</v>
      </c>
      <c r="DA178">
        <f t="shared" si="66"/>
        <v>1</v>
      </c>
      <c r="DB178">
        <f t="shared" si="67"/>
        <v>19.579999999999998</v>
      </c>
      <c r="DC178">
        <f t="shared" si="68"/>
        <v>0</v>
      </c>
      <c r="DD178" t="s">
        <v>3</v>
      </c>
      <c r="DE178" t="s">
        <v>3</v>
      </c>
      <c r="DF178">
        <f t="shared" si="62"/>
        <v>5.87</v>
      </c>
      <c r="DG178">
        <f t="shared" si="59"/>
        <v>0</v>
      </c>
      <c r="DH178">
        <f t="shared" si="60"/>
        <v>0</v>
      </c>
      <c r="DI178">
        <f t="shared" si="26"/>
        <v>0</v>
      </c>
      <c r="DJ178">
        <f t="shared" si="69"/>
        <v>5.87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ROW(Source!A185)</f>
        <v>185</v>
      </c>
      <c r="B179">
        <v>86549534</v>
      </c>
      <c r="C179">
        <v>86550230</v>
      </c>
      <c r="D179">
        <v>85715998</v>
      </c>
      <c r="E179">
        <v>1</v>
      </c>
      <c r="F179">
        <v>1</v>
      </c>
      <c r="G179">
        <v>1081</v>
      </c>
      <c r="H179">
        <v>3</v>
      </c>
      <c r="I179" t="s">
        <v>216</v>
      </c>
      <c r="J179" t="s">
        <v>218</v>
      </c>
      <c r="K179" t="s">
        <v>217</v>
      </c>
      <c r="L179">
        <v>1301</v>
      </c>
      <c r="N179">
        <v>1003</v>
      </c>
      <c r="O179" t="s">
        <v>144</v>
      </c>
      <c r="P179" t="s">
        <v>144</v>
      </c>
      <c r="Q179">
        <v>1</v>
      </c>
      <c r="W179">
        <v>0</v>
      </c>
      <c r="X179">
        <v>-613129538</v>
      </c>
      <c r="Y179">
        <f t="shared" si="63"/>
        <v>100</v>
      </c>
      <c r="AA179">
        <v>46.77</v>
      </c>
      <c r="AB179">
        <v>0</v>
      </c>
      <c r="AC179">
        <v>0</v>
      </c>
      <c r="AD179">
        <v>0</v>
      </c>
      <c r="AE179">
        <v>46.77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100</v>
      </c>
      <c r="AU179" t="s">
        <v>36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ROUND(Y179*Source!I185,9)</f>
        <v>30</v>
      </c>
      <c r="CY179">
        <f t="shared" si="64"/>
        <v>46.77</v>
      </c>
      <c r="CZ179">
        <f t="shared" si="65"/>
        <v>46.77</v>
      </c>
      <c r="DA179">
        <f t="shared" si="66"/>
        <v>1</v>
      </c>
      <c r="DB179">
        <f t="shared" si="67"/>
        <v>4677</v>
      </c>
      <c r="DC179">
        <f t="shared" si="68"/>
        <v>0</v>
      </c>
      <c r="DD179" t="s">
        <v>3</v>
      </c>
      <c r="DE179" t="s">
        <v>3</v>
      </c>
      <c r="DF179">
        <f t="shared" si="62"/>
        <v>1403.1</v>
      </c>
      <c r="DG179">
        <f t="shared" si="59"/>
        <v>0</v>
      </c>
      <c r="DH179">
        <f t="shared" si="60"/>
        <v>0</v>
      </c>
      <c r="DI179">
        <f t="shared" si="26"/>
        <v>0</v>
      </c>
      <c r="DJ179">
        <f t="shared" si="69"/>
        <v>1403.1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ROW(Source!A185)</f>
        <v>185</v>
      </c>
      <c r="B180">
        <v>86549534</v>
      </c>
      <c r="C180">
        <v>86550230</v>
      </c>
      <c r="D180">
        <v>85716510</v>
      </c>
      <c r="E180">
        <v>1</v>
      </c>
      <c r="F180">
        <v>1</v>
      </c>
      <c r="G180">
        <v>1081</v>
      </c>
      <c r="H180">
        <v>3</v>
      </c>
      <c r="I180" t="s">
        <v>224</v>
      </c>
      <c r="J180" t="s">
        <v>227</v>
      </c>
      <c r="K180" t="s">
        <v>225</v>
      </c>
      <c r="L180">
        <v>1391</v>
      </c>
      <c r="N180">
        <v>1013</v>
      </c>
      <c r="O180" t="s">
        <v>226</v>
      </c>
      <c r="P180" t="s">
        <v>226</v>
      </c>
      <c r="Q180">
        <v>1</v>
      </c>
      <c r="W180">
        <v>0</v>
      </c>
      <c r="X180">
        <v>2145369852</v>
      </c>
      <c r="Y180">
        <f t="shared" si="63"/>
        <v>10</v>
      </c>
      <c r="AA180">
        <v>85.51</v>
      </c>
      <c r="AB180">
        <v>0</v>
      </c>
      <c r="AC180">
        <v>0</v>
      </c>
      <c r="AD180">
        <v>0</v>
      </c>
      <c r="AE180">
        <v>85.51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</v>
      </c>
      <c r="AU180" t="s">
        <v>36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ROUND(Y180*Source!I185,9)</f>
        <v>3</v>
      </c>
      <c r="CY180">
        <f t="shared" si="64"/>
        <v>85.51</v>
      </c>
      <c r="CZ180">
        <f t="shared" si="65"/>
        <v>85.51</v>
      </c>
      <c r="DA180">
        <f t="shared" si="66"/>
        <v>1</v>
      </c>
      <c r="DB180">
        <f t="shared" si="67"/>
        <v>855.1</v>
      </c>
      <c r="DC180">
        <f t="shared" si="68"/>
        <v>0</v>
      </c>
      <c r="DD180" t="s">
        <v>3</v>
      </c>
      <c r="DE180" t="s">
        <v>3</v>
      </c>
      <c r="DF180">
        <f t="shared" si="62"/>
        <v>256.52999999999997</v>
      </c>
      <c r="DG180">
        <f t="shared" si="59"/>
        <v>0</v>
      </c>
      <c r="DH180">
        <f t="shared" si="60"/>
        <v>0</v>
      </c>
      <c r="DI180">
        <f t="shared" si="26"/>
        <v>0</v>
      </c>
      <c r="DJ180">
        <f t="shared" si="69"/>
        <v>256.52999999999997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ROW(Source!A185)</f>
        <v>185</v>
      </c>
      <c r="B181">
        <v>86549534</v>
      </c>
      <c r="C181">
        <v>86550230</v>
      </c>
      <c r="D181">
        <v>85716587</v>
      </c>
      <c r="E181">
        <v>1</v>
      </c>
      <c r="F181">
        <v>1</v>
      </c>
      <c r="G181">
        <v>1081</v>
      </c>
      <c r="H181">
        <v>3</v>
      </c>
      <c r="I181" t="s">
        <v>220</v>
      </c>
      <c r="J181" t="s">
        <v>222</v>
      </c>
      <c r="K181" t="s">
        <v>221</v>
      </c>
      <c r="L181">
        <v>1354</v>
      </c>
      <c r="N181">
        <v>1010</v>
      </c>
      <c r="O181" t="s">
        <v>163</v>
      </c>
      <c r="P181" t="s">
        <v>163</v>
      </c>
      <c r="Q181">
        <v>1</v>
      </c>
      <c r="W181">
        <v>0</v>
      </c>
      <c r="X181">
        <v>360100874</v>
      </c>
      <c r="Y181">
        <f t="shared" si="63"/>
        <v>46.666666999999997</v>
      </c>
      <c r="AA181">
        <v>15.45</v>
      </c>
      <c r="AB181">
        <v>0</v>
      </c>
      <c r="AC181">
        <v>0</v>
      </c>
      <c r="AD181">
        <v>0</v>
      </c>
      <c r="AE181">
        <v>15.45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3</v>
      </c>
      <c r="AT181">
        <v>46.666666999999997</v>
      </c>
      <c r="AU181" t="s">
        <v>36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ROUND(Y181*Source!I185,9)</f>
        <v>14.000000099999999</v>
      </c>
      <c r="CY181">
        <f t="shared" si="64"/>
        <v>15.45</v>
      </c>
      <c r="CZ181">
        <f t="shared" si="65"/>
        <v>15.45</v>
      </c>
      <c r="DA181">
        <f t="shared" si="66"/>
        <v>1</v>
      </c>
      <c r="DB181">
        <f t="shared" si="67"/>
        <v>721</v>
      </c>
      <c r="DC181">
        <f t="shared" si="68"/>
        <v>0</v>
      </c>
      <c r="DD181" t="s">
        <v>3</v>
      </c>
      <c r="DE181" t="s">
        <v>3</v>
      </c>
      <c r="DF181">
        <f t="shared" si="62"/>
        <v>216.3</v>
      </c>
      <c r="DG181">
        <f t="shared" si="59"/>
        <v>0</v>
      </c>
      <c r="DH181">
        <f t="shared" si="60"/>
        <v>0</v>
      </c>
      <c r="DI181">
        <f t="shared" si="26"/>
        <v>0</v>
      </c>
      <c r="DJ181">
        <f t="shared" si="69"/>
        <v>216.3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ROW(Source!A186)</f>
        <v>186</v>
      </c>
      <c r="B182">
        <v>86549536</v>
      </c>
      <c r="C182">
        <v>86550230</v>
      </c>
      <c r="D182">
        <v>85665773</v>
      </c>
      <c r="E182">
        <v>1081</v>
      </c>
      <c r="F182">
        <v>1</v>
      </c>
      <c r="G182">
        <v>1081</v>
      </c>
      <c r="H182">
        <v>1</v>
      </c>
      <c r="I182" t="s">
        <v>612</v>
      </c>
      <c r="J182" t="s">
        <v>3</v>
      </c>
      <c r="K182" t="s">
        <v>613</v>
      </c>
      <c r="L182">
        <v>1191</v>
      </c>
      <c r="N182">
        <v>1013</v>
      </c>
      <c r="O182" t="s">
        <v>614</v>
      </c>
      <c r="P182" t="s">
        <v>614</v>
      </c>
      <c r="Q182">
        <v>1</v>
      </c>
      <c r="W182">
        <v>0</v>
      </c>
      <c r="X182">
        <v>476480486</v>
      </c>
      <c r="Y182">
        <f>((AT182*1.15)*1.2)</f>
        <v>28.938599999999994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5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20.97</v>
      </c>
      <c r="AU182" t="s">
        <v>139</v>
      </c>
      <c r="AV182">
        <v>1</v>
      </c>
      <c r="AW182">
        <v>2</v>
      </c>
      <c r="AX182">
        <v>86550242</v>
      </c>
      <c r="AY182">
        <v>1</v>
      </c>
      <c r="AZ182">
        <v>0</v>
      </c>
      <c r="BA182">
        <v>202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ROUND(AT182*Source!I186*AH182*AL182,2)</f>
        <v>0</v>
      </c>
      <c r="CV182">
        <f>ROUND(Y182*Source!I186,9)</f>
        <v>8.6815800000000003</v>
      </c>
      <c r="CW182">
        <v>0</v>
      </c>
      <c r="CX182">
        <f>ROUND(Y182*Source!I186,9)</f>
        <v>8.6815800000000003</v>
      </c>
      <c r="CY182">
        <f>AD182</f>
        <v>0</v>
      </c>
      <c r="CZ182">
        <f>AH182</f>
        <v>0</v>
      </c>
      <c r="DA182">
        <f>AL182</f>
        <v>1</v>
      </c>
      <c r="DB182">
        <f>ROUND(((ROUND(AT182*CZ182,2)*1.15)*1.2),6)</f>
        <v>0</v>
      </c>
      <c r="DC182">
        <f>ROUND(((ROUND(AT182*AG182,2)*1.15)*1.2),6)</f>
        <v>0</v>
      </c>
      <c r="DD182" t="s">
        <v>3</v>
      </c>
      <c r="DE182" t="s">
        <v>3</v>
      </c>
      <c r="DF182">
        <f t="shared" si="62"/>
        <v>0</v>
      </c>
      <c r="DG182">
        <f t="shared" si="59"/>
        <v>0</v>
      </c>
      <c r="DH182">
        <f t="shared" si="60"/>
        <v>0</v>
      </c>
      <c r="DI182">
        <f t="shared" si="26"/>
        <v>0</v>
      </c>
      <c r="DJ182">
        <f>DI182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ROW(Source!A186)</f>
        <v>186</v>
      </c>
      <c r="B183">
        <v>86549536</v>
      </c>
      <c r="C183">
        <v>86550230</v>
      </c>
      <c r="D183">
        <v>85731677</v>
      </c>
      <c r="E183">
        <v>1</v>
      </c>
      <c r="F183">
        <v>1</v>
      </c>
      <c r="G183">
        <v>1081</v>
      </c>
      <c r="H183">
        <v>2</v>
      </c>
      <c r="I183" t="s">
        <v>632</v>
      </c>
      <c r="J183" t="s">
        <v>633</v>
      </c>
      <c r="K183" t="s">
        <v>634</v>
      </c>
      <c r="L183">
        <v>1368</v>
      </c>
      <c r="N183">
        <v>1011</v>
      </c>
      <c r="O183" t="s">
        <v>618</v>
      </c>
      <c r="P183" t="s">
        <v>618</v>
      </c>
      <c r="Q183">
        <v>1</v>
      </c>
      <c r="W183">
        <v>0</v>
      </c>
      <c r="X183">
        <v>874612079</v>
      </c>
      <c r="Y183">
        <f>((AT183*1.25)*1.2)</f>
        <v>0.03</v>
      </c>
      <c r="AA183">
        <v>0</v>
      </c>
      <c r="AB183">
        <v>1513.56</v>
      </c>
      <c r="AC183">
        <v>758.78</v>
      </c>
      <c r="AD183">
        <v>0</v>
      </c>
      <c r="AE183">
        <v>0</v>
      </c>
      <c r="AF183">
        <v>83.1</v>
      </c>
      <c r="AG183">
        <v>12.62</v>
      </c>
      <c r="AH183">
        <v>0</v>
      </c>
      <c r="AI183">
        <v>1</v>
      </c>
      <c r="AJ183">
        <v>17.07</v>
      </c>
      <c r="AK183">
        <v>56.35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0.02</v>
      </c>
      <c r="AU183" t="s">
        <v>138</v>
      </c>
      <c r="AV183">
        <v>0</v>
      </c>
      <c r="AW183">
        <v>2</v>
      </c>
      <c r="AX183">
        <v>86550243</v>
      </c>
      <c r="AY183">
        <v>1</v>
      </c>
      <c r="AZ183">
        <v>0</v>
      </c>
      <c r="BA183">
        <v>203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ROUND(Y183*Source!I186*DO183,9)</f>
        <v>0.11358</v>
      </c>
      <c r="CX183">
        <f>ROUND(Y183*Source!I186,9)</f>
        <v>8.9999999999999993E-3</v>
      </c>
      <c r="CY183">
        <f>AB183</f>
        <v>1513.56</v>
      </c>
      <c r="CZ183">
        <f>AF183</f>
        <v>83.1</v>
      </c>
      <c r="DA183">
        <f>AJ183</f>
        <v>17.07</v>
      </c>
      <c r="DB183">
        <f>ROUND(((ROUND(AT183*CZ183,2)*1.25)*1.2),6)</f>
        <v>2.4900000000000002</v>
      </c>
      <c r="DC183">
        <f>ROUND(((ROUND(AT183*AG183,2)*1.25)*1.2),6)</f>
        <v>0.375</v>
      </c>
      <c r="DD183" t="s">
        <v>3</v>
      </c>
      <c r="DE183" t="s">
        <v>3</v>
      </c>
      <c r="DF183">
        <f t="shared" si="62"/>
        <v>0</v>
      </c>
      <c r="DG183">
        <f>ROUND(ROUND(AF183*AJ183,2)*CX183,2)</f>
        <v>12.77</v>
      </c>
      <c r="DH183">
        <f>ROUND(ROUND(AG183*AK183,2)*CX183,2)</f>
        <v>6.4</v>
      </c>
      <c r="DI183">
        <f t="shared" si="26"/>
        <v>0</v>
      </c>
      <c r="DJ183">
        <f>DG183</f>
        <v>12.77</v>
      </c>
      <c r="DK183">
        <v>0</v>
      </c>
      <c r="DL183" t="s">
        <v>635</v>
      </c>
      <c r="DM183">
        <v>0</v>
      </c>
      <c r="DN183" t="s">
        <v>614</v>
      </c>
      <c r="DO183">
        <v>12.62</v>
      </c>
    </row>
    <row r="184" spans="1:119" x14ac:dyDescent="0.25">
      <c r="A184">
        <f>ROW(Source!A186)</f>
        <v>186</v>
      </c>
      <c r="B184">
        <v>86549536</v>
      </c>
      <c r="C184">
        <v>86550230</v>
      </c>
      <c r="D184">
        <v>85731798</v>
      </c>
      <c r="E184">
        <v>1</v>
      </c>
      <c r="F184">
        <v>1</v>
      </c>
      <c r="G184">
        <v>1081</v>
      </c>
      <c r="H184">
        <v>2</v>
      </c>
      <c r="I184" t="s">
        <v>664</v>
      </c>
      <c r="J184" t="s">
        <v>665</v>
      </c>
      <c r="K184" t="s">
        <v>666</v>
      </c>
      <c r="L184">
        <v>1368</v>
      </c>
      <c r="N184">
        <v>1011</v>
      </c>
      <c r="O184" t="s">
        <v>618</v>
      </c>
      <c r="P184" t="s">
        <v>618</v>
      </c>
      <c r="Q184">
        <v>1</v>
      </c>
      <c r="W184">
        <v>0</v>
      </c>
      <c r="X184">
        <v>-2083101341</v>
      </c>
      <c r="Y184">
        <f>((AT184*1.25)*1.2)</f>
        <v>1.425</v>
      </c>
      <c r="AA184">
        <v>0</v>
      </c>
      <c r="AB184">
        <v>8.08</v>
      </c>
      <c r="AC184">
        <v>0</v>
      </c>
      <c r="AD184">
        <v>0</v>
      </c>
      <c r="AE184">
        <v>0</v>
      </c>
      <c r="AF184">
        <v>0.8</v>
      </c>
      <c r="AG184">
        <v>0</v>
      </c>
      <c r="AH184">
        <v>0</v>
      </c>
      <c r="AI184">
        <v>1</v>
      </c>
      <c r="AJ184">
        <v>9.4600000000000009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0.95</v>
      </c>
      <c r="AU184" t="s">
        <v>138</v>
      </c>
      <c r="AV184">
        <v>0</v>
      </c>
      <c r="AW184">
        <v>2</v>
      </c>
      <c r="AX184">
        <v>86550245</v>
      </c>
      <c r="AY184">
        <v>1</v>
      </c>
      <c r="AZ184">
        <v>0</v>
      </c>
      <c r="BA184">
        <v>204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ROUND(Y184*Source!I186*DO184,9)</f>
        <v>0</v>
      </c>
      <c r="CX184">
        <f>ROUND(Y184*Source!I186,9)</f>
        <v>0.42749999999999999</v>
      </c>
      <c r="CY184">
        <f>AB184</f>
        <v>8.08</v>
      </c>
      <c r="CZ184">
        <f>AF184</f>
        <v>0.8</v>
      </c>
      <c r="DA184">
        <f>AJ184</f>
        <v>9.4600000000000009</v>
      </c>
      <c r="DB184">
        <f>ROUND(((ROUND(AT184*CZ184,2)*1.25)*1.2),6)</f>
        <v>1.1399999999999999</v>
      </c>
      <c r="DC184">
        <f>ROUND(((ROUND(AT184*AG184,2)*1.25)*1.2),6)</f>
        <v>0</v>
      </c>
      <c r="DD184" t="s">
        <v>3</v>
      </c>
      <c r="DE184" t="s">
        <v>3</v>
      </c>
      <c r="DF184">
        <f t="shared" si="62"/>
        <v>0</v>
      </c>
      <c r="DG184">
        <f>ROUND(ROUND(AF184*AJ184,2)*CX184,2)</f>
        <v>3.24</v>
      </c>
      <c r="DH184">
        <f>ROUND(ROUND(AG184,2)*CX184,2)</f>
        <v>0</v>
      </c>
      <c r="DI184">
        <f t="shared" si="26"/>
        <v>0</v>
      </c>
      <c r="DJ184">
        <f>DG184</f>
        <v>3.24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ROW(Source!A186)</f>
        <v>186</v>
      </c>
      <c r="B185">
        <v>86549536</v>
      </c>
      <c r="C185">
        <v>86550230</v>
      </c>
      <c r="D185">
        <v>85731800</v>
      </c>
      <c r="E185">
        <v>1</v>
      </c>
      <c r="F185">
        <v>1</v>
      </c>
      <c r="G185">
        <v>1081</v>
      </c>
      <c r="H185">
        <v>2</v>
      </c>
      <c r="I185" t="s">
        <v>697</v>
      </c>
      <c r="J185" t="s">
        <v>698</v>
      </c>
      <c r="K185" t="s">
        <v>699</v>
      </c>
      <c r="L185">
        <v>1368</v>
      </c>
      <c r="N185">
        <v>1011</v>
      </c>
      <c r="O185" t="s">
        <v>618</v>
      </c>
      <c r="P185" t="s">
        <v>618</v>
      </c>
      <c r="Q185">
        <v>1</v>
      </c>
      <c r="W185">
        <v>0</v>
      </c>
      <c r="X185">
        <v>945825540</v>
      </c>
      <c r="Y185">
        <f>((AT185*1.25)*1.2)</f>
        <v>0.67499999999999993</v>
      </c>
      <c r="AA185">
        <v>0</v>
      </c>
      <c r="AB185">
        <v>15.17</v>
      </c>
      <c r="AC185">
        <v>0</v>
      </c>
      <c r="AD185">
        <v>0</v>
      </c>
      <c r="AE185">
        <v>0</v>
      </c>
      <c r="AF185">
        <v>1.49</v>
      </c>
      <c r="AG185">
        <v>0</v>
      </c>
      <c r="AH185">
        <v>0</v>
      </c>
      <c r="AI185">
        <v>1</v>
      </c>
      <c r="AJ185">
        <v>9.5399999999999991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0.45</v>
      </c>
      <c r="AU185" t="s">
        <v>138</v>
      </c>
      <c r="AV185">
        <v>0</v>
      </c>
      <c r="AW185">
        <v>2</v>
      </c>
      <c r="AX185">
        <v>86550246</v>
      </c>
      <c r="AY185">
        <v>1</v>
      </c>
      <c r="AZ185">
        <v>0</v>
      </c>
      <c r="BA185">
        <v>205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ROUND(Y185*Source!I186*DO185,9)</f>
        <v>0</v>
      </c>
      <c r="CX185">
        <f>ROUND(Y185*Source!I186,9)</f>
        <v>0.20250000000000001</v>
      </c>
      <c r="CY185">
        <f>AB185</f>
        <v>15.17</v>
      </c>
      <c r="CZ185">
        <f>AF185</f>
        <v>1.49</v>
      </c>
      <c r="DA185">
        <f>AJ185</f>
        <v>9.5399999999999991</v>
      </c>
      <c r="DB185">
        <f>ROUND(((ROUND(AT185*CZ185,2)*1.25)*1.2),6)</f>
        <v>1.0049999999999999</v>
      </c>
      <c r="DC185">
        <f>ROUND(((ROUND(AT185*AG185,2)*1.25)*1.2),6)</f>
        <v>0</v>
      </c>
      <c r="DD185" t="s">
        <v>3</v>
      </c>
      <c r="DE185" t="s">
        <v>3</v>
      </c>
      <c r="DF185">
        <f t="shared" si="62"/>
        <v>0</v>
      </c>
      <c r="DG185">
        <f>ROUND(ROUND(AF185*AJ185,2)*CX185,2)</f>
        <v>2.88</v>
      </c>
      <c r="DH185">
        <f>ROUND(ROUND(AG185,2)*CX185,2)</f>
        <v>0</v>
      </c>
      <c r="DI185">
        <f t="shared" si="26"/>
        <v>0</v>
      </c>
      <c r="DJ185">
        <f>DG185</f>
        <v>2.88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ROW(Source!A186)</f>
        <v>186</v>
      </c>
      <c r="B186">
        <v>86549536</v>
      </c>
      <c r="C186">
        <v>86550230</v>
      </c>
      <c r="D186">
        <v>85730911</v>
      </c>
      <c r="E186">
        <v>1</v>
      </c>
      <c r="F186">
        <v>1</v>
      </c>
      <c r="G186">
        <v>1081</v>
      </c>
      <c r="H186">
        <v>2</v>
      </c>
      <c r="I186" t="s">
        <v>652</v>
      </c>
      <c r="J186" t="s">
        <v>653</v>
      </c>
      <c r="K186" t="s">
        <v>654</v>
      </c>
      <c r="L186">
        <v>1368</v>
      </c>
      <c r="N186">
        <v>1011</v>
      </c>
      <c r="O186" t="s">
        <v>618</v>
      </c>
      <c r="P186" t="s">
        <v>618</v>
      </c>
      <c r="Q186">
        <v>1</v>
      </c>
      <c r="W186">
        <v>0</v>
      </c>
      <c r="X186">
        <v>-44940208</v>
      </c>
      <c r="Y186">
        <f>((AT186*1.25)*1.2)</f>
        <v>0.03</v>
      </c>
      <c r="AA186">
        <v>0</v>
      </c>
      <c r="AB186">
        <v>2758.65</v>
      </c>
      <c r="AC186">
        <v>1017.92</v>
      </c>
      <c r="AD186">
        <v>0</v>
      </c>
      <c r="AE186">
        <v>0</v>
      </c>
      <c r="AF186">
        <v>179.17</v>
      </c>
      <c r="AG186">
        <v>16.93</v>
      </c>
      <c r="AH186">
        <v>0</v>
      </c>
      <c r="AI186">
        <v>1</v>
      </c>
      <c r="AJ186">
        <v>14.43</v>
      </c>
      <c r="AK186">
        <v>56.35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0.02</v>
      </c>
      <c r="AU186" t="s">
        <v>138</v>
      </c>
      <c r="AV186">
        <v>0</v>
      </c>
      <c r="AW186">
        <v>2</v>
      </c>
      <c r="AX186">
        <v>86550244</v>
      </c>
      <c r="AY186">
        <v>1</v>
      </c>
      <c r="AZ186">
        <v>0</v>
      </c>
      <c r="BA186">
        <v>206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ROUND(Y186*Source!I186*DO186,9)</f>
        <v>0.15237000000000001</v>
      </c>
      <c r="CX186">
        <f>ROUND(Y186*Source!I186,9)</f>
        <v>8.9999999999999993E-3</v>
      </c>
      <c r="CY186">
        <f>AB186</f>
        <v>2758.65</v>
      </c>
      <c r="CZ186">
        <f>AF186</f>
        <v>179.17</v>
      </c>
      <c r="DA186">
        <f>AJ186</f>
        <v>14.43</v>
      </c>
      <c r="DB186">
        <f>ROUND(((ROUND(AT186*CZ186,2)*1.25)*1.2),6)</f>
        <v>5.37</v>
      </c>
      <c r="DC186">
        <f>ROUND(((ROUND(AT186*AG186,2)*1.25)*1.2),6)</f>
        <v>0.51</v>
      </c>
      <c r="DD186" t="s">
        <v>3</v>
      </c>
      <c r="DE186" t="s">
        <v>3</v>
      </c>
      <c r="DF186">
        <f t="shared" si="62"/>
        <v>0</v>
      </c>
      <c r="DG186">
        <f>ROUND(ROUND(AF186*AJ186,2)*CX186,2)</f>
        <v>23.27</v>
      </c>
      <c r="DH186">
        <f>ROUND(ROUND(AG186*AK186,2)*CX186,2)</f>
        <v>8.59</v>
      </c>
      <c r="DI186">
        <f t="shared" si="26"/>
        <v>0</v>
      </c>
      <c r="DJ186">
        <f>DG186</f>
        <v>23.27</v>
      </c>
      <c r="DK186">
        <v>0</v>
      </c>
      <c r="DL186" t="s">
        <v>635</v>
      </c>
      <c r="DM186">
        <v>0</v>
      </c>
      <c r="DN186" t="s">
        <v>614</v>
      </c>
      <c r="DO186">
        <v>16.93</v>
      </c>
    </row>
    <row r="187" spans="1:119" x14ac:dyDescent="0.25">
      <c r="A187">
        <f>ROW(Source!A186)</f>
        <v>186</v>
      </c>
      <c r="B187">
        <v>86549536</v>
      </c>
      <c r="C187">
        <v>86550230</v>
      </c>
      <c r="D187">
        <v>85700702</v>
      </c>
      <c r="E187">
        <v>1</v>
      </c>
      <c r="F187">
        <v>1</v>
      </c>
      <c r="G187">
        <v>1081</v>
      </c>
      <c r="H187">
        <v>3</v>
      </c>
      <c r="I187" t="s">
        <v>670</v>
      </c>
      <c r="J187" t="s">
        <v>671</v>
      </c>
      <c r="K187" t="s">
        <v>672</v>
      </c>
      <c r="L187">
        <v>1346</v>
      </c>
      <c r="N187">
        <v>1009</v>
      </c>
      <c r="O187" t="s">
        <v>651</v>
      </c>
      <c r="P187" t="s">
        <v>651</v>
      </c>
      <c r="Q187">
        <v>1</v>
      </c>
      <c r="W187">
        <v>0</v>
      </c>
      <c r="X187">
        <v>1343467368</v>
      </c>
      <c r="Y187">
        <f t="shared" ref="Y187:Y192" si="70">((AT187*1)*1)</f>
        <v>0.5</v>
      </c>
      <c r="AA187">
        <v>23.6</v>
      </c>
      <c r="AB187">
        <v>0</v>
      </c>
      <c r="AC187">
        <v>0</v>
      </c>
      <c r="AD187">
        <v>0</v>
      </c>
      <c r="AE187">
        <v>1.61</v>
      </c>
      <c r="AF187">
        <v>0</v>
      </c>
      <c r="AG187">
        <v>0</v>
      </c>
      <c r="AH187">
        <v>0</v>
      </c>
      <c r="AI187">
        <v>14.66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0.5</v>
      </c>
      <c r="AU187" t="s">
        <v>36</v>
      </c>
      <c r="AV187">
        <v>0</v>
      </c>
      <c r="AW187">
        <v>2</v>
      </c>
      <c r="AX187">
        <v>86550247</v>
      </c>
      <c r="AY187">
        <v>1</v>
      </c>
      <c r="AZ187">
        <v>0</v>
      </c>
      <c r="BA187">
        <v>207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ROUND(Y187*Source!I186,9)</f>
        <v>0.15</v>
      </c>
      <c r="CY187">
        <f t="shared" ref="CY187:CY192" si="71">AA187</f>
        <v>23.6</v>
      </c>
      <c r="CZ187">
        <f t="shared" ref="CZ187:CZ192" si="72">AE187</f>
        <v>1.61</v>
      </c>
      <c r="DA187">
        <f t="shared" ref="DA187:DA192" si="73">AI187</f>
        <v>14.66</v>
      </c>
      <c r="DB187">
        <f t="shared" ref="DB187:DB192" si="74">ROUND(((ROUND(AT187*CZ187,2)*1)*1),6)</f>
        <v>0.81</v>
      </c>
      <c r="DC187">
        <f t="shared" ref="DC187:DC192" si="75">ROUND(((ROUND(AT187*AG187,2)*1)*1),6)</f>
        <v>0</v>
      </c>
      <c r="DD187" t="s">
        <v>3</v>
      </c>
      <c r="DE187" t="s">
        <v>3</v>
      </c>
      <c r="DF187">
        <f t="shared" ref="DF187:DF192" si="76">ROUND(ROUND(AE187*AI187,2)*CX187,2)</f>
        <v>3.54</v>
      </c>
      <c r="DG187">
        <f t="shared" ref="DG187:DG213" si="77">ROUND(ROUND(AF187,2)*CX187,2)</f>
        <v>0</v>
      </c>
      <c r="DH187">
        <f t="shared" ref="DH187:DH214" si="78">ROUND(ROUND(AG187,2)*CX187,2)</f>
        <v>0</v>
      </c>
      <c r="DI187">
        <f t="shared" si="26"/>
        <v>0</v>
      </c>
      <c r="DJ187">
        <f t="shared" ref="DJ187:DJ192" si="79">DF187</f>
        <v>3.54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ROW(Source!A186)</f>
        <v>186</v>
      </c>
      <c r="B188">
        <v>86549536</v>
      </c>
      <c r="C188">
        <v>86550230</v>
      </c>
      <c r="D188">
        <v>85700734</v>
      </c>
      <c r="E188">
        <v>1</v>
      </c>
      <c r="F188">
        <v>1</v>
      </c>
      <c r="G188">
        <v>1081</v>
      </c>
      <c r="H188">
        <v>3</v>
      </c>
      <c r="I188" t="s">
        <v>700</v>
      </c>
      <c r="J188" t="s">
        <v>701</v>
      </c>
      <c r="K188" t="s">
        <v>702</v>
      </c>
      <c r="L188">
        <v>1346</v>
      </c>
      <c r="N188">
        <v>1009</v>
      </c>
      <c r="O188" t="s">
        <v>651</v>
      </c>
      <c r="P188" t="s">
        <v>651</v>
      </c>
      <c r="Q188">
        <v>1</v>
      </c>
      <c r="W188">
        <v>0</v>
      </c>
      <c r="X188">
        <v>861208825</v>
      </c>
      <c r="Y188">
        <f t="shared" si="70"/>
        <v>0.124</v>
      </c>
      <c r="AA188">
        <v>217.74</v>
      </c>
      <c r="AB188">
        <v>0</v>
      </c>
      <c r="AC188">
        <v>0</v>
      </c>
      <c r="AD188">
        <v>0</v>
      </c>
      <c r="AE188">
        <v>36.78</v>
      </c>
      <c r="AF188">
        <v>0</v>
      </c>
      <c r="AG188">
        <v>0</v>
      </c>
      <c r="AH188">
        <v>0</v>
      </c>
      <c r="AI188">
        <v>5.92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0.124</v>
      </c>
      <c r="AU188" t="s">
        <v>36</v>
      </c>
      <c r="AV188">
        <v>0</v>
      </c>
      <c r="AW188">
        <v>2</v>
      </c>
      <c r="AX188">
        <v>86550248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ROUND(Y188*Source!I186,9)</f>
        <v>3.7199999999999997E-2</v>
      </c>
      <c r="CY188">
        <f t="shared" si="71"/>
        <v>217.74</v>
      </c>
      <c r="CZ188">
        <f t="shared" si="72"/>
        <v>36.78</v>
      </c>
      <c r="DA188">
        <f t="shared" si="73"/>
        <v>5.92</v>
      </c>
      <c r="DB188">
        <f t="shared" si="74"/>
        <v>4.5599999999999996</v>
      </c>
      <c r="DC188">
        <f t="shared" si="75"/>
        <v>0</v>
      </c>
      <c r="DD188" t="s">
        <v>3</v>
      </c>
      <c r="DE188" t="s">
        <v>3</v>
      </c>
      <c r="DF188">
        <f t="shared" si="76"/>
        <v>8.1</v>
      </c>
      <c r="DG188">
        <f t="shared" si="77"/>
        <v>0</v>
      </c>
      <c r="DH188">
        <f t="shared" si="78"/>
        <v>0</v>
      </c>
      <c r="DI188">
        <f t="shared" si="26"/>
        <v>0</v>
      </c>
      <c r="DJ188">
        <f t="shared" si="79"/>
        <v>8.1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ROW(Source!A186)</f>
        <v>186</v>
      </c>
      <c r="B189">
        <v>86549536</v>
      </c>
      <c r="C189">
        <v>86550230</v>
      </c>
      <c r="D189">
        <v>85700808</v>
      </c>
      <c r="E189">
        <v>1</v>
      </c>
      <c r="F189">
        <v>1</v>
      </c>
      <c r="G189">
        <v>1081</v>
      </c>
      <c r="H189">
        <v>3</v>
      </c>
      <c r="I189" t="s">
        <v>703</v>
      </c>
      <c r="J189" t="s">
        <v>704</v>
      </c>
      <c r="K189" t="s">
        <v>705</v>
      </c>
      <c r="L189">
        <v>1354</v>
      </c>
      <c r="N189">
        <v>1010</v>
      </c>
      <c r="O189" t="s">
        <v>163</v>
      </c>
      <c r="P189" t="s">
        <v>163</v>
      </c>
      <c r="Q189">
        <v>1</v>
      </c>
      <c r="W189">
        <v>0</v>
      </c>
      <c r="X189">
        <v>-1352077490</v>
      </c>
      <c r="Y189">
        <f t="shared" si="70"/>
        <v>22</v>
      </c>
      <c r="AA189">
        <v>0.83</v>
      </c>
      <c r="AB189">
        <v>0</v>
      </c>
      <c r="AC189">
        <v>0</v>
      </c>
      <c r="AD189">
        <v>0</v>
      </c>
      <c r="AE189">
        <v>0.89</v>
      </c>
      <c r="AF189">
        <v>0</v>
      </c>
      <c r="AG189">
        <v>0</v>
      </c>
      <c r="AH189">
        <v>0</v>
      </c>
      <c r="AI189">
        <v>0.93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22</v>
      </c>
      <c r="AU189" t="s">
        <v>36</v>
      </c>
      <c r="AV189">
        <v>0</v>
      </c>
      <c r="AW189">
        <v>2</v>
      </c>
      <c r="AX189">
        <v>86550249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ROUND(Y189*Source!I186,9)</f>
        <v>6.6</v>
      </c>
      <c r="CY189">
        <f t="shared" si="71"/>
        <v>0.83</v>
      </c>
      <c r="CZ189">
        <f t="shared" si="72"/>
        <v>0.89</v>
      </c>
      <c r="DA189">
        <f t="shared" si="73"/>
        <v>0.93</v>
      </c>
      <c r="DB189">
        <f t="shared" si="74"/>
        <v>19.579999999999998</v>
      </c>
      <c r="DC189">
        <f t="shared" si="75"/>
        <v>0</v>
      </c>
      <c r="DD189" t="s">
        <v>3</v>
      </c>
      <c r="DE189" t="s">
        <v>3</v>
      </c>
      <c r="DF189">
        <f t="shared" si="76"/>
        <v>5.48</v>
      </c>
      <c r="DG189">
        <f t="shared" si="77"/>
        <v>0</v>
      </c>
      <c r="DH189">
        <f t="shared" si="78"/>
        <v>0</v>
      </c>
      <c r="DI189">
        <f t="shared" si="26"/>
        <v>0</v>
      </c>
      <c r="DJ189">
        <f t="shared" si="79"/>
        <v>5.48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ROW(Source!A186)</f>
        <v>186</v>
      </c>
      <c r="B190">
        <v>86549536</v>
      </c>
      <c r="C190">
        <v>86550230</v>
      </c>
      <c r="D190">
        <v>85715998</v>
      </c>
      <c r="E190">
        <v>1</v>
      </c>
      <c r="F190">
        <v>1</v>
      </c>
      <c r="G190">
        <v>1081</v>
      </c>
      <c r="H190">
        <v>3</v>
      </c>
      <c r="I190" t="s">
        <v>216</v>
      </c>
      <c r="J190" t="s">
        <v>218</v>
      </c>
      <c r="K190" t="s">
        <v>217</v>
      </c>
      <c r="L190">
        <v>1301</v>
      </c>
      <c r="N190">
        <v>1003</v>
      </c>
      <c r="O190" t="s">
        <v>144</v>
      </c>
      <c r="P190" t="s">
        <v>144</v>
      </c>
      <c r="Q190">
        <v>1</v>
      </c>
      <c r="W190">
        <v>0</v>
      </c>
      <c r="X190">
        <v>-613129538</v>
      </c>
      <c r="Y190">
        <f t="shared" si="70"/>
        <v>100</v>
      </c>
      <c r="AA190">
        <v>297.92</v>
      </c>
      <c r="AB190">
        <v>0</v>
      </c>
      <c r="AC190">
        <v>0</v>
      </c>
      <c r="AD190">
        <v>0</v>
      </c>
      <c r="AE190">
        <v>46.77</v>
      </c>
      <c r="AF190">
        <v>0</v>
      </c>
      <c r="AG190">
        <v>0</v>
      </c>
      <c r="AH190">
        <v>0</v>
      </c>
      <c r="AI190">
        <v>6.37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100</v>
      </c>
      <c r="AU190" t="s">
        <v>36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ROUND(Y190*Source!I186,9)</f>
        <v>30</v>
      </c>
      <c r="CY190">
        <f t="shared" si="71"/>
        <v>297.92</v>
      </c>
      <c r="CZ190">
        <f t="shared" si="72"/>
        <v>46.77</v>
      </c>
      <c r="DA190">
        <f t="shared" si="73"/>
        <v>6.37</v>
      </c>
      <c r="DB190">
        <f t="shared" si="74"/>
        <v>4677</v>
      </c>
      <c r="DC190">
        <f t="shared" si="75"/>
        <v>0</v>
      </c>
      <c r="DD190" t="s">
        <v>3</v>
      </c>
      <c r="DE190" t="s">
        <v>3</v>
      </c>
      <c r="DF190">
        <f t="shared" si="76"/>
        <v>8937.6</v>
      </c>
      <c r="DG190">
        <f t="shared" si="77"/>
        <v>0</v>
      </c>
      <c r="DH190">
        <f t="shared" si="78"/>
        <v>0</v>
      </c>
      <c r="DI190">
        <f t="shared" si="26"/>
        <v>0</v>
      </c>
      <c r="DJ190">
        <f t="shared" si="79"/>
        <v>8937.6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ROW(Source!A186)</f>
        <v>186</v>
      </c>
      <c r="B191">
        <v>86549536</v>
      </c>
      <c r="C191">
        <v>86550230</v>
      </c>
      <c r="D191">
        <v>85716510</v>
      </c>
      <c r="E191">
        <v>1</v>
      </c>
      <c r="F191">
        <v>1</v>
      </c>
      <c r="G191">
        <v>1081</v>
      </c>
      <c r="H191">
        <v>3</v>
      </c>
      <c r="I191" t="s">
        <v>224</v>
      </c>
      <c r="J191" t="s">
        <v>227</v>
      </c>
      <c r="K191" t="s">
        <v>225</v>
      </c>
      <c r="L191">
        <v>1391</v>
      </c>
      <c r="N191">
        <v>1013</v>
      </c>
      <c r="O191" t="s">
        <v>226</v>
      </c>
      <c r="P191" t="s">
        <v>226</v>
      </c>
      <c r="Q191">
        <v>1</v>
      </c>
      <c r="W191">
        <v>0</v>
      </c>
      <c r="X191">
        <v>2145369852</v>
      </c>
      <c r="Y191">
        <f t="shared" si="70"/>
        <v>10</v>
      </c>
      <c r="AA191">
        <v>606.27</v>
      </c>
      <c r="AB191">
        <v>0</v>
      </c>
      <c r="AC191">
        <v>0</v>
      </c>
      <c r="AD191">
        <v>0</v>
      </c>
      <c r="AE191">
        <v>85.51</v>
      </c>
      <c r="AF191">
        <v>0</v>
      </c>
      <c r="AG191">
        <v>0</v>
      </c>
      <c r="AH191">
        <v>0</v>
      </c>
      <c r="AI191">
        <v>7.09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10</v>
      </c>
      <c r="AU191" t="s">
        <v>36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ROUND(Y191*Source!I186,9)</f>
        <v>3</v>
      </c>
      <c r="CY191">
        <f t="shared" si="71"/>
        <v>606.27</v>
      </c>
      <c r="CZ191">
        <f t="shared" si="72"/>
        <v>85.51</v>
      </c>
      <c r="DA191">
        <f t="shared" si="73"/>
        <v>7.09</v>
      </c>
      <c r="DB191">
        <f t="shared" si="74"/>
        <v>855.1</v>
      </c>
      <c r="DC191">
        <f t="shared" si="75"/>
        <v>0</v>
      </c>
      <c r="DD191" t="s">
        <v>3</v>
      </c>
      <c r="DE191" t="s">
        <v>3</v>
      </c>
      <c r="DF191">
        <f t="shared" si="76"/>
        <v>1818.81</v>
      </c>
      <c r="DG191">
        <f t="shared" si="77"/>
        <v>0</v>
      </c>
      <c r="DH191">
        <f t="shared" si="78"/>
        <v>0</v>
      </c>
      <c r="DI191">
        <f t="shared" si="26"/>
        <v>0</v>
      </c>
      <c r="DJ191">
        <f t="shared" si="79"/>
        <v>1818.81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ROW(Source!A186)</f>
        <v>186</v>
      </c>
      <c r="B192">
        <v>86549536</v>
      </c>
      <c r="C192">
        <v>86550230</v>
      </c>
      <c r="D192">
        <v>85716587</v>
      </c>
      <c r="E192">
        <v>1</v>
      </c>
      <c r="F192">
        <v>1</v>
      </c>
      <c r="G192">
        <v>1081</v>
      </c>
      <c r="H192">
        <v>3</v>
      </c>
      <c r="I192" t="s">
        <v>220</v>
      </c>
      <c r="J192" t="s">
        <v>222</v>
      </c>
      <c r="K192" t="s">
        <v>221</v>
      </c>
      <c r="L192">
        <v>1354</v>
      </c>
      <c r="N192">
        <v>1010</v>
      </c>
      <c r="O192" t="s">
        <v>163</v>
      </c>
      <c r="P192" t="s">
        <v>163</v>
      </c>
      <c r="Q192">
        <v>1</v>
      </c>
      <c r="W192">
        <v>0</v>
      </c>
      <c r="X192">
        <v>360100874</v>
      </c>
      <c r="Y192">
        <f t="shared" si="70"/>
        <v>46.666666999999997</v>
      </c>
      <c r="AA192">
        <v>167.17</v>
      </c>
      <c r="AB192">
        <v>0</v>
      </c>
      <c r="AC192">
        <v>0</v>
      </c>
      <c r="AD192">
        <v>0</v>
      </c>
      <c r="AE192">
        <v>15.45</v>
      </c>
      <c r="AF192">
        <v>0</v>
      </c>
      <c r="AG192">
        <v>0</v>
      </c>
      <c r="AH192">
        <v>0</v>
      </c>
      <c r="AI192">
        <v>10.82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46.666666999999997</v>
      </c>
      <c r="AU192" t="s">
        <v>36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ROUND(Y192*Source!I186,9)</f>
        <v>14.000000099999999</v>
      </c>
      <c r="CY192">
        <f t="shared" si="71"/>
        <v>167.17</v>
      </c>
      <c r="CZ192">
        <f t="shared" si="72"/>
        <v>15.45</v>
      </c>
      <c r="DA192">
        <f t="shared" si="73"/>
        <v>10.82</v>
      </c>
      <c r="DB192">
        <f t="shared" si="74"/>
        <v>721</v>
      </c>
      <c r="DC192">
        <f t="shared" si="75"/>
        <v>0</v>
      </c>
      <c r="DD192" t="s">
        <v>3</v>
      </c>
      <c r="DE192" t="s">
        <v>3</v>
      </c>
      <c r="DF192">
        <f t="shared" si="76"/>
        <v>2340.38</v>
      </c>
      <c r="DG192">
        <f t="shared" si="77"/>
        <v>0</v>
      </c>
      <c r="DH192">
        <f t="shared" si="78"/>
        <v>0</v>
      </c>
      <c r="DI192">
        <f t="shared" si="26"/>
        <v>0</v>
      </c>
      <c r="DJ192">
        <f t="shared" si="79"/>
        <v>2340.38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ROW(Source!A193)</f>
        <v>193</v>
      </c>
      <c r="B193">
        <v>86549534</v>
      </c>
      <c r="C193">
        <v>86550256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612</v>
      </c>
      <c r="J193" t="s">
        <v>3</v>
      </c>
      <c r="K193" t="s">
        <v>613</v>
      </c>
      <c r="L193">
        <v>1191</v>
      </c>
      <c r="N193">
        <v>1013</v>
      </c>
      <c r="O193" t="s">
        <v>614</v>
      </c>
      <c r="P193" t="s">
        <v>614</v>
      </c>
      <c r="Q193">
        <v>1</v>
      </c>
      <c r="W193">
        <v>0</v>
      </c>
      <c r="X193">
        <v>476480486</v>
      </c>
      <c r="Y193">
        <f>((AT193*1.15)*1.2)</f>
        <v>6.9137999999999984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5.01</v>
      </c>
      <c r="AU193" t="s">
        <v>139</v>
      </c>
      <c r="AV193">
        <v>1</v>
      </c>
      <c r="AW193">
        <v>2</v>
      </c>
      <c r="AX193">
        <v>86550262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ROUND(AT193*Source!I193*AH193*AL193,2)</f>
        <v>0</v>
      </c>
      <c r="CV193">
        <f>ROUND(Y193*Source!I193,9)</f>
        <v>2.0741399999999999</v>
      </c>
      <c r="CW193">
        <v>0</v>
      </c>
      <c r="CX193">
        <f>ROUND(Y193*Source!I193,9)</f>
        <v>2.0741399999999999</v>
      </c>
      <c r="CY193">
        <f>AD193</f>
        <v>0</v>
      </c>
      <c r="CZ193">
        <f>AH193</f>
        <v>0</v>
      </c>
      <c r="DA193">
        <f>AL193</f>
        <v>1</v>
      </c>
      <c r="DB193">
        <f>ROUND(((ROUND(AT193*CZ193,2)*1.15)*1.2),6)</f>
        <v>0</v>
      </c>
      <c r="DC193">
        <f>ROUND(((ROUND(AT193*AG193,2)*1.15)*1.2),6)</f>
        <v>0</v>
      </c>
      <c r="DD193" t="s">
        <v>3</v>
      </c>
      <c r="DE193" t="s">
        <v>3</v>
      </c>
      <c r="DF193">
        <f t="shared" ref="DF193:DF198" si="80">ROUND(ROUND(AE193,2)*CX193,2)</f>
        <v>0</v>
      </c>
      <c r="DG193">
        <f t="shared" si="77"/>
        <v>0</v>
      </c>
      <c r="DH193">
        <f t="shared" si="78"/>
        <v>0</v>
      </c>
      <c r="DI193">
        <f t="shared" ref="DI193:DI256" si="81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ROW(Source!A193)</f>
        <v>193</v>
      </c>
      <c r="B194">
        <v>86549534</v>
      </c>
      <c r="C194">
        <v>86550256</v>
      </c>
      <c r="D194">
        <v>85700705</v>
      </c>
      <c r="E194">
        <v>1</v>
      </c>
      <c r="F194">
        <v>1</v>
      </c>
      <c r="G194">
        <v>1081</v>
      </c>
      <c r="H194">
        <v>3</v>
      </c>
      <c r="I194" t="s">
        <v>642</v>
      </c>
      <c r="J194" t="s">
        <v>643</v>
      </c>
      <c r="K194" t="s">
        <v>644</v>
      </c>
      <c r="L194">
        <v>1339</v>
      </c>
      <c r="N194">
        <v>1007</v>
      </c>
      <c r="O194" t="s">
        <v>622</v>
      </c>
      <c r="P194" t="s">
        <v>622</v>
      </c>
      <c r="Q194">
        <v>1</v>
      </c>
      <c r="W194">
        <v>0</v>
      </c>
      <c r="X194">
        <v>-1622585150</v>
      </c>
      <c r="Y194">
        <f>((AT194*1)*1)</f>
        <v>1</v>
      </c>
      <c r="AA194">
        <v>7.07</v>
      </c>
      <c r="AB194">
        <v>0</v>
      </c>
      <c r="AC194">
        <v>0</v>
      </c>
      <c r="AD194">
        <v>0</v>
      </c>
      <c r="AE194">
        <v>7.07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</v>
      </c>
      <c r="AU194" t="s">
        <v>36</v>
      </c>
      <c r="AV194">
        <v>0</v>
      </c>
      <c r="AW194">
        <v>2</v>
      </c>
      <c r="AX194">
        <v>86550263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ROUND(Y194*Source!I193,9)</f>
        <v>0.3</v>
      </c>
      <c r="CY194">
        <f>AA194</f>
        <v>7.07</v>
      </c>
      <c r="CZ194">
        <f>AE194</f>
        <v>7.07</v>
      </c>
      <c r="DA194">
        <f>AI194</f>
        <v>1</v>
      </c>
      <c r="DB194">
        <f>ROUND(((ROUND(AT194*CZ194,2)*1)*1),6)</f>
        <v>7.07</v>
      </c>
      <c r="DC194">
        <f>ROUND(((ROUND(AT194*AG194,2)*1)*1),6)</f>
        <v>0</v>
      </c>
      <c r="DD194" t="s">
        <v>3</v>
      </c>
      <c r="DE194" t="s">
        <v>3</v>
      </c>
      <c r="DF194">
        <f t="shared" si="80"/>
        <v>2.12</v>
      </c>
      <c r="DG194">
        <f t="shared" si="77"/>
        <v>0</v>
      </c>
      <c r="DH194">
        <f t="shared" si="78"/>
        <v>0</v>
      </c>
      <c r="DI194">
        <f t="shared" si="81"/>
        <v>0</v>
      </c>
      <c r="DJ194">
        <f>DF194</f>
        <v>2.12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ROW(Source!A193)</f>
        <v>193</v>
      </c>
      <c r="B195">
        <v>86549534</v>
      </c>
      <c r="C195">
        <v>86550256</v>
      </c>
      <c r="D195">
        <v>85702416</v>
      </c>
      <c r="E195">
        <v>1</v>
      </c>
      <c r="F195">
        <v>1</v>
      </c>
      <c r="G195">
        <v>1081</v>
      </c>
      <c r="H195">
        <v>3</v>
      </c>
      <c r="I195" t="s">
        <v>706</v>
      </c>
      <c r="J195" t="s">
        <v>707</v>
      </c>
      <c r="K195" t="s">
        <v>708</v>
      </c>
      <c r="L195">
        <v>1346</v>
      </c>
      <c r="N195">
        <v>1009</v>
      </c>
      <c r="O195" t="s">
        <v>651</v>
      </c>
      <c r="P195" t="s">
        <v>651</v>
      </c>
      <c r="Q195">
        <v>1</v>
      </c>
      <c r="W195">
        <v>0</v>
      </c>
      <c r="X195">
        <v>1021383118</v>
      </c>
      <c r="Y195">
        <f>((AT195*1)*1)</f>
        <v>0.02</v>
      </c>
      <c r="AA195">
        <v>37.979999999999997</v>
      </c>
      <c r="AB195">
        <v>0</v>
      </c>
      <c r="AC195">
        <v>0</v>
      </c>
      <c r="AD195">
        <v>0</v>
      </c>
      <c r="AE195">
        <v>37.979999999999997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0.02</v>
      </c>
      <c r="AU195" t="s">
        <v>36</v>
      </c>
      <c r="AV195">
        <v>0</v>
      </c>
      <c r="AW195">
        <v>2</v>
      </c>
      <c r="AX195">
        <v>86550264</v>
      </c>
      <c r="AY195">
        <v>1</v>
      </c>
      <c r="AZ195">
        <v>0</v>
      </c>
      <c r="BA195">
        <v>215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ROUND(Y195*Source!I193,9)</f>
        <v>6.0000000000000001E-3</v>
      </c>
      <c r="CY195">
        <f>AA195</f>
        <v>37.979999999999997</v>
      </c>
      <c r="CZ195">
        <f>AE195</f>
        <v>37.979999999999997</v>
      </c>
      <c r="DA195">
        <f>AI195</f>
        <v>1</v>
      </c>
      <c r="DB195">
        <f>ROUND(((ROUND(AT195*CZ195,2)*1)*1),6)</f>
        <v>0.76</v>
      </c>
      <c r="DC195">
        <f>ROUND(((ROUND(AT195*AG195,2)*1)*1),6)</f>
        <v>0</v>
      </c>
      <c r="DD195" t="s">
        <v>3</v>
      </c>
      <c r="DE195" t="s">
        <v>3</v>
      </c>
      <c r="DF195">
        <f t="shared" si="80"/>
        <v>0.23</v>
      </c>
      <c r="DG195">
        <f t="shared" si="77"/>
        <v>0</v>
      </c>
      <c r="DH195">
        <f t="shared" si="78"/>
        <v>0</v>
      </c>
      <c r="DI195">
        <f t="shared" si="81"/>
        <v>0</v>
      </c>
      <c r="DJ195">
        <f>DF195</f>
        <v>0.23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ROW(Source!A193)</f>
        <v>193</v>
      </c>
      <c r="B196">
        <v>86549534</v>
      </c>
      <c r="C196">
        <v>86550256</v>
      </c>
      <c r="D196">
        <v>85700975</v>
      </c>
      <c r="E196">
        <v>1</v>
      </c>
      <c r="F196">
        <v>1</v>
      </c>
      <c r="G196">
        <v>1081</v>
      </c>
      <c r="H196">
        <v>3</v>
      </c>
      <c r="I196" t="s">
        <v>709</v>
      </c>
      <c r="J196" t="s">
        <v>710</v>
      </c>
      <c r="K196" t="s">
        <v>711</v>
      </c>
      <c r="L196">
        <v>1348</v>
      </c>
      <c r="N196">
        <v>1009</v>
      </c>
      <c r="O196" t="s">
        <v>628</v>
      </c>
      <c r="P196" t="s">
        <v>628</v>
      </c>
      <c r="Q196">
        <v>1000</v>
      </c>
      <c r="W196">
        <v>0</v>
      </c>
      <c r="X196">
        <v>1270042986</v>
      </c>
      <c r="Y196">
        <f>((AT196*1)*1)</f>
        <v>5.0000000000000002E-5</v>
      </c>
      <c r="AA196">
        <v>16214.84</v>
      </c>
      <c r="AB196">
        <v>0</v>
      </c>
      <c r="AC196">
        <v>0</v>
      </c>
      <c r="AD196">
        <v>0</v>
      </c>
      <c r="AE196">
        <v>16214.84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5.0000000000000002E-5</v>
      </c>
      <c r="AU196" t="s">
        <v>36</v>
      </c>
      <c r="AV196">
        <v>0</v>
      </c>
      <c r="AW196">
        <v>2</v>
      </c>
      <c r="AX196">
        <v>86550265</v>
      </c>
      <c r="AY196">
        <v>1</v>
      </c>
      <c r="AZ196">
        <v>0</v>
      </c>
      <c r="BA196">
        <v>216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ROUND(Y196*Source!I193,9)</f>
        <v>1.5E-5</v>
      </c>
      <c r="CY196">
        <f>AA196</f>
        <v>16214.84</v>
      </c>
      <c r="CZ196">
        <f>AE196</f>
        <v>16214.84</v>
      </c>
      <c r="DA196">
        <f>AI196</f>
        <v>1</v>
      </c>
      <c r="DB196">
        <f>ROUND(((ROUND(AT196*CZ196,2)*1)*1),6)</f>
        <v>0.81</v>
      </c>
      <c r="DC196">
        <f>ROUND(((ROUND(AT196*AG196,2)*1)*1),6)</f>
        <v>0</v>
      </c>
      <c r="DD196" t="s">
        <v>3</v>
      </c>
      <c r="DE196" t="s">
        <v>3</v>
      </c>
      <c r="DF196">
        <f t="shared" si="80"/>
        <v>0.24</v>
      </c>
      <c r="DG196">
        <f t="shared" si="77"/>
        <v>0</v>
      </c>
      <c r="DH196">
        <f t="shared" si="78"/>
        <v>0</v>
      </c>
      <c r="DI196">
        <f t="shared" si="81"/>
        <v>0</v>
      </c>
      <c r="DJ196">
        <f>DF196</f>
        <v>0.24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ROW(Source!A193)</f>
        <v>193</v>
      </c>
      <c r="B197">
        <v>86549534</v>
      </c>
      <c r="C197">
        <v>86550256</v>
      </c>
      <c r="D197">
        <v>85701143</v>
      </c>
      <c r="E197">
        <v>1</v>
      </c>
      <c r="F197">
        <v>1</v>
      </c>
      <c r="G197">
        <v>1081</v>
      </c>
      <c r="H197">
        <v>3</v>
      </c>
      <c r="I197" t="s">
        <v>712</v>
      </c>
      <c r="J197" t="s">
        <v>713</v>
      </c>
      <c r="K197" t="s">
        <v>714</v>
      </c>
      <c r="L197">
        <v>1346</v>
      </c>
      <c r="N197">
        <v>1009</v>
      </c>
      <c r="O197" t="s">
        <v>651</v>
      </c>
      <c r="P197" t="s">
        <v>651</v>
      </c>
      <c r="Q197">
        <v>1</v>
      </c>
      <c r="W197">
        <v>0</v>
      </c>
      <c r="X197">
        <v>488689173</v>
      </c>
      <c r="Y197">
        <f>((AT197*1)*1)</f>
        <v>0.02</v>
      </c>
      <c r="AA197">
        <v>20.190000000000001</v>
      </c>
      <c r="AB197">
        <v>0</v>
      </c>
      <c r="AC197">
        <v>0</v>
      </c>
      <c r="AD197">
        <v>0</v>
      </c>
      <c r="AE197">
        <v>20.190000000000001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0.02</v>
      </c>
      <c r="AU197" t="s">
        <v>36</v>
      </c>
      <c r="AV197">
        <v>0</v>
      </c>
      <c r="AW197">
        <v>2</v>
      </c>
      <c r="AX197">
        <v>86550266</v>
      </c>
      <c r="AY197">
        <v>1</v>
      </c>
      <c r="AZ197">
        <v>0</v>
      </c>
      <c r="BA197">
        <v>217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ROUND(Y197*Source!I193,9)</f>
        <v>6.0000000000000001E-3</v>
      </c>
      <c r="CY197">
        <f>AA197</f>
        <v>20.190000000000001</v>
      </c>
      <c r="CZ197">
        <f>AE197</f>
        <v>20.190000000000001</v>
      </c>
      <c r="DA197">
        <f>AI197</f>
        <v>1</v>
      </c>
      <c r="DB197">
        <f>ROUND(((ROUND(AT197*CZ197,2)*1)*1),6)</f>
        <v>0.4</v>
      </c>
      <c r="DC197">
        <f>ROUND(((ROUND(AT197*AG197,2)*1)*1),6)</f>
        <v>0</v>
      </c>
      <c r="DD197" t="s">
        <v>3</v>
      </c>
      <c r="DE197" t="s">
        <v>3</v>
      </c>
      <c r="DF197">
        <f t="shared" si="80"/>
        <v>0.12</v>
      </c>
      <c r="DG197">
        <f t="shared" si="77"/>
        <v>0</v>
      </c>
      <c r="DH197">
        <f t="shared" si="78"/>
        <v>0</v>
      </c>
      <c r="DI197">
        <f t="shared" si="81"/>
        <v>0</v>
      </c>
      <c r="DJ197">
        <f>DF197</f>
        <v>0.12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ROW(Source!A194)</f>
        <v>194</v>
      </c>
      <c r="B198">
        <v>86549536</v>
      </c>
      <c r="C198">
        <v>86550256</v>
      </c>
      <c r="D198">
        <v>85665773</v>
      </c>
      <c r="E198">
        <v>1081</v>
      </c>
      <c r="F198">
        <v>1</v>
      </c>
      <c r="G198">
        <v>1081</v>
      </c>
      <c r="H198">
        <v>1</v>
      </c>
      <c r="I198" t="s">
        <v>612</v>
      </c>
      <c r="J198" t="s">
        <v>3</v>
      </c>
      <c r="K198" t="s">
        <v>613</v>
      </c>
      <c r="L198">
        <v>1191</v>
      </c>
      <c r="N198">
        <v>1013</v>
      </c>
      <c r="O198" t="s">
        <v>614</v>
      </c>
      <c r="P198" t="s">
        <v>614</v>
      </c>
      <c r="Q198">
        <v>1</v>
      </c>
      <c r="W198">
        <v>0</v>
      </c>
      <c r="X198">
        <v>476480486</v>
      </c>
      <c r="Y198">
        <f>((AT198*1.15)*1.2)</f>
        <v>6.9137999999999984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5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5.01</v>
      </c>
      <c r="AU198" t="s">
        <v>139</v>
      </c>
      <c r="AV198">
        <v>1</v>
      </c>
      <c r="AW198">
        <v>2</v>
      </c>
      <c r="AX198">
        <v>86550262</v>
      </c>
      <c r="AY198">
        <v>1</v>
      </c>
      <c r="AZ198">
        <v>0</v>
      </c>
      <c r="BA198">
        <v>218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U198">
        <f>ROUND(AT198*Source!I194*AH198*AL198,2)</f>
        <v>0</v>
      </c>
      <c r="CV198">
        <f>ROUND(Y198*Source!I194,9)</f>
        <v>2.0741399999999999</v>
      </c>
      <c r="CW198">
        <v>0</v>
      </c>
      <c r="CX198">
        <f>ROUND(Y198*Source!I194,9)</f>
        <v>2.0741399999999999</v>
      </c>
      <c r="CY198">
        <f>AD198</f>
        <v>0</v>
      </c>
      <c r="CZ198">
        <f>AH198</f>
        <v>0</v>
      </c>
      <c r="DA198">
        <f>AL198</f>
        <v>1</v>
      </c>
      <c r="DB198">
        <f>ROUND(((ROUND(AT198*CZ198,2)*1.15)*1.2),6)</f>
        <v>0</v>
      </c>
      <c r="DC198">
        <f>ROUND(((ROUND(AT198*AG198,2)*1.15)*1.2),6)</f>
        <v>0</v>
      </c>
      <c r="DD198" t="s">
        <v>3</v>
      </c>
      <c r="DE198" t="s">
        <v>3</v>
      </c>
      <c r="DF198">
        <f t="shared" si="80"/>
        <v>0</v>
      </c>
      <c r="DG198">
        <f t="shared" si="77"/>
        <v>0</v>
      </c>
      <c r="DH198">
        <f t="shared" si="78"/>
        <v>0</v>
      </c>
      <c r="DI198">
        <f t="shared" si="81"/>
        <v>0</v>
      </c>
      <c r="DJ198">
        <f>DI198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ROW(Source!A194)</f>
        <v>194</v>
      </c>
      <c r="B199">
        <v>86549536</v>
      </c>
      <c r="C199">
        <v>86550256</v>
      </c>
      <c r="D199">
        <v>85700705</v>
      </c>
      <c r="E199">
        <v>1</v>
      </c>
      <c r="F199">
        <v>1</v>
      </c>
      <c r="G199">
        <v>1081</v>
      </c>
      <c r="H199">
        <v>3</v>
      </c>
      <c r="I199" t="s">
        <v>642</v>
      </c>
      <c r="J199" t="s">
        <v>643</v>
      </c>
      <c r="K199" t="s">
        <v>644</v>
      </c>
      <c r="L199">
        <v>1339</v>
      </c>
      <c r="N199">
        <v>1007</v>
      </c>
      <c r="O199" t="s">
        <v>622</v>
      </c>
      <c r="P199" t="s">
        <v>622</v>
      </c>
      <c r="Q199">
        <v>1</v>
      </c>
      <c r="W199">
        <v>0</v>
      </c>
      <c r="X199">
        <v>-1622585150</v>
      </c>
      <c r="Y199">
        <f>((AT199*1)*1)</f>
        <v>1</v>
      </c>
      <c r="AA199">
        <v>54.79</v>
      </c>
      <c r="AB199">
        <v>0</v>
      </c>
      <c r="AC199">
        <v>0</v>
      </c>
      <c r="AD199">
        <v>0</v>
      </c>
      <c r="AE199">
        <v>7.07</v>
      </c>
      <c r="AF199">
        <v>0</v>
      </c>
      <c r="AG199">
        <v>0</v>
      </c>
      <c r="AH199">
        <v>0</v>
      </c>
      <c r="AI199">
        <v>7.75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</v>
      </c>
      <c r="AU199" t="s">
        <v>36</v>
      </c>
      <c r="AV199">
        <v>0</v>
      </c>
      <c r="AW199">
        <v>2</v>
      </c>
      <c r="AX199">
        <v>86550263</v>
      </c>
      <c r="AY199">
        <v>1</v>
      </c>
      <c r="AZ199">
        <v>0</v>
      </c>
      <c r="BA199">
        <v>219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ROUND(Y199*Source!I194,9)</f>
        <v>0.3</v>
      </c>
      <c r="CY199">
        <f>AA199</f>
        <v>54.79</v>
      </c>
      <c r="CZ199">
        <f>AE199</f>
        <v>7.07</v>
      </c>
      <c r="DA199">
        <f>AI199</f>
        <v>7.75</v>
      </c>
      <c r="DB199">
        <f>ROUND(((ROUND(AT199*CZ199,2)*1)*1),6)</f>
        <v>7.07</v>
      </c>
      <c r="DC199">
        <f>ROUND(((ROUND(AT199*AG199,2)*1)*1),6)</f>
        <v>0</v>
      </c>
      <c r="DD199" t="s">
        <v>3</v>
      </c>
      <c r="DE199" t="s">
        <v>3</v>
      </c>
      <c r="DF199">
        <f>ROUND(ROUND(AE199*AI199,2)*CX199,2)</f>
        <v>16.440000000000001</v>
      </c>
      <c r="DG199">
        <f t="shared" si="77"/>
        <v>0</v>
      </c>
      <c r="DH199">
        <f t="shared" si="78"/>
        <v>0</v>
      </c>
      <c r="DI199">
        <f t="shared" si="81"/>
        <v>0</v>
      </c>
      <c r="DJ199">
        <f>DF199</f>
        <v>16.440000000000001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ROW(Source!A194)</f>
        <v>194</v>
      </c>
      <c r="B200">
        <v>86549536</v>
      </c>
      <c r="C200">
        <v>86550256</v>
      </c>
      <c r="D200">
        <v>85702416</v>
      </c>
      <c r="E200">
        <v>1</v>
      </c>
      <c r="F200">
        <v>1</v>
      </c>
      <c r="G200">
        <v>1081</v>
      </c>
      <c r="H200">
        <v>3</v>
      </c>
      <c r="I200" t="s">
        <v>706</v>
      </c>
      <c r="J200" t="s">
        <v>707</v>
      </c>
      <c r="K200" t="s">
        <v>708</v>
      </c>
      <c r="L200">
        <v>1346</v>
      </c>
      <c r="N200">
        <v>1009</v>
      </c>
      <c r="O200" t="s">
        <v>651</v>
      </c>
      <c r="P200" t="s">
        <v>651</v>
      </c>
      <c r="Q200">
        <v>1</v>
      </c>
      <c r="W200">
        <v>0</v>
      </c>
      <c r="X200">
        <v>1021383118</v>
      </c>
      <c r="Y200">
        <f>((AT200*1)*1)</f>
        <v>0.02</v>
      </c>
      <c r="AA200">
        <v>315.23</v>
      </c>
      <c r="AB200">
        <v>0</v>
      </c>
      <c r="AC200">
        <v>0</v>
      </c>
      <c r="AD200">
        <v>0</v>
      </c>
      <c r="AE200">
        <v>37.979999999999997</v>
      </c>
      <c r="AF200">
        <v>0</v>
      </c>
      <c r="AG200">
        <v>0</v>
      </c>
      <c r="AH200">
        <v>0</v>
      </c>
      <c r="AI200">
        <v>8.3000000000000007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0.02</v>
      </c>
      <c r="AU200" t="s">
        <v>36</v>
      </c>
      <c r="AV200">
        <v>0</v>
      </c>
      <c r="AW200">
        <v>2</v>
      </c>
      <c r="AX200">
        <v>86550264</v>
      </c>
      <c r="AY200">
        <v>1</v>
      </c>
      <c r="AZ200">
        <v>0</v>
      </c>
      <c r="BA200">
        <v>220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ROUND(Y200*Source!I194,9)</f>
        <v>6.0000000000000001E-3</v>
      </c>
      <c r="CY200">
        <f>AA200</f>
        <v>315.23</v>
      </c>
      <c r="CZ200">
        <f>AE200</f>
        <v>37.979999999999997</v>
      </c>
      <c r="DA200">
        <f>AI200</f>
        <v>8.3000000000000007</v>
      </c>
      <c r="DB200">
        <f>ROUND(((ROUND(AT200*CZ200,2)*1)*1),6)</f>
        <v>0.76</v>
      </c>
      <c r="DC200">
        <f>ROUND(((ROUND(AT200*AG200,2)*1)*1),6)</f>
        <v>0</v>
      </c>
      <c r="DD200" t="s">
        <v>3</v>
      </c>
      <c r="DE200" t="s">
        <v>3</v>
      </c>
      <c r="DF200">
        <f>ROUND(ROUND(AE200*AI200,2)*CX200,2)</f>
        <v>1.89</v>
      </c>
      <c r="DG200">
        <f t="shared" si="77"/>
        <v>0</v>
      </c>
      <c r="DH200">
        <f t="shared" si="78"/>
        <v>0</v>
      </c>
      <c r="DI200">
        <f t="shared" si="81"/>
        <v>0</v>
      </c>
      <c r="DJ200">
        <f>DF200</f>
        <v>1.89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ROW(Source!A194)</f>
        <v>194</v>
      </c>
      <c r="B201">
        <v>86549536</v>
      </c>
      <c r="C201">
        <v>86550256</v>
      </c>
      <c r="D201">
        <v>85700975</v>
      </c>
      <c r="E201">
        <v>1</v>
      </c>
      <c r="F201">
        <v>1</v>
      </c>
      <c r="G201">
        <v>1081</v>
      </c>
      <c r="H201">
        <v>3</v>
      </c>
      <c r="I201" t="s">
        <v>709</v>
      </c>
      <c r="J201" t="s">
        <v>710</v>
      </c>
      <c r="K201" t="s">
        <v>711</v>
      </c>
      <c r="L201">
        <v>1348</v>
      </c>
      <c r="N201">
        <v>1009</v>
      </c>
      <c r="O201" t="s">
        <v>628</v>
      </c>
      <c r="P201" t="s">
        <v>628</v>
      </c>
      <c r="Q201">
        <v>1000</v>
      </c>
      <c r="W201">
        <v>0</v>
      </c>
      <c r="X201">
        <v>1270042986</v>
      </c>
      <c r="Y201">
        <f>((AT201*1)*1)</f>
        <v>5.0000000000000002E-5</v>
      </c>
      <c r="AA201">
        <v>55941.2</v>
      </c>
      <c r="AB201">
        <v>0</v>
      </c>
      <c r="AC201">
        <v>0</v>
      </c>
      <c r="AD201">
        <v>0</v>
      </c>
      <c r="AE201">
        <v>16214.84</v>
      </c>
      <c r="AF201">
        <v>0</v>
      </c>
      <c r="AG201">
        <v>0</v>
      </c>
      <c r="AH201">
        <v>0</v>
      </c>
      <c r="AI201">
        <v>3.45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5.0000000000000002E-5</v>
      </c>
      <c r="AU201" t="s">
        <v>36</v>
      </c>
      <c r="AV201">
        <v>0</v>
      </c>
      <c r="AW201">
        <v>2</v>
      </c>
      <c r="AX201">
        <v>86550265</v>
      </c>
      <c r="AY201">
        <v>1</v>
      </c>
      <c r="AZ201">
        <v>0</v>
      </c>
      <c r="BA201">
        <v>221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ROUND(Y201*Source!I194,9)</f>
        <v>1.5E-5</v>
      </c>
      <c r="CY201">
        <f>AA201</f>
        <v>55941.2</v>
      </c>
      <c r="CZ201">
        <f>AE201</f>
        <v>16214.84</v>
      </c>
      <c r="DA201">
        <f>AI201</f>
        <v>3.45</v>
      </c>
      <c r="DB201">
        <f>ROUND(((ROUND(AT201*CZ201,2)*1)*1),6)</f>
        <v>0.81</v>
      </c>
      <c r="DC201">
        <f>ROUND(((ROUND(AT201*AG201,2)*1)*1),6)</f>
        <v>0</v>
      </c>
      <c r="DD201" t="s">
        <v>3</v>
      </c>
      <c r="DE201" t="s">
        <v>3</v>
      </c>
      <c r="DF201">
        <f>ROUND(ROUND(AE201*AI201,2)*CX201,2)</f>
        <v>0.84</v>
      </c>
      <c r="DG201">
        <f t="shared" si="77"/>
        <v>0</v>
      </c>
      <c r="DH201">
        <f t="shared" si="78"/>
        <v>0</v>
      </c>
      <c r="DI201">
        <f t="shared" si="81"/>
        <v>0</v>
      </c>
      <c r="DJ201">
        <f>DF201</f>
        <v>0.84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ROW(Source!A194)</f>
        <v>194</v>
      </c>
      <c r="B202">
        <v>86549536</v>
      </c>
      <c r="C202">
        <v>86550256</v>
      </c>
      <c r="D202">
        <v>85701143</v>
      </c>
      <c r="E202">
        <v>1</v>
      </c>
      <c r="F202">
        <v>1</v>
      </c>
      <c r="G202">
        <v>1081</v>
      </c>
      <c r="H202">
        <v>3</v>
      </c>
      <c r="I202" t="s">
        <v>712</v>
      </c>
      <c r="J202" t="s">
        <v>713</v>
      </c>
      <c r="K202" t="s">
        <v>714</v>
      </c>
      <c r="L202">
        <v>1346</v>
      </c>
      <c r="N202">
        <v>1009</v>
      </c>
      <c r="O202" t="s">
        <v>651</v>
      </c>
      <c r="P202" t="s">
        <v>651</v>
      </c>
      <c r="Q202">
        <v>1</v>
      </c>
      <c r="W202">
        <v>0</v>
      </c>
      <c r="X202">
        <v>488689173</v>
      </c>
      <c r="Y202">
        <f>((AT202*1)*1)</f>
        <v>0.02</v>
      </c>
      <c r="AA202">
        <v>85.81</v>
      </c>
      <c r="AB202">
        <v>0</v>
      </c>
      <c r="AC202">
        <v>0</v>
      </c>
      <c r="AD202">
        <v>0</v>
      </c>
      <c r="AE202">
        <v>20.190000000000001</v>
      </c>
      <c r="AF202">
        <v>0</v>
      </c>
      <c r="AG202">
        <v>0</v>
      </c>
      <c r="AH202">
        <v>0</v>
      </c>
      <c r="AI202">
        <v>4.25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0.02</v>
      </c>
      <c r="AU202" t="s">
        <v>36</v>
      </c>
      <c r="AV202">
        <v>0</v>
      </c>
      <c r="AW202">
        <v>2</v>
      </c>
      <c r="AX202">
        <v>86550266</v>
      </c>
      <c r="AY202">
        <v>1</v>
      </c>
      <c r="AZ202">
        <v>0</v>
      </c>
      <c r="BA202">
        <v>222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ROUND(Y202*Source!I194,9)</f>
        <v>6.0000000000000001E-3</v>
      </c>
      <c r="CY202">
        <f>AA202</f>
        <v>85.81</v>
      </c>
      <c r="CZ202">
        <f>AE202</f>
        <v>20.190000000000001</v>
      </c>
      <c r="DA202">
        <f>AI202</f>
        <v>4.25</v>
      </c>
      <c r="DB202">
        <f>ROUND(((ROUND(AT202*CZ202,2)*1)*1),6)</f>
        <v>0.4</v>
      </c>
      <c r="DC202">
        <f>ROUND(((ROUND(AT202*AG202,2)*1)*1),6)</f>
        <v>0</v>
      </c>
      <c r="DD202" t="s">
        <v>3</v>
      </c>
      <c r="DE202" t="s">
        <v>3</v>
      </c>
      <c r="DF202">
        <f>ROUND(ROUND(AE202*AI202,2)*CX202,2)</f>
        <v>0.51</v>
      </c>
      <c r="DG202">
        <f t="shared" si="77"/>
        <v>0</v>
      </c>
      <c r="DH202">
        <f t="shared" si="78"/>
        <v>0</v>
      </c>
      <c r="DI202">
        <f t="shared" si="81"/>
        <v>0</v>
      </c>
      <c r="DJ202">
        <f>DF202</f>
        <v>0.51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ROW(Source!A195)</f>
        <v>195</v>
      </c>
      <c r="B203">
        <v>86549534</v>
      </c>
      <c r="C203">
        <v>86550267</v>
      </c>
      <c r="D203">
        <v>85665773</v>
      </c>
      <c r="E203">
        <v>1081</v>
      </c>
      <c r="F203">
        <v>1</v>
      </c>
      <c r="G203">
        <v>1081</v>
      </c>
      <c r="H203">
        <v>1</v>
      </c>
      <c r="I203" t="s">
        <v>612</v>
      </c>
      <c r="J203" t="s">
        <v>3</v>
      </c>
      <c r="K203" t="s">
        <v>613</v>
      </c>
      <c r="L203">
        <v>1191</v>
      </c>
      <c r="N203">
        <v>1013</v>
      </c>
      <c r="O203" t="s">
        <v>614</v>
      </c>
      <c r="P203" t="s">
        <v>614</v>
      </c>
      <c r="Q203">
        <v>1</v>
      </c>
      <c r="W203">
        <v>0</v>
      </c>
      <c r="X203">
        <v>476480486</v>
      </c>
      <c r="Y203">
        <f>((AT203*1.15)*1.2)</f>
        <v>18.353999999999999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13.3</v>
      </c>
      <c r="AU203" t="s">
        <v>139</v>
      </c>
      <c r="AV203">
        <v>1</v>
      </c>
      <c r="AW203">
        <v>2</v>
      </c>
      <c r="AX203">
        <v>86550278</v>
      </c>
      <c r="AY203">
        <v>1</v>
      </c>
      <c r="AZ203">
        <v>0</v>
      </c>
      <c r="BA203">
        <v>223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ROUND(AT203*Source!I195*AH203*AL203,2)</f>
        <v>0</v>
      </c>
      <c r="CV203">
        <f>ROUND(Y203*Source!I195,9)</f>
        <v>128.47800000000001</v>
      </c>
      <c r="CW203">
        <v>0</v>
      </c>
      <c r="CX203">
        <f>ROUND(Y203*Source!I195,9)</f>
        <v>128.47800000000001</v>
      </c>
      <c r="CY203">
        <f>AD203</f>
        <v>0</v>
      </c>
      <c r="CZ203">
        <f>AH203</f>
        <v>0</v>
      </c>
      <c r="DA203">
        <f>AL203</f>
        <v>1</v>
      </c>
      <c r="DB203">
        <f>ROUND(((ROUND(AT203*CZ203,2)*1.15)*1.2),6)</f>
        <v>0</v>
      </c>
      <c r="DC203">
        <f>ROUND(((ROUND(AT203*AG203,2)*1.15)*1.2),6)</f>
        <v>0</v>
      </c>
      <c r="DD203" t="s">
        <v>3</v>
      </c>
      <c r="DE203" t="s">
        <v>3</v>
      </c>
      <c r="DF203">
        <f t="shared" ref="DF203:DF216" si="82">ROUND(ROUND(AE203,2)*CX203,2)</f>
        <v>0</v>
      </c>
      <c r="DG203">
        <f t="shared" si="77"/>
        <v>0</v>
      </c>
      <c r="DH203">
        <f t="shared" si="78"/>
        <v>0</v>
      </c>
      <c r="DI203">
        <f t="shared" si="81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ROW(Source!A195)</f>
        <v>195</v>
      </c>
      <c r="B204">
        <v>86549534</v>
      </c>
      <c r="C204">
        <v>86550267</v>
      </c>
      <c r="D204">
        <v>85731378</v>
      </c>
      <c r="E204">
        <v>1</v>
      </c>
      <c r="F204">
        <v>1</v>
      </c>
      <c r="G204">
        <v>1081</v>
      </c>
      <c r="H204">
        <v>2</v>
      </c>
      <c r="I204" t="s">
        <v>679</v>
      </c>
      <c r="J204" t="s">
        <v>680</v>
      </c>
      <c r="K204" t="s">
        <v>681</v>
      </c>
      <c r="L204">
        <v>1368</v>
      </c>
      <c r="N204">
        <v>1011</v>
      </c>
      <c r="O204" t="s">
        <v>618</v>
      </c>
      <c r="P204" t="s">
        <v>618</v>
      </c>
      <c r="Q204">
        <v>1</v>
      </c>
      <c r="W204">
        <v>0</v>
      </c>
      <c r="X204">
        <v>1498588441</v>
      </c>
      <c r="Y204">
        <f>((AT204*1.25)*1.2)</f>
        <v>0.7649999999999999</v>
      </c>
      <c r="AA204">
        <v>0</v>
      </c>
      <c r="AB204">
        <v>7.59</v>
      </c>
      <c r="AC204">
        <v>0</v>
      </c>
      <c r="AD204">
        <v>0</v>
      </c>
      <c r="AE204">
        <v>0</v>
      </c>
      <c r="AF204">
        <v>7.11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0.51</v>
      </c>
      <c r="AU204" t="s">
        <v>138</v>
      </c>
      <c r="AV204">
        <v>0</v>
      </c>
      <c r="AW204">
        <v>2</v>
      </c>
      <c r="AX204">
        <v>86550279</v>
      </c>
      <c r="AY204">
        <v>1</v>
      </c>
      <c r="AZ204">
        <v>0</v>
      </c>
      <c r="BA204">
        <v>224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ROUND(Y204*Source!I195*DO204,9)</f>
        <v>0</v>
      </c>
      <c r="CX204">
        <f>ROUND(Y204*Source!I195,9)</f>
        <v>5.3550000000000004</v>
      </c>
      <c r="CY204">
        <f>AB204</f>
        <v>7.59</v>
      </c>
      <c r="CZ204">
        <f>AF204</f>
        <v>7.11</v>
      </c>
      <c r="DA204">
        <f>AJ204</f>
        <v>1</v>
      </c>
      <c r="DB204">
        <f>ROUND(((ROUND(AT204*CZ204,2)*1.25)*1.2),6)</f>
        <v>5.4450000000000003</v>
      </c>
      <c r="DC204">
        <f>ROUND(((ROUND(AT204*AG204,2)*1.25)*1.2),6)</f>
        <v>0</v>
      </c>
      <c r="DD204" t="s">
        <v>3</v>
      </c>
      <c r="DE204" t="s">
        <v>3</v>
      </c>
      <c r="DF204">
        <f t="shared" si="82"/>
        <v>0</v>
      </c>
      <c r="DG204">
        <f t="shared" si="77"/>
        <v>38.07</v>
      </c>
      <c r="DH204">
        <f t="shared" si="78"/>
        <v>0</v>
      </c>
      <c r="DI204">
        <f t="shared" si="81"/>
        <v>0</v>
      </c>
      <c r="DJ204">
        <f>DG204</f>
        <v>38.07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ROW(Source!A195)</f>
        <v>195</v>
      </c>
      <c r="B205">
        <v>86549534</v>
      </c>
      <c r="C205">
        <v>86550267</v>
      </c>
      <c r="D205">
        <v>85731677</v>
      </c>
      <c r="E205">
        <v>1</v>
      </c>
      <c r="F205">
        <v>1</v>
      </c>
      <c r="G205">
        <v>1081</v>
      </c>
      <c r="H205">
        <v>2</v>
      </c>
      <c r="I205" t="s">
        <v>632</v>
      </c>
      <c r="J205" t="s">
        <v>633</v>
      </c>
      <c r="K205" t="s">
        <v>634</v>
      </c>
      <c r="L205">
        <v>1368</v>
      </c>
      <c r="N205">
        <v>1011</v>
      </c>
      <c r="O205" t="s">
        <v>618</v>
      </c>
      <c r="P205" t="s">
        <v>618</v>
      </c>
      <c r="Q205">
        <v>1</v>
      </c>
      <c r="W205">
        <v>0</v>
      </c>
      <c r="X205">
        <v>874612079</v>
      </c>
      <c r="Y205">
        <f>((AT205*1.25)*1.2)</f>
        <v>1.4999999999999999E-2</v>
      </c>
      <c r="AA205">
        <v>0</v>
      </c>
      <c r="AB205">
        <v>88.67</v>
      </c>
      <c r="AC205">
        <v>13.47</v>
      </c>
      <c r="AD205">
        <v>0</v>
      </c>
      <c r="AE205">
        <v>0</v>
      </c>
      <c r="AF205">
        <v>83.1</v>
      </c>
      <c r="AG205">
        <v>12.62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0.01</v>
      </c>
      <c r="AU205" t="s">
        <v>138</v>
      </c>
      <c r="AV205">
        <v>0</v>
      </c>
      <c r="AW205">
        <v>2</v>
      </c>
      <c r="AX205">
        <v>86550280</v>
      </c>
      <c r="AY205">
        <v>1</v>
      </c>
      <c r="AZ205">
        <v>0</v>
      </c>
      <c r="BA205">
        <v>225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ROUND(Y205*Source!I195*DO205,9)</f>
        <v>1.3250999999999999</v>
      </c>
      <c r="CX205">
        <f>ROUND(Y205*Source!I195,9)</f>
        <v>0.105</v>
      </c>
      <c r="CY205">
        <f>AB205</f>
        <v>88.67</v>
      </c>
      <c r="CZ205">
        <f>AF205</f>
        <v>83.1</v>
      </c>
      <c r="DA205">
        <f>AJ205</f>
        <v>1</v>
      </c>
      <c r="DB205">
        <f>ROUND(((ROUND(AT205*CZ205,2)*1.25)*1.2),6)</f>
        <v>1.2450000000000001</v>
      </c>
      <c r="DC205">
        <f>ROUND(((ROUND(AT205*AG205,2)*1.25)*1.2),6)</f>
        <v>0.19500000000000001</v>
      </c>
      <c r="DD205" t="s">
        <v>3</v>
      </c>
      <c r="DE205" t="s">
        <v>3</v>
      </c>
      <c r="DF205">
        <f t="shared" si="82"/>
        <v>0</v>
      </c>
      <c r="DG205">
        <f t="shared" si="77"/>
        <v>8.73</v>
      </c>
      <c r="DH205">
        <f t="shared" si="78"/>
        <v>1.33</v>
      </c>
      <c r="DI205">
        <f t="shared" si="81"/>
        <v>0</v>
      </c>
      <c r="DJ205">
        <f>DG205</f>
        <v>8.73</v>
      </c>
      <c r="DK205">
        <v>0</v>
      </c>
      <c r="DL205" t="s">
        <v>635</v>
      </c>
      <c r="DM205">
        <v>0</v>
      </c>
      <c r="DN205" t="s">
        <v>614</v>
      </c>
      <c r="DO205">
        <v>12.62</v>
      </c>
    </row>
    <row r="206" spans="1:119" x14ac:dyDescent="0.25">
      <c r="A206">
        <f>ROW(Source!A195)</f>
        <v>195</v>
      </c>
      <c r="B206">
        <v>86549534</v>
      </c>
      <c r="C206">
        <v>86550267</v>
      </c>
      <c r="D206">
        <v>85730911</v>
      </c>
      <c r="E206">
        <v>1</v>
      </c>
      <c r="F206">
        <v>1</v>
      </c>
      <c r="G206">
        <v>1081</v>
      </c>
      <c r="H206">
        <v>2</v>
      </c>
      <c r="I206" t="s">
        <v>652</v>
      </c>
      <c r="J206" t="s">
        <v>653</v>
      </c>
      <c r="K206" t="s">
        <v>654</v>
      </c>
      <c r="L206">
        <v>1368</v>
      </c>
      <c r="N206">
        <v>1011</v>
      </c>
      <c r="O206" t="s">
        <v>618</v>
      </c>
      <c r="P206" t="s">
        <v>618</v>
      </c>
      <c r="Q206">
        <v>1</v>
      </c>
      <c r="W206">
        <v>0</v>
      </c>
      <c r="X206">
        <v>-44940208</v>
      </c>
      <c r="Y206">
        <f>((AT206*1.25)*1.2)</f>
        <v>1.4999999999999999E-2</v>
      </c>
      <c r="AA206">
        <v>0</v>
      </c>
      <c r="AB206">
        <v>191.17</v>
      </c>
      <c r="AC206">
        <v>18.059999999999999</v>
      </c>
      <c r="AD206">
        <v>0</v>
      </c>
      <c r="AE206">
        <v>0</v>
      </c>
      <c r="AF206">
        <v>179.17</v>
      </c>
      <c r="AG206">
        <v>16.93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0.01</v>
      </c>
      <c r="AU206" t="s">
        <v>138</v>
      </c>
      <c r="AV206">
        <v>0</v>
      </c>
      <c r="AW206">
        <v>2</v>
      </c>
      <c r="AX206">
        <v>86550281</v>
      </c>
      <c r="AY206">
        <v>1</v>
      </c>
      <c r="AZ206">
        <v>0</v>
      </c>
      <c r="BA206">
        <v>226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ROUND(Y206*Source!I195*DO206,9)</f>
        <v>1.77765</v>
      </c>
      <c r="CX206">
        <f>ROUND(Y206*Source!I195,9)</f>
        <v>0.105</v>
      </c>
      <c r="CY206">
        <f>AB206</f>
        <v>191.17</v>
      </c>
      <c r="CZ206">
        <f>AF206</f>
        <v>179.17</v>
      </c>
      <c r="DA206">
        <f>AJ206</f>
        <v>1</v>
      </c>
      <c r="DB206">
        <f>ROUND(((ROUND(AT206*CZ206,2)*1.25)*1.2),6)</f>
        <v>2.6850000000000001</v>
      </c>
      <c r="DC206">
        <f>ROUND(((ROUND(AT206*AG206,2)*1.25)*1.2),6)</f>
        <v>0.255</v>
      </c>
      <c r="DD206" t="s">
        <v>3</v>
      </c>
      <c r="DE206" t="s">
        <v>3</v>
      </c>
      <c r="DF206">
        <f t="shared" si="82"/>
        <v>0</v>
      </c>
      <c r="DG206">
        <f t="shared" si="77"/>
        <v>18.809999999999999</v>
      </c>
      <c r="DH206">
        <f t="shared" si="78"/>
        <v>1.78</v>
      </c>
      <c r="DI206">
        <f t="shared" si="81"/>
        <v>0</v>
      </c>
      <c r="DJ206">
        <f>DG206</f>
        <v>18.809999999999999</v>
      </c>
      <c r="DK206">
        <v>0</v>
      </c>
      <c r="DL206" t="s">
        <v>635</v>
      </c>
      <c r="DM206">
        <v>0</v>
      </c>
      <c r="DN206" t="s">
        <v>614</v>
      </c>
      <c r="DO206">
        <v>16.93</v>
      </c>
    </row>
    <row r="207" spans="1:119" x14ac:dyDescent="0.25">
      <c r="A207">
        <f>ROW(Source!A195)</f>
        <v>195</v>
      </c>
      <c r="B207">
        <v>86549534</v>
      </c>
      <c r="C207">
        <v>86550267</v>
      </c>
      <c r="D207">
        <v>85701307</v>
      </c>
      <c r="E207">
        <v>1</v>
      </c>
      <c r="F207">
        <v>1</v>
      </c>
      <c r="G207">
        <v>1081</v>
      </c>
      <c r="H207">
        <v>3</v>
      </c>
      <c r="I207" t="s">
        <v>682</v>
      </c>
      <c r="J207" t="s">
        <v>683</v>
      </c>
      <c r="K207" t="s">
        <v>684</v>
      </c>
      <c r="L207">
        <v>1348</v>
      </c>
      <c r="N207">
        <v>1009</v>
      </c>
      <c r="O207" t="s">
        <v>628</v>
      </c>
      <c r="P207" t="s">
        <v>628</v>
      </c>
      <c r="Q207">
        <v>1000</v>
      </c>
      <c r="W207">
        <v>0</v>
      </c>
      <c r="X207">
        <v>-287838193</v>
      </c>
      <c r="Y207">
        <f t="shared" ref="Y207:Y212" si="83">((AT207*1)*1)</f>
        <v>5.0000000000000002E-5</v>
      </c>
      <c r="AA207">
        <v>23114.43</v>
      </c>
      <c r="AB207">
        <v>0</v>
      </c>
      <c r="AC207">
        <v>0</v>
      </c>
      <c r="AD207">
        <v>0</v>
      </c>
      <c r="AE207">
        <v>23114.43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5.0000000000000002E-5</v>
      </c>
      <c r="AU207" t="s">
        <v>36</v>
      </c>
      <c r="AV207">
        <v>0</v>
      </c>
      <c r="AW207">
        <v>2</v>
      </c>
      <c r="AX207">
        <v>86550282</v>
      </c>
      <c r="AY207">
        <v>1</v>
      </c>
      <c r="AZ207">
        <v>0</v>
      </c>
      <c r="BA207">
        <v>227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ROUND(Y207*Source!I195,9)</f>
        <v>3.5E-4</v>
      </c>
      <c r="CY207">
        <f t="shared" ref="CY207:CY212" si="84">AA207</f>
        <v>23114.43</v>
      </c>
      <c r="CZ207">
        <f t="shared" ref="CZ207:CZ212" si="85">AE207</f>
        <v>23114.43</v>
      </c>
      <c r="DA207">
        <f t="shared" ref="DA207:DA212" si="86">AI207</f>
        <v>1</v>
      </c>
      <c r="DB207">
        <f t="shared" ref="DB207:DB212" si="87">ROUND(((ROUND(AT207*CZ207,2)*1)*1),6)</f>
        <v>1.1599999999999999</v>
      </c>
      <c r="DC207">
        <f t="shared" ref="DC207:DC212" si="88">ROUND(((ROUND(AT207*AG207,2)*1)*1),6)</f>
        <v>0</v>
      </c>
      <c r="DD207" t="s">
        <v>3</v>
      </c>
      <c r="DE207" t="s">
        <v>3</v>
      </c>
      <c r="DF207">
        <f t="shared" si="82"/>
        <v>8.09</v>
      </c>
      <c r="DG207">
        <f t="shared" si="77"/>
        <v>0</v>
      </c>
      <c r="DH207">
        <f t="shared" si="78"/>
        <v>0</v>
      </c>
      <c r="DI207">
        <f t="shared" si="81"/>
        <v>0</v>
      </c>
      <c r="DJ207">
        <f t="shared" ref="DJ207:DJ212" si="89">DF207</f>
        <v>8.09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ROW(Source!A195)</f>
        <v>195</v>
      </c>
      <c r="B208">
        <v>86549534</v>
      </c>
      <c r="C208">
        <v>86550267</v>
      </c>
      <c r="D208">
        <v>85701848</v>
      </c>
      <c r="E208">
        <v>1</v>
      </c>
      <c r="F208">
        <v>1</v>
      </c>
      <c r="G208">
        <v>1081</v>
      </c>
      <c r="H208">
        <v>3</v>
      </c>
      <c r="I208" t="s">
        <v>685</v>
      </c>
      <c r="J208" t="s">
        <v>686</v>
      </c>
      <c r="K208" t="s">
        <v>687</v>
      </c>
      <c r="L208">
        <v>1348</v>
      </c>
      <c r="N208">
        <v>1009</v>
      </c>
      <c r="O208" t="s">
        <v>628</v>
      </c>
      <c r="P208" t="s">
        <v>628</v>
      </c>
      <c r="Q208">
        <v>1000</v>
      </c>
      <c r="W208">
        <v>0</v>
      </c>
      <c r="X208">
        <v>277309194</v>
      </c>
      <c r="Y208">
        <f t="shared" si="83"/>
        <v>2.0000000000000001E-4</v>
      </c>
      <c r="AA208">
        <v>8590.86</v>
      </c>
      <c r="AB208">
        <v>0</v>
      </c>
      <c r="AC208">
        <v>0</v>
      </c>
      <c r="AD208">
        <v>0</v>
      </c>
      <c r="AE208">
        <v>8590.86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2.0000000000000001E-4</v>
      </c>
      <c r="AU208" t="s">
        <v>36</v>
      </c>
      <c r="AV208">
        <v>0</v>
      </c>
      <c r="AW208">
        <v>2</v>
      </c>
      <c r="AX208">
        <v>86550283</v>
      </c>
      <c r="AY208">
        <v>1</v>
      </c>
      <c r="AZ208">
        <v>0</v>
      </c>
      <c r="BA208">
        <v>228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ROUND(Y208*Source!I195,9)</f>
        <v>1.4E-3</v>
      </c>
      <c r="CY208">
        <f t="shared" si="84"/>
        <v>8590.86</v>
      </c>
      <c r="CZ208">
        <f t="shared" si="85"/>
        <v>8590.86</v>
      </c>
      <c r="DA208">
        <f t="shared" si="86"/>
        <v>1</v>
      </c>
      <c r="DB208">
        <f t="shared" si="87"/>
        <v>1.72</v>
      </c>
      <c r="DC208">
        <f t="shared" si="88"/>
        <v>0</v>
      </c>
      <c r="DD208" t="s">
        <v>3</v>
      </c>
      <c r="DE208" t="s">
        <v>3</v>
      </c>
      <c r="DF208">
        <f t="shared" si="82"/>
        <v>12.03</v>
      </c>
      <c r="DG208">
        <f t="shared" si="77"/>
        <v>0</v>
      </c>
      <c r="DH208">
        <f t="shared" si="78"/>
        <v>0</v>
      </c>
      <c r="DI208">
        <f t="shared" si="81"/>
        <v>0</v>
      </c>
      <c r="DJ208">
        <f t="shared" si="89"/>
        <v>12.03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ROW(Source!A195)</f>
        <v>195</v>
      </c>
      <c r="B209">
        <v>86549534</v>
      </c>
      <c r="C209">
        <v>86550267</v>
      </c>
      <c r="D209">
        <v>85700656</v>
      </c>
      <c r="E209">
        <v>1</v>
      </c>
      <c r="F209">
        <v>1</v>
      </c>
      <c r="G209">
        <v>1081</v>
      </c>
      <c r="H209">
        <v>3</v>
      </c>
      <c r="I209" t="s">
        <v>688</v>
      </c>
      <c r="J209" t="s">
        <v>689</v>
      </c>
      <c r="K209" t="s">
        <v>690</v>
      </c>
      <c r="L209">
        <v>1348</v>
      </c>
      <c r="N209">
        <v>1009</v>
      </c>
      <c r="O209" t="s">
        <v>628</v>
      </c>
      <c r="P209" t="s">
        <v>628</v>
      </c>
      <c r="Q209">
        <v>1000</v>
      </c>
      <c r="W209">
        <v>0</v>
      </c>
      <c r="X209">
        <v>-268464753</v>
      </c>
      <c r="Y209">
        <f t="shared" si="83"/>
        <v>1.2999999999999999E-3</v>
      </c>
      <c r="AA209">
        <v>17868.28</v>
      </c>
      <c r="AB209">
        <v>0</v>
      </c>
      <c r="AC209">
        <v>0</v>
      </c>
      <c r="AD209">
        <v>0</v>
      </c>
      <c r="AE209">
        <v>17868.28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1.2999999999999999E-3</v>
      </c>
      <c r="AU209" t="s">
        <v>36</v>
      </c>
      <c r="AV209">
        <v>0</v>
      </c>
      <c r="AW209">
        <v>2</v>
      </c>
      <c r="AX209">
        <v>86550284</v>
      </c>
      <c r="AY209">
        <v>1</v>
      </c>
      <c r="AZ209">
        <v>0</v>
      </c>
      <c r="BA209">
        <v>229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ROUND(Y209*Source!I195,9)</f>
        <v>9.1000000000000004E-3</v>
      </c>
      <c r="CY209">
        <f t="shared" si="84"/>
        <v>17868.28</v>
      </c>
      <c r="CZ209">
        <f t="shared" si="85"/>
        <v>17868.28</v>
      </c>
      <c r="DA209">
        <f t="shared" si="86"/>
        <v>1</v>
      </c>
      <c r="DB209">
        <f t="shared" si="87"/>
        <v>23.23</v>
      </c>
      <c r="DC209">
        <f t="shared" si="88"/>
        <v>0</v>
      </c>
      <c r="DD209" t="s">
        <v>3</v>
      </c>
      <c r="DE209" t="s">
        <v>3</v>
      </c>
      <c r="DF209">
        <f t="shared" si="82"/>
        <v>162.6</v>
      </c>
      <c r="DG209">
        <f t="shared" si="77"/>
        <v>0</v>
      </c>
      <c r="DH209">
        <f t="shared" si="78"/>
        <v>0</v>
      </c>
      <c r="DI209">
        <f t="shared" si="81"/>
        <v>0</v>
      </c>
      <c r="DJ209">
        <f t="shared" si="89"/>
        <v>162.6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ROW(Source!A195)</f>
        <v>195</v>
      </c>
      <c r="B210">
        <v>86549534</v>
      </c>
      <c r="C210">
        <v>86550267</v>
      </c>
      <c r="D210">
        <v>85716917</v>
      </c>
      <c r="E210">
        <v>1</v>
      </c>
      <c r="F210">
        <v>1</v>
      </c>
      <c r="G210">
        <v>1081</v>
      </c>
      <c r="H210">
        <v>3</v>
      </c>
      <c r="I210" t="s">
        <v>691</v>
      </c>
      <c r="J210" t="s">
        <v>692</v>
      </c>
      <c r="K210" t="s">
        <v>693</v>
      </c>
      <c r="L210">
        <v>1354</v>
      </c>
      <c r="N210">
        <v>1010</v>
      </c>
      <c r="O210" t="s">
        <v>163</v>
      </c>
      <c r="P210" t="s">
        <v>163</v>
      </c>
      <c r="Q210">
        <v>1</v>
      </c>
      <c r="W210">
        <v>0</v>
      </c>
      <c r="X210">
        <v>-1666017985</v>
      </c>
      <c r="Y210">
        <f t="shared" si="83"/>
        <v>1</v>
      </c>
      <c r="AA210">
        <v>37.619999999999997</v>
      </c>
      <c r="AB210">
        <v>0</v>
      </c>
      <c r="AC210">
        <v>0</v>
      </c>
      <c r="AD210">
        <v>0</v>
      </c>
      <c r="AE210">
        <v>37.619999999999997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</v>
      </c>
      <c r="AU210" t="s">
        <v>36</v>
      </c>
      <c r="AV210">
        <v>0</v>
      </c>
      <c r="AW210">
        <v>2</v>
      </c>
      <c r="AX210">
        <v>86550285</v>
      </c>
      <c r="AY210">
        <v>1</v>
      </c>
      <c r="AZ210">
        <v>0</v>
      </c>
      <c r="BA210">
        <v>230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ROUND(Y210*Source!I195,9)</f>
        <v>7</v>
      </c>
      <c r="CY210">
        <f t="shared" si="84"/>
        <v>37.619999999999997</v>
      </c>
      <c r="CZ210">
        <f t="shared" si="85"/>
        <v>37.619999999999997</v>
      </c>
      <c r="DA210">
        <f t="shared" si="86"/>
        <v>1</v>
      </c>
      <c r="DB210">
        <f t="shared" si="87"/>
        <v>37.619999999999997</v>
      </c>
      <c r="DC210">
        <f t="shared" si="88"/>
        <v>0</v>
      </c>
      <c r="DD210" t="s">
        <v>3</v>
      </c>
      <c r="DE210" t="s">
        <v>3</v>
      </c>
      <c r="DF210">
        <f t="shared" si="82"/>
        <v>263.33999999999997</v>
      </c>
      <c r="DG210">
        <f t="shared" si="77"/>
        <v>0</v>
      </c>
      <c r="DH210">
        <f t="shared" si="78"/>
        <v>0</v>
      </c>
      <c r="DI210">
        <f t="shared" si="81"/>
        <v>0</v>
      </c>
      <c r="DJ210">
        <f t="shared" si="89"/>
        <v>263.33999999999997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ROW(Source!A195)</f>
        <v>195</v>
      </c>
      <c r="B211">
        <v>86549534</v>
      </c>
      <c r="C211">
        <v>86550267</v>
      </c>
      <c r="D211">
        <v>85716918</v>
      </c>
      <c r="E211">
        <v>1</v>
      </c>
      <c r="F211">
        <v>1</v>
      </c>
      <c r="G211">
        <v>1081</v>
      </c>
      <c r="H211">
        <v>3</v>
      </c>
      <c r="I211" t="s">
        <v>694</v>
      </c>
      <c r="J211" t="s">
        <v>695</v>
      </c>
      <c r="K211" t="s">
        <v>696</v>
      </c>
      <c r="L211">
        <v>1354</v>
      </c>
      <c r="N211">
        <v>1010</v>
      </c>
      <c r="O211" t="s">
        <v>163</v>
      </c>
      <c r="P211" t="s">
        <v>163</v>
      </c>
      <c r="Q211">
        <v>1</v>
      </c>
      <c r="W211">
        <v>0</v>
      </c>
      <c r="X211">
        <v>-635382895</v>
      </c>
      <c r="Y211">
        <f t="shared" si="83"/>
        <v>1</v>
      </c>
      <c r="AA211">
        <v>45.93</v>
      </c>
      <c r="AB211">
        <v>0</v>
      </c>
      <c r="AC211">
        <v>0</v>
      </c>
      <c r="AD211">
        <v>0</v>
      </c>
      <c r="AE211">
        <v>45.93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</v>
      </c>
      <c r="AU211" t="s">
        <v>36</v>
      </c>
      <c r="AV211">
        <v>0</v>
      </c>
      <c r="AW211">
        <v>2</v>
      </c>
      <c r="AX211">
        <v>86550286</v>
      </c>
      <c r="AY211">
        <v>1</v>
      </c>
      <c r="AZ211">
        <v>0</v>
      </c>
      <c r="BA211">
        <v>231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ROUND(Y211*Source!I195,9)</f>
        <v>7</v>
      </c>
      <c r="CY211">
        <f t="shared" si="84"/>
        <v>45.93</v>
      </c>
      <c r="CZ211">
        <f t="shared" si="85"/>
        <v>45.93</v>
      </c>
      <c r="DA211">
        <f t="shared" si="86"/>
        <v>1</v>
      </c>
      <c r="DB211">
        <f t="shared" si="87"/>
        <v>45.93</v>
      </c>
      <c r="DC211">
        <f t="shared" si="88"/>
        <v>0</v>
      </c>
      <c r="DD211" t="s">
        <v>3</v>
      </c>
      <c r="DE211" t="s">
        <v>3</v>
      </c>
      <c r="DF211">
        <f t="shared" si="82"/>
        <v>321.51</v>
      </c>
      <c r="DG211">
        <f t="shared" si="77"/>
        <v>0</v>
      </c>
      <c r="DH211">
        <f t="shared" si="78"/>
        <v>0</v>
      </c>
      <c r="DI211">
        <f t="shared" si="81"/>
        <v>0</v>
      </c>
      <c r="DJ211">
        <f t="shared" si="89"/>
        <v>321.51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ROW(Source!A195)</f>
        <v>195</v>
      </c>
      <c r="B212">
        <v>86549534</v>
      </c>
      <c r="C212">
        <v>86550267</v>
      </c>
      <c r="D212">
        <v>85719303</v>
      </c>
      <c r="E212">
        <v>1</v>
      </c>
      <c r="F212">
        <v>1</v>
      </c>
      <c r="G212">
        <v>1081</v>
      </c>
      <c r="H212">
        <v>3</v>
      </c>
      <c r="I212" t="s">
        <v>235</v>
      </c>
      <c r="J212" t="s">
        <v>237</v>
      </c>
      <c r="K212" t="s">
        <v>236</v>
      </c>
      <c r="L212">
        <v>1354</v>
      </c>
      <c r="N212">
        <v>1010</v>
      </c>
      <c r="O212" t="s">
        <v>163</v>
      </c>
      <c r="P212" t="s">
        <v>163</v>
      </c>
      <c r="Q212">
        <v>1</v>
      </c>
      <c r="W212">
        <v>0</v>
      </c>
      <c r="X212">
        <v>1111351236</v>
      </c>
      <c r="Y212">
        <f t="shared" si="83"/>
        <v>1</v>
      </c>
      <c r="AA212">
        <v>1696.97</v>
      </c>
      <c r="AB212">
        <v>0</v>
      </c>
      <c r="AC212">
        <v>0</v>
      </c>
      <c r="AD212">
        <v>0</v>
      </c>
      <c r="AE212">
        <v>1696.97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</v>
      </c>
      <c r="AU212" t="s">
        <v>36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ROUND(Y212*Source!I195,9)</f>
        <v>7</v>
      </c>
      <c r="CY212">
        <f t="shared" si="84"/>
        <v>1696.97</v>
      </c>
      <c r="CZ212">
        <f t="shared" si="85"/>
        <v>1696.97</v>
      </c>
      <c r="DA212">
        <f t="shared" si="86"/>
        <v>1</v>
      </c>
      <c r="DB212">
        <f t="shared" si="87"/>
        <v>1696.97</v>
      </c>
      <c r="DC212">
        <f t="shared" si="88"/>
        <v>0</v>
      </c>
      <c r="DD212" t="s">
        <v>3</v>
      </c>
      <c r="DE212" t="s">
        <v>3</v>
      </c>
      <c r="DF212">
        <f t="shared" si="82"/>
        <v>11878.79</v>
      </c>
      <c r="DG212">
        <f t="shared" si="77"/>
        <v>0</v>
      </c>
      <c r="DH212">
        <f t="shared" si="78"/>
        <v>0</v>
      </c>
      <c r="DI212">
        <f t="shared" si="81"/>
        <v>0</v>
      </c>
      <c r="DJ212">
        <f t="shared" si="89"/>
        <v>11878.79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ROW(Source!A196)</f>
        <v>196</v>
      </c>
      <c r="B213">
        <v>86549536</v>
      </c>
      <c r="C213">
        <v>86550267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612</v>
      </c>
      <c r="J213" t="s">
        <v>3</v>
      </c>
      <c r="K213" t="s">
        <v>613</v>
      </c>
      <c r="L213">
        <v>1191</v>
      </c>
      <c r="N213">
        <v>1013</v>
      </c>
      <c r="O213" t="s">
        <v>614</v>
      </c>
      <c r="P213" t="s">
        <v>614</v>
      </c>
      <c r="Q213">
        <v>1</v>
      </c>
      <c r="W213">
        <v>0</v>
      </c>
      <c r="X213">
        <v>476480486</v>
      </c>
      <c r="Y213">
        <f>((AT213*1.15)*1.2)</f>
        <v>18.353999999999999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5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13.3</v>
      </c>
      <c r="AU213" t="s">
        <v>139</v>
      </c>
      <c r="AV213">
        <v>1</v>
      </c>
      <c r="AW213">
        <v>2</v>
      </c>
      <c r="AX213">
        <v>86550278</v>
      </c>
      <c r="AY213">
        <v>1</v>
      </c>
      <c r="AZ213">
        <v>0</v>
      </c>
      <c r="BA213">
        <v>233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ROUND(AT213*Source!I196*AH213*AL213,2)</f>
        <v>0</v>
      </c>
      <c r="CV213">
        <f>ROUND(Y213*Source!I196,9)</f>
        <v>128.47800000000001</v>
      </c>
      <c r="CW213">
        <v>0</v>
      </c>
      <c r="CX213">
        <f>ROUND(Y213*Source!I196,9)</f>
        <v>128.47800000000001</v>
      </c>
      <c r="CY213">
        <f>AD213</f>
        <v>0</v>
      </c>
      <c r="CZ213">
        <f>AH213</f>
        <v>0</v>
      </c>
      <c r="DA213">
        <f>AL213</f>
        <v>1</v>
      </c>
      <c r="DB213">
        <f>ROUND(((ROUND(AT213*CZ213,2)*1.15)*1.2),6)</f>
        <v>0</v>
      </c>
      <c r="DC213">
        <f>ROUND(((ROUND(AT213*AG213,2)*1.15)*1.2),6)</f>
        <v>0</v>
      </c>
      <c r="DD213" t="s">
        <v>3</v>
      </c>
      <c r="DE213" t="s">
        <v>3</v>
      </c>
      <c r="DF213">
        <f t="shared" si="82"/>
        <v>0</v>
      </c>
      <c r="DG213">
        <f t="shared" si="77"/>
        <v>0</v>
      </c>
      <c r="DH213">
        <f t="shared" si="78"/>
        <v>0</v>
      </c>
      <c r="DI213">
        <f t="shared" si="81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ROW(Source!A196)</f>
        <v>196</v>
      </c>
      <c r="B214">
        <v>86549536</v>
      </c>
      <c r="C214">
        <v>86550267</v>
      </c>
      <c r="D214">
        <v>85731378</v>
      </c>
      <c r="E214">
        <v>1</v>
      </c>
      <c r="F214">
        <v>1</v>
      </c>
      <c r="G214">
        <v>1081</v>
      </c>
      <c r="H214">
        <v>2</v>
      </c>
      <c r="I214" t="s">
        <v>679</v>
      </c>
      <c r="J214" t="s">
        <v>680</v>
      </c>
      <c r="K214" t="s">
        <v>681</v>
      </c>
      <c r="L214">
        <v>1368</v>
      </c>
      <c r="N214">
        <v>1011</v>
      </c>
      <c r="O214" t="s">
        <v>618</v>
      </c>
      <c r="P214" t="s">
        <v>618</v>
      </c>
      <c r="Q214">
        <v>1</v>
      </c>
      <c r="W214">
        <v>0</v>
      </c>
      <c r="X214">
        <v>1498588441</v>
      </c>
      <c r="Y214">
        <f>((AT214*1.25)*1.2)</f>
        <v>0.7649999999999999</v>
      </c>
      <c r="AA214">
        <v>0</v>
      </c>
      <c r="AB214">
        <v>102.11</v>
      </c>
      <c r="AC214">
        <v>0</v>
      </c>
      <c r="AD214">
        <v>0</v>
      </c>
      <c r="AE214">
        <v>0</v>
      </c>
      <c r="AF214">
        <v>7.11</v>
      </c>
      <c r="AG214">
        <v>0</v>
      </c>
      <c r="AH214">
        <v>0</v>
      </c>
      <c r="AI214">
        <v>1</v>
      </c>
      <c r="AJ214">
        <v>13.46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0.51</v>
      </c>
      <c r="AU214" t="s">
        <v>138</v>
      </c>
      <c r="AV214">
        <v>0</v>
      </c>
      <c r="AW214">
        <v>2</v>
      </c>
      <c r="AX214">
        <v>86550279</v>
      </c>
      <c r="AY214">
        <v>1</v>
      </c>
      <c r="AZ214">
        <v>0</v>
      </c>
      <c r="BA214">
        <v>234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ROUND(Y214*Source!I196*DO214,9)</f>
        <v>0</v>
      </c>
      <c r="CX214">
        <f>ROUND(Y214*Source!I196,9)</f>
        <v>5.3550000000000004</v>
      </c>
      <c r="CY214">
        <f>AB214</f>
        <v>102.11</v>
      </c>
      <c r="CZ214">
        <f>AF214</f>
        <v>7.11</v>
      </c>
      <c r="DA214">
        <f>AJ214</f>
        <v>13.46</v>
      </c>
      <c r="DB214">
        <f>ROUND(((ROUND(AT214*CZ214,2)*1.25)*1.2),6)</f>
        <v>5.4450000000000003</v>
      </c>
      <c r="DC214">
        <f>ROUND(((ROUND(AT214*AG214,2)*1.25)*1.2),6)</f>
        <v>0</v>
      </c>
      <c r="DD214" t="s">
        <v>3</v>
      </c>
      <c r="DE214" t="s">
        <v>3</v>
      </c>
      <c r="DF214">
        <f t="shared" si="82"/>
        <v>0</v>
      </c>
      <c r="DG214">
        <f>ROUND(ROUND(AF214*AJ214,2)*CX214,2)</f>
        <v>512.47</v>
      </c>
      <c r="DH214">
        <f t="shared" si="78"/>
        <v>0</v>
      </c>
      <c r="DI214">
        <f t="shared" si="81"/>
        <v>0</v>
      </c>
      <c r="DJ214">
        <f>DG214</f>
        <v>512.47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ROW(Source!A196)</f>
        <v>196</v>
      </c>
      <c r="B215">
        <v>86549536</v>
      </c>
      <c r="C215">
        <v>86550267</v>
      </c>
      <c r="D215">
        <v>85731677</v>
      </c>
      <c r="E215">
        <v>1</v>
      </c>
      <c r="F215">
        <v>1</v>
      </c>
      <c r="G215">
        <v>1081</v>
      </c>
      <c r="H215">
        <v>2</v>
      </c>
      <c r="I215" t="s">
        <v>632</v>
      </c>
      <c r="J215" t="s">
        <v>633</v>
      </c>
      <c r="K215" t="s">
        <v>634</v>
      </c>
      <c r="L215">
        <v>1368</v>
      </c>
      <c r="N215">
        <v>1011</v>
      </c>
      <c r="O215" t="s">
        <v>618</v>
      </c>
      <c r="P215" t="s">
        <v>618</v>
      </c>
      <c r="Q215">
        <v>1</v>
      </c>
      <c r="W215">
        <v>0</v>
      </c>
      <c r="X215">
        <v>874612079</v>
      </c>
      <c r="Y215">
        <f>((AT215*1.25)*1.2)</f>
        <v>1.4999999999999999E-2</v>
      </c>
      <c r="AA215">
        <v>0</v>
      </c>
      <c r="AB215">
        <v>1513.56</v>
      </c>
      <c r="AC215">
        <v>758.78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17.07</v>
      </c>
      <c r="AK215">
        <v>56.35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0.01</v>
      </c>
      <c r="AU215" t="s">
        <v>138</v>
      </c>
      <c r="AV215">
        <v>0</v>
      </c>
      <c r="AW215">
        <v>2</v>
      </c>
      <c r="AX215">
        <v>86550280</v>
      </c>
      <c r="AY215">
        <v>1</v>
      </c>
      <c r="AZ215">
        <v>0</v>
      </c>
      <c r="BA215">
        <v>235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ROUND(Y215*Source!I196*DO215,9)</f>
        <v>1.3250999999999999</v>
      </c>
      <c r="CX215">
        <f>ROUND(Y215*Source!I196,9)</f>
        <v>0.105</v>
      </c>
      <c r="CY215">
        <f>AB215</f>
        <v>1513.56</v>
      </c>
      <c r="CZ215">
        <f>AF215</f>
        <v>83.1</v>
      </c>
      <c r="DA215">
        <f>AJ215</f>
        <v>17.07</v>
      </c>
      <c r="DB215">
        <f>ROUND(((ROUND(AT215*CZ215,2)*1.25)*1.2),6)</f>
        <v>1.2450000000000001</v>
      </c>
      <c r="DC215">
        <f>ROUND(((ROUND(AT215*AG215,2)*1.25)*1.2),6)</f>
        <v>0.19500000000000001</v>
      </c>
      <c r="DD215" t="s">
        <v>3</v>
      </c>
      <c r="DE215" t="s">
        <v>3</v>
      </c>
      <c r="DF215">
        <f t="shared" si="82"/>
        <v>0</v>
      </c>
      <c r="DG215">
        <f>ROUND(ROUND(AF215*AJ215,2)*CX215,2)</f>
        <v>148.94</v>
      </c>
      <c r="DH215">
        <f>ROUND(ROUND(AG215*AK215,2)*CX215,2)</f>
        <v>74.67</v>
      </c>
      <c r="DI215">
        <f t="shared" si="81"/>
        <v>0</v>
      </c>
      <c r="DJ215">
        <f>DG215</f>
        <v>148.94</v>
      </c>
      <c r="DK215">
        <v>0</v>
      </c>
      <c r="DL215" t="s">
        <v>635</v>
      </c>
      <c r="DM215">
        <v>0</v>
      </c>
      <c r="DN215" t="s">
        <v>614</v>
      </c>
      <c r="DO215">
        <v>12.62</v>
      </c>
    </row>
    <row r="216" spans="1:119" x14ac:dyDescent="0.25">
      <c r="A216">
        <f>ROW(Source!A196)</f>
        <v>196</v>
      </c>
      <c r="B216">
        <v>86549536</v>
      </c>
      <c r="C216">
        <v>86550267</v>
      </c>
      <c r="D216">
        <v>85730911</v>
      </c>
      <c r="E216">
        <v>1</v>
      </c>
      <c r="F216">
        <v>1</v>
      </c>
      <c r="G216">
        <v>1081</v>
      </c>
      <c r="H216">
        <v>2</v>
      </c>
      <c r="I216" t="s">
        <v>652</v>
      </c>
      <c r="J216" t="s">
        <v>653</v>
      </c>
      <c r="K216" t="s">
        <v>654</v>
      </c>
      <c r="L216">
        <v>1368</v>
      </c>
      <c r="N216">
        <v>1011</v>
      </c>
      <c r="O216" t="s">
        <v>618</v>
      </c>
      <c r="P216" t="s">
        <v>618</v>
      </c>
      <c r="Q216">
        <v>1</v>
      </c>
      <c r="W216">
        <v>0</v>
      </c>
      <c r="X216">
        <v>-44940208</v>
      </c>
      <c r="Y216">
        <f>((AT216*1.25)*1.2)</f>
        <v>1.4999999999999999E-2</v>
      </c>
      <c r="AA216">
        <v>0</v>
      </c>
      <c r="AB216">
        <v>2758.65</v>
      </c>
      <c r="AC216">
        <v>1017.92</v>
      </c>
      <c r="AD216">
        <v>0</v>
      </c>
      <c r="AE216">
        <v>0</v>
      </c>
      <c r="AF216">
        <v>179.17</v>
      </c>
      <c r="AG216">
        <v>16.93</v>
      </c>
      <c r="AH216">
        <v>0</v>
      </c>
      <c r="AI216">
        <v>1</v>
      </c>
      <c r="AJ216">
        <v>14.43</v>
      </c>
      <c r="AK216">
        <v>56.35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0.01</v>
      </c>
      <c r="AU216" t="s">
        <v>138</v>
      </c>
      <c r="AV216">
        <v>0</v>
      </c>
      <c r="AW216">
        <v>2</v>
      </c>
      <c r="AX216">
        <v>86550281</v>
      </c>
      <c r="AY216">
        <v>1</v>
      </c>
      <c r="AZ216">
        <v>0</v>
      </c>
      <c r="BA216">
        <v>236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ROUND(Y216*Source!I196*DO216,9)</f>
        <v>1.77765</v>
      </c>
      <c r="CX216">
        <f>ROUND(Y216*Source!I196,9)</f>
        <v>0.105</v>
      </c>
      <c r="CY216">
        <f>AB216</f>
        <v>2758.65</v>
      </c>
      <c r="CZ216">
        <f>AF216</f>
        <v>179.17</v>
      </c>
      <c r="DA216">
        <f>AJ216</f>
        <v>14.43</v>
      </c>
      <c r="DB216">
        <f>ROUND(((ROUND(AT216*CZ216,2)*1.25)*1.2),6)</f>
        <v>2.6850000000000001</v>
      </c>
      <c r="DC216">
        <f>ROUND(((ROUND(AT216*AG216,2)*1.25)*1.2),6)</f>
        <v>0.255</v>
      </c>
      <c r="DD216" t="s">
        <v>3</v>
      </c>
      <c r="DE216" t="s">
        <v>3</v>
      </c>
      <c r="DF216">
        <f t="shared" si="82"/>
        <v>0</v>
      </c>
      <c r="DG216">
        <f>ROUND(ROUND(AF216*AJ216,2)*CX216,2)</f>
        <v>271.47000000000003</v>
      </c>
      <c r="DH216">
        <f>ROUND(ROUND(AG216*AK216,2)*CX216,2)</f>
        <v>100.17</v>
      </c>
      <c r="DI216">
        <f t="shared" si="81"/>
        <v>0</v>
      </c>
      <c r="DJ216">
        <f>DG216</f>
        <v>271.47000000000003</v>
      </c>
      <c r="DK216">
        <v>0</v>
      </c>
      <c r="DL216" t="s">
        <v>635</v>
      </c>
      <c r="DM216">
        <v>0</v>
      </c>
      <c r="DN216" t="s">
        <v>614</v>
      </c>
      <c r="DO216">
        <v>16.93</v>
      </c>
    </row>
    <row r="217" spans="1:119" x14ac:dyDescent="0.25">
      <c r="A217">
        <f>ROW(Source!A196)</f>
        <v>196</v>
      </c>
      <c r="B217">
        <v>86549536</v>
      </c>
      <c r="C217">
        <v>86550267</v>
      </c>
      <c r="D217">
        <v>85701307</v>
      </c>
      <c r="E217">
        <v>1</v>
      </c>
      <c r="F217">
        <v>1</v>
      </c>
      <c r="G217">
        <v>1081</v>
      </c>
      <c r="H217">
        <v>3</v>
      </c>
      <c r="I217" t="s">
        <v>682</v>
      </c>
      <c r="J217" t="s">
        <v>683</v>
      </c>
      <c r="K217" t="s">
        <v>684</v>
      </c>
      <c r="L217">
        <v>1348</v>
      </c>
      <c r="N217">
        <v>1009</v>
      </c>
      <c r="O217" t="s">
        <v>628</v>
      </c>
      <c r="P217" t="s">
        <v>628</v>
      </c>
      <c r="Q217">
        <v>1000</v>
      </c>
      <c r="W217">
        <v>0</v>
      </c>
      <c r="X217">
        <v>-287838193</v>
      </c>
      <c r="Y217">
        <f t="shared" ref="Y217:Y222" si="90">((AT217*1)*1)</f>
        <v>5.0000000000000002E-5</v>
      </c>
      <c r="AA217">
        <v>103783.79</v>
      </c>
      <c r="AB217">
        <v>0</v>
      </c>
      <c r="AC217">
        <v>0</v>
      </c>
      <c r="AD217">
        <v>0</v>
      </c>
      <c r="AE217">
        <v>23114.43</v>
      </c>
      <c r="AF217">
        <v>0</v>
      </c>
      <c r="AG217">
        <v>0</v>
      </c>
      <c r="AH217">
        <v>0</v>
      </c>
      <c r="AI217">
        <v>4.49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5.0000000000000002E-5</v>
      </c>
      <c r="AU217" t="s">
        <v>36</v>
      </c>
      <c r="AV217">
        <v>0</v>
      </c>
      <c r="AW217">
        <v>2</v>
      </c>
      <c r="AX217">
        <v>86550282</v>
      </c>
      <c r="AY217">
        <v>1</v>
      </c>
      <c r="AZ217">
        <v>0</v>
      </c>
      <c r="BA217">
        <v>237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ROUND(Y217*Source!I196,9)</f>
        <v>3.5E-4</v>
      </c>
      <c r="CY217">
        <f t="shared" ref="CY217:CY222" si="91">AA217</f>
        <v>103783.79</v>
      </c>
      <c r="CZ217">
        <f t="shared" ref="CZ217:CZ222" si="92">AE217</f>
        <v>23114.43</v>
      </c>
      <c r="DA217">
        <f t="shared" ref="DA217:DA222" si="93">AI217</f>
        <v>4.49</v>
      </c>
      <c r="DB217">
        <f t="shared" ref="DB217:DB222" si="94">ROUND(((ROUND(AT217*CZ217,2)*1)*1),6)</f>
        <v>1.1599999999999999</v>
      </c>
      <c r="DC217">
        <f t="shared" ref="DC217:DC222" si="95">ROUND(((ROUND(AT217*AG217,2)*1)*1),6)</f>
        <v>0</v>
      </c>
      <c r="DD217" t="s">
        <v>3</v>
      </c>
      <c r="DE217" t="s">
        <v>3</v>
      </c>
      <c r="DF217">
        <f t="shared" ref="DF217:DF222" si="96">ROUND(ROUND(AE217*AI217,2)*CX217,2)</f>
        <v>36.32</v>
      </c>
      <c r="DG217">
        <f t="shared" ref="DG217:DG231" si="97">ROUND(ROUND(AF217,2)*CX217,2)</f>
        <v>0</v>
      </c>
      <c r="DH217">
        <f t="shared" ref="DH217:DH232" si="98">ROUND(ROUND(AG217,2)*CX217,2)</f>
        <v>0</v>
      </c>
      <c r="DI217">
        <f t="shared" si="81"/>
        <v>0</v>
      </c>
      <c r="DJ217">
        <f t="shared" ref="DJ217:DJ222" si="99">DF217</f>
        <v>36.32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ROW(Source!A196)</f>
        <v>196</v>
      </c>
      <c r="B218">
        <v>86549536</v>
      </c>
      <c r="C218">
        <v>86550267</v>
      </c>
      <c r="D218">
        <v>85701848</v>
      </c>
      <c r="E218">
        <v>1</v>
      </c>
      <c r="F218">
        <v>1</v>
      </c>
      <c r="G218">
        <v>1081</v>
      </c>
      <c r="H218">
        <v>3</v>
      </c>
      <c r="I218" t="s">
        <v>685</v>
      </c>
      <c r="J218" t="s">
        <v>686</v>
      </c>
      <c r="K218" t="s">
        <v>687</v>
      </c>
      <c r="L218">
        <v>1348</v>
      </c>
      <c r="N218">
        <v>1009</v>
      </c>
      <c r="O218" t="s">
        <v>628</v>
      </c>
      <c r="P218" t="s">
        <v>628</v>
      </c>
      <c r="Q218">
        <v>1000</v>
      </c>
      <c r="W218">
        <v>0</v>
      </c>
      <c r="X218">
        <v>277309194</v>
      </c>
      <c r="Y218">
        <f t="shared" si="90"/>
        <v>2.0000000000000001E-4</v>
      </c>
      <c r="AA218">
        <v>141233.74</v>
      </c>
      <c r="AB218">
        <v>0</v>
      </c>
      <c r="AC218">
        <v>0</v>
      </c>
      <c r="AD218">
        <v>0</v>
      </c>
      <c r="AE218">
        <v>8590.86</v>
      </c>
      <c r="AF218">
        <v>0</v>
      </c>
      <c r="AG218">
        <v>0</v>
      </c>
      <c r="AH218">
        <v>0</v>
      </c>
      <c r="AI218">
        <v>16.440000000000001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2.0000000000000001E-4</v>
      </c>
      <c r="AU218" t="s">
        <v>36</v>
      </c>
      <c r="AV218">
        <v>0</v>
      </c>
      <c r="AW218">
        <v>2</v>
      </c>
      <c r="AX218">
        <v>86550283</v>
      </c>
      <c r="AY218">
        <v>1</v>
      </c>
      <c r="AZ218">
        <v>0</v>
      </c>
      <c r="BA218">
        <v>238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ROUND(Y218*Source!I196,9)</f>
        <v>1.4E-3</v>
      </c>
      <c r="CY218">
        <f t="shared" si="91"/>
        <v>141233.74</v>
      </c>
      <c r="CZ218">
        <f t="shared" si="92"/>
        <v>8590.86</v>
      </c>
      <c r="DA218">
        <f t="shared" si="93"/>
        <v>16.440000000000001</v>
      </c>
      <c r="DB218">
        <f t="shared" si="94"/>
        <v>1.72</v>
      </c>
      <c r="DC218">
        <f t="shared" si="95"/>
        <v>0</v>
      </c>
      <c r="DD218" t="s">
        <v>3</v>
      </c>
      <c r="DE218" t="s">
        <v>3</v>
      </c>
      <c r="DF218">
        <f t="shared" si="96"/>
        <v>197.73</v>
      </c>
      <c r="DG218">
        <f t="shared" si="97"/>
        <v>0</v>
      </c>
      <c r="DH218">
        <f t="shared" si="98"/>
        <v>0</v>
      </c>
      <c r="DI218">
        <f t="shared" si="81"/>
        <v>0</v>
      </c>
      <c r="DJ218">
        <f t="shared" si="99"/>
        <v>197.73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ROW(Source!A196)</f>
        <v>196</v>
      </c>
      <c r="B219">
        <v>86549536</v>
      </c>
      <c r="C219">
        <v>86550267</v>
      </c>
      <c r="D219">
        <v>85700656</v>
      </c>
      <c r="E219">
        <v>1</v>
      </c>
      <c r="F219">
        <v>1</v>
      </c>
      <c r="G219">
        <v>1081</v>
      </c>
      <c r="H219">
        <v>3</v>
      </c>
      <c r="I219" t="s">
        <v>688</v>
      </c>
      <c r="J219" t="s">
        <v>689</v>
      </c>
      <c r="K219" t="s">
        <v>690</v>
      </c>
      <c r="L219">
        <v>1348</v>
      </c>
      <c r="N219">
        <v>1009</v>
      </c>
      <c r="O219" t="s">
        <v>628</v>
      </c>
      <c r="P219" t="s">
        <v>628</v>
      </c>
      <c r="Q219">
        <v>1000</v>
      </c>
      <c r="W219">
        <v>0</v>
      </c>
      <c r="X219">
        <v>-268464753</v>
      </c>
      <c r="Y219">
        <f t="shared" si="90"/>
        <v>1.2999999999999999E-3</v>
      </c>
      <c r="AA219">
        <v>121682.99</v>
      </c>
      <c r="AB219">
        <v>0</v>
      </c>
      <c r="AC219">
        <v>0</v>
      </c>
      <c r="AD219">
        <v>0</v>
      </c>
      <c r="AE219">
        <v>17868.28</v>
      </c>
      <c r="AF219">
        <v>0</v>
      </c>
      <c r="AG219">
        <v>0</v>
      </c>
      <c r="AH219">
        <v>0</v>
      </c>
      <c r="AI219">
        <v>6.81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1.2999999999999999E-3</v>
      </c>
      <c r="AU219" t="s">
        <v>36</v>
      </c>
      <c r="AV219">
        <v>0</v>
      </c>
      <c r="AW219">
        <v>2</v>
      </c>
      <c r="AX219">
        <v>86550284</v>
      </c>
      <c r="AY219">
        <v>1</v>
      </c>
      <c r="AZ219">
        <v>0</v>
      </c>
      <c r="BA219">
        <v>239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ROUND(Y219*Source!I196,9)</f>
        <v>9.1000000000000004E-3</v>
      </c>
      <c r="CY219">
        <f t="shared" si="91"/>
        <v>121682.99</v>
      </c>
      <c r="CZ219">
        <f t="shared" si="92"/>
        <v>17868.28</v>
      </c>
      <c r="DA219">
        <f t="shared" si="93"/>
        <v>6.81</v>
      </c>
      <c r="DB219">
        <f t="shared" si="94"/>
        <v>23.23</v>
      </c>
      <c r="DC219">
        <f t="shared" si="95"/>
        <v>0</v>
      </c>
      <c r="DD219" t="s">
        <v>3</v>
      </c>
      <c r="DE219" t="s">
        <v>3</v>
      </c>
      <c r="DF219">
        <f t="shared" si="96"/>
        <v>1107.32</v>
      </c>
      <c r="DG219">
        <f t="shared" si="97"/>
        <v>0</v>
      </c>
      <c r="DH219">
        <f t="shared" si="98"/>
        <v>0</v>
      </c>
      <c r="DI219">
        <f t="shared" si="81"/>
        <v>0</v>
      </c>
      <c r="DJ219">
        <f t="shared" si="99"/>
        <v>1107.32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ROW(Source!A196)</f>
        <v>196</v>
      </c>
      <c r="B220">
        <v>86549536</v>
      </c>
      <c r="C220">
        <v>86550267</v>
      </c>
      <c r="D220">
        <v>85716917</v>
      </c>
      <c r="E220">
        <v>1</v>
      </c>
      <c r="F220">
        <v>1</v>
      </c>
      <c r="G220">
        <v>1081</v>
      </c>
      <c r="H220">
        <v>3</v>
      </c>
      <c r="I220" t="s">
        <v>691</v>
      </c>
      <c r="J220" t="s">
        <v>692</v>
      </c>
      <c r="K220" t="s">
        <v>693</v>
      </c>
      <c r="L220">
        <v>1354</v>
      </c>
      <c r="N220">
        <v>1010</v>
      </c>
      <c r="O220" t="s">
        <v>163</v>
      </c>
      <c r="P220" t="s">
        <v>163</v>
      </c>
      <c r="Q220">
        <v>1</v>
      </c>
      <c r="W220">
        <v>0</v>
      </c>
      <c r="X220">
        <v>-1666017985</v>
      </c>
      <c r="Y220">
        <f t="shared" si="90"/>
        <v>1</v>
      </c>
      <c r="AA220">
        <v>275</v>
      </c>
      <c r="AB220">
        <v>0</v>
      </c>
      <c r="AC220">
        <v>0</v>
      </c>
      <c r="AD220">
        <v>0</v>
      </c>
      <c r="AE220">
        <v>37.619999999999997</v>
      </c>
      <c r="AF220">
        <v>0</v>
      </c>
      <c r="AG220">
        <v>0</v>
      </c>
      <c r="AH220">
        <v>0</v>
      </c>
      <c r="AI220">
        <v>7.31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36</v>
      </c>
      <c r="AV220">
        <v>0</v>
      </c>
      <c r="AW220">
        <v>2</v>
      </c>
      <c r="AX220">
        <v>86550285</v>
      </c>
      <c r="AY220">
        <v>1</v>
      </c>
      <c r="AZ220">
        <v>0</v>
      </c>
      <c r="BA220">
        <v>240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ROUND(Y220*Source!I196,9)</f>
        <v>7</v>
      </c>
      <c r="CY220">
        <f t="shared" si="91"/>
        <v>275</v>
      </c>
      <c r="CZ220">
        <f t="shared" si="92"/>
        <v>37.619999999999997</v>
      </c>
      <c r="DA220">
        <f t="shared" si="93"/>
        <v>7.31</v>
      </c>
      <c r="DB220">
        <f t="shared" si="94"/>
        <v>37.619999999999997</v>
      </c>
      <c r="DC220">
        <f t="shared" si="95"/>
        <v>0</v>
      </c>
      <c r="DD220" t="s">
        <v>3</v>
      </c>
      <c r="DE220" t="s">
        <v>3</v>
      </c>
      <c r="DF220">
        <f t="shared" si="96"/>
        <v>1925</v>
      </c>
      <c r="DG220">
        <f t="shared" si="97"/>
        <v>0</v>
      </c>
      <c r="DH220">
        <f t="shared" si="98"/>
        <v>0</v>
      </c>
      <c r="DI220">
        <f t="shared" si="81"/>
        <v>0</v>
      </c>
      <c r="DJ220">
        <f t="shared" si="99"/>
        <v>1925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ROW(Source!A196)</f>
        <v>196</v>
      </c>
      <c r="B221">
        <v>86549536</v>
      </c>
      <c r="C221">
        <v>86550267</v>
      </c>
      <c r="D221">
        <v>85716918</v>
      </c>
      <c r="E221">
        <v>1</v>
      </c>
      <c r="F221">
        <v>1</v>
      </c>
      <c r="G221">
        <v>1081</v>
      </c>
      <c r="H221">
        <v>3</v>
      </c>
      <c r="I221" t="s">
        <v>694</v>
      </c>
      <c r="J221" t="s">
        <v>695</v>
      </c>
      <c r="K221" t="s">
        <v>696</v>
      </c>
      <c r="L221">
        <v>1354</v>
      </c>
      <c r="N221">
        <v>1010</v>
      </c>
      <c r="O221" t="s">
        <v>163</v>
      </c>
      <c r="P221" t="s">
        <v>163</v>
      </c>
      <c r="Q221">
        <v>1</v>
      </c>
      <c r="W221">
        <v>0</v>
      </c>
      <c r="X221">
        <v>-635382895</v>
      </c>
      <c r="Y221">
        <f t="shared" si="90"/>
        <v>1</v>
      </c>
      <c r="AA221">
        <v>324.27</v>
      </c>
      <c r="AB221">
        <v>0</v>
      </c>
      <c r="AC221">
        <v>0</v>
      </c>
      <c r="AD221">
        <v>0</v>
      </c>
      <c r="AE221">
        <v>45.93</v>
      </c>
      <c r="AF221">
        <v>0</v>
      </c>
      <c r="AG221">
        <v>0</v>
      </c>
      <c r="AH221">
        <v>0</v>
      </c>
      <c r="AI221">
        <v>7.06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</v>
      </c>
      <c r="AU221" t="s">
        <v>36</v>
      </c>
      <c r="AV221">
        <v>0</v>
      </c>
      <c r="AW221">
        <v>2</v>
      </c>
      <c r="AX221">
        <v>86550286</v>
      </c>
      <c r="AY221">
        <v>1</v>
      </c>
      <c r="AZ221">
        <v>0</v>
      </c>
      <c r="BA221">
        <v>241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ROUND(Y221*Source!I196,9)</f>
        <v>7</v>
      </c>
      <c r="CY221">
        <f t="shared" si="91"/>
        <v>324.27</v>
      </c>
      <c r="CZ221">
        <f t="shared" si="92"/>
        <v>45.93</v>
      </c>
      <c r="DA221">
        <f t="shared" si="93"/>
        <v>7.06</v>
      </c>
      <c r="DB221">
        <f t="shared" si="94"/>
        <v>45.93</v>
      </c>
      <c r="DC221">
        <f t="shared" si="95"/>
        <v>0</v>
      </c>
      <c r="DD221" t="s">
        <v>3</v>
      </c>
      <c r="DE221" t="s">
        <v>3</v>
      </c>
      <c r="DF221">
        <f t="shared" si="96"/>
        <v>2269.89</v>
      </c>
      <c r="DG221">
        <f t="shared" si="97"/>
        <v>0</v>
      </c>
      <c r="DH221">
        <f t="shared" si="98"/>
        <v>0</v>
      </c>
      <c r="DI221">
        <f t="shared" si="81"/>
        <v>0</v>
      </c>
      <c r="DJ221">
        <f t="shared" si="99"/>
        <v>2269.89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ROW(Source!A196)</f>
        <v>196</v>
      </c>
      <c r="B222">
        <v>86549536</v>
      </c>
      <c r="C222">
        <v>86550267</v>
      </c>
      <c r="D222">
        <v>85719303</v>
      </c>
      <c r="E222">
        <v>1</v>
      </c>
      <c r="F222">
        <v>1</v>
      </c>
      <c r="G222">
        <v>1081</v>
      </c>
      <c r="H222">
        <v>3</v>
      </c>
      <c r="I222" t="s">
        <v>235</v>
      </c>
      <c r="J222" t="s">
        <v>237</v>
      </c>
      <c r="K222" t="s">
        <v>236</v>
      </c>
      <c r="L222">
        <v>1354</v>
      </c>
      <c r="N222">
        <v>1010</v>
      </c>
      <c r="O222" t="s">
        <v>163</v>
      </c>
      <c r="P222" t="s">
        <v>163</v>
      </c>
      <c r="Q222">
        <v>1</v>
      </c>
      <c r="W222">
        <v>0</v>
      </c>
      <c r="X222">
        <v>1111351236</v>
      </c>
      <c r="Y222">
        <f t="shared" si="90"/>
        <v>1</v>
      </c>
      <c r="AA222">
        <v>7670.3</v>
      </c>
      <c r="AB222">
        <v>0</v>
      </c>
      <c r="AC222">
        <v>0</v>
      </c>
      <c r="AD222">
        <v>0</v>
      </c>
      <c r="AE222">
        <v>1696.97</v>
      </c>
      <c r="AF222">
        <v>0</v>
      </c>
      <c r="AG222">
        <v>0</v>
      </c>
      <c r="AH222">
        <v>0</v>
      </c>
      <c r="AI222">
        <v>4.5199999999999996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</v>
      </c>
      <c r="AU222" t="s">
        <v>36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ROUND(Y222*Source!I196,9)</f>
        <v>7</v>
      </c>
      <c r="CY222">
        <f t="shared" si="91"/>
        <v>7670.3</v>
      </c>
      <c r="CZ222">
        <f t="shared" si="92"/>
        <v>1696.97</v>
      </c>
      <c r="DA222">
        <f t="shared" si="93"/>
        <v>4.5199999999999996</v>
      </c>
      <c r="DB222">
        <f t="shared" si="94"/>
        <v>1696.97</v>
      </c>
      <c r="DC222">
        <f t="shared" si="95"/>
        <v>0</v>
      </c>
      <c r="DD222" t="s">
        <v>3</v>
      </c>
      <c r="DE222" t="s">
        <v>3</v>
      </c>
      <c r="DF222">
        <f t="shared" si="96"/>
        <v>53692.1</v>
      </c>
      <c r="DG222">
        <f t="shared" si="97"/>
        <v>0</v>
      </c>
      <c r="DH222">
        <f t="shared" si="98"/>
        <v>0</v>
      </c>
      <c r="DI222">
        <f t="shared" si="81"/>
        <v>0</v>
      </c>
      <c r="DJ222">
        <f t="shared" si="99"/>
        <v>53692.1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ROW(Source!A199)</f>
        <v>199</v>
      </c>
      <c r="B223">
        <v>86549534</v>
      </c>
      <c r="C223">
        <v>86550289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612</v>
      </c>
      <c r="J223" t="s">
        <v>3</v>
      </c>
      <c r="K223" t="s">
        <v>613</v>
      </c>
      <c r="L223">
        <v>1191</v>
      </c>
      <c r="N223">
        <v>1013</v>
      </c>
      <c r="O223" t="s">
        <v>614</v>
      </c>
      <c r="P223" t="s">
        <v>614</v>
      </c>
      <c r="Q223">
        <v>1</v>
      </c>
      <c r="W223">
        <v>0</v>
      </c>
      <c r="X223">
        <v>476480486</v>
      </c>
      <c r="Y223">
        <f>((AT223*1.15)*1.2)</f>
        <v>2.0286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1.47</v>
      </c>
      <c r="AU223" t="s">
        <v>139</v>
      </c>
      <c r="AV223">
        <v>1</v>
      </c>
      <c r="AW223">
        <v>2</v>
      </c>
      <c r="AX223">
        <v>86550298</v>
      </c>
      <c r="AY223">
        <v>1</v>
      </c>
      <c r="AZ223">
        <v>0</v>
      </c>
      <c r="BA223">
        <v>243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ROUND(AT223*Source!I199*AH223*AL223,2)</f>
        <v>0</v>
      </c>
      <c r="CV223">
        <f>ROUND(Y223*Source!I199,9)</f>
        <v>10.143000000000001</v>
      </c>
      <c r="CW223">
        <v>0</v>
      </c>
      <c r="CX223">
        <f>ROUND(Y223*Source!I199,9)</f>
        <v>10.143000000000001</v>
      </c>
      <c r="CY223">
        <f>AD223</f>
        <v>0</v>
      </c>
      <c r="CZ223">
        <f>AH223</f>
        <v>0</v>
      </c>
      <c r="DA223">
        <f>AL223</f>
        <v>1</v>
      </c>
      <c r="DB223">
        <f>ROUND(((ROUND(AT223*CZ223,2)*1.15)*1.2),6)</f>
        <v>0</v>
      </c>
      <c r="DC223">
        <f>ROUND(((ROUND(AT223*AG223,2)*1.15)*1.2),6)</f>
        <v>0</v>
      </c>
      <c r="DD223" t="s">
        <v>3</v>
      </c>
      <c r="DE223" t="s">
        <v>3</v>
      </c>
      <c r="DF223">
        <f t="shared" ref="DF223:DF233" si="100">ROUND(ROUND(AE223,2)*CX223,2)</f>
        <v>0</v>
      </c>
      <c r="DG223">
        <f t="shared" si="97"/>
        <v>0</v>
      </c>
      <c r="DH223">
        <f t="shared" si="98"/>
        <v>0</v>
      </c>
      <c r="DI223">
        <f t="shared" si="81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ROW(Source!A199)</f>
        <v>199</v>
      </c>
      <c r="B224">
        <v>86549534</v>
      </c>
      <c r="C224">
        <v>86550289</v>
      </c>
      <c r="D224">
        <v>85731378</v>
      </c>
      <c r="E224">
        <v>1</v>
      </c>
      <c r="F224">
        <v>1</v>
      </c>
      <c r="G224">
        <v>1081</v>
      </c>
      <c r="H224">
        <v>2</v>
      </c>
      <c r="I224" t="s">
        <v>679</v>
      </c>
      <c r="J224" t="s">
        <v>680</v>
      </c>
      <c r="K224" t="s">
        <v>681</v>
      </c>
      <c r="L224">
        <v>1368</v>
      </c>
      <c r="N224">
        <v>1011</v>
      </c>
      <c r="O224" t="s">
        <v>618</v>
      </c>
      <c r="P224" t="s">
        <v>618</v>
      </c>
      <c r="Q224">
        <v>1</v>
      </c>
      <c r="W224">
        <v>0</v>
      </c>
      <c r="X224">
        <v>1498588441</v>
      </c>
      <c r="Y224">
        <f>((AT224*1.25)*1.2)</f>
        <v>0.52500000000000002</v>
      </c>
      <c r="AA224">
        <v>0</v>
      </c>
      <c r="AB224">
        <v>7.59</v>
      </c>
      <c r="AC224">
        <v>0</v>
      </c>
      <c r="AD224">
        <v>0</v>
      </c>
      <c r="AE224">
        <v>0</v>
      </c>
      <c r="AF224">
        <v>7.11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0.35</v>
      </c>
      <c r="AU224" t="s">
        <v>138</v>
      </c>
      <c r="AV224">
        <v>0</v>
      </c>
      <c r="AW224">
        <v>2</v>
      </c>
      <c r="AX224">
        <v>86550299</v>
      </c>
      <c r="AY224">
        <v>1</v>
      </c>
      <c r="AZ224">
        <v>0</v>
      </c>
      <c r="BA224">
        <v>244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ROUND(Y224*Source!I199*DO224,9)</f>
        <v>0</v>
      </c>
      <c r="CX224">
        <f>ROUND(Y224*Source!I199,9)</f>
        <v>2.625</v>
      </c>
      <c r="CY224">
        <f>AB224</f>
        <v>7.59</v>
      </c>
      <c r="CZ224">
        <f>AF224</f>
        <v>7.11</v>
      </c>
      <c r="DA224">
        <f>AJ224</f>
        <v>1</v>
      </c>
      <c r="DB224">
        <f>ROUND(((ROUND(AT224*CZ224,2)*1.25)*1.2),6)</f>
        <v>3.7349999999999999</v>
      </c>
      <c r="DC224">
        <f>ROUND(((ROUND(AT224*AG224,2)*1.25)*1.2),6)</f>
        <v>0</v>
      </c>
      <c r="DD224" t="s">
        <v>3</v>
      </c>
      <c r="DE224" t="s">
        <v>3</v>
      </c>
      <c r="DF224">
        <f t="shared" si="100"/>
        <v>0</v>
      </c>
      <c r="DG224">
        <f t="shared" si="97"/>
        <v>18.66</v>
      </c>
      <c r="DH224">
        <f t="shared" si="98"/>
        <v>0</v>
      </c>
      <c r="DI224">
        <f t="shared" si="81"/>
        <v>0</v>
      </c>
      <c r="DJ224">
        <f>DG224</f>
        <v>18.66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ROW(Source!A199)</f>
        <v>199</v>
      </c>
      <c r="B225">
        <v>86549534</v>
      </c>
      <c r="C225">
        <v>86550289</v>
      </c>
      <c r="D225">
        <v>85731677</v>
      </c>
      <c r="E225">
        <v>1</v>
      </c>
      <c r="F225">
        <v>1</v>
      </c>
      <c r="G225">
        <v>1081</v>
      </c>
      <c r="H225">
        <v>2</v>
      </c>
      <c r="I225" t="s">
        <v>632</v>
      </c>
      <c r="J225" t="s">
        <v>633</v>
      </c>
      <c r="K225" t="s">
        <v>634</v>
      </c>
      <c r="L225">
        <v>1368</v>
      </c>
      <c r="N225">
        <v>1011</v>
      </c>
      <c r="O225" t="s">
        <v>618</v>
      </c>
      <c r="P225" t="s">
        <v>618</v>
      </c>
      <c r="Q225">
        <v>1</v>
      </c>
      <c r="W225">
        <v>0</v>
      </c>
      <c r="X225">
        <v>874612079</v>
      </c>
      <c r="Y225">
        <f>((AT225*1.25)*1.2)</f>
        <v>0.03</v>
      </c>
      <c r="AA225">
        <v>0</v>
      </c>
      <c r="AB225">
        <v>88.67</v>
      </c>
      <c r="AC225">
        <v>13.47</v>
      </c>
      <c r="AD225">
        <v>0</v>
      </c>
      <c r="AE225">
        <v>0</v>
      </c>
      <c r="AF225">
        <v>83.1</v>
      </c>
      <c r="AG225">
        <v>12.62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0.02</v>
      </c>
      <c r="AU225" t="s">
        <v>138</v>
      </c>
      <c r="AV225">
        <v>0</v>
      </c>
      <c r="AW225">
        <v>2</v>
      </c>
      <c r="AX225">
        <v>86550300</v>
      </c>
      <c r="AY225">
        <v>1</v>
      </c>
      <c r="AZ225">
        <v>0</v>
      </c>
      <c r="BA225">
        <v>245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ROUND(Y225*Source!I199*DO225,9)</f>
        <v>1.893</v>
      </c>
      <c r="CX225">
        <f>ROUND(Y225*Source!I199,9)</f>
        <v>0.15</v>
      </c>
      <c r="CY225">
        <f>AB225</f>
        <v>88.67</v>
      </c>
      <c r="CZ225">
        <f>AF225</f>
        <v>83.1</v>
      </c>
      <c r="DA225">
        <f>AJ225</f>
        <v>1</v>
      </c>
      <c r="DB225">
        <f>ROUND(((ROUND(AT225*CZ225,2)*1.25)*1.2),6)</f>
        <v>2.4900000000000002</v>
      </c>
      <c r="DC225">
        <f>ROUND(((ROUND(AT225*AG225,2)*1.25)*1.2),6)</f>
        <v>0.375</v>
      </c>
      <c r="DD225" t="s">
        <v>3</v>
      </c>
      <c r="DE225" t="s">
        <v>3</v>
      </c>
      <c r="DF225">
        <f t="shared" si="100"/>
        <v>0</v>
      </c>
      <c r="DG225">
        <f t="shared" si="97"/>
        <v>12.47</v>
      </c>
      <c r="DH225">
        <f t="shared" si="98"/>
        <v>1.89</v>
      </c>
      <c r="DI225">
        <f t="shared" si="81"/>
        <v>0</v>
      </c>
      <c r="DJ225">
        <f>DG225</f>
        <v>12.47</v>
      </c>
      <c r="DK225">
        <v>0</v>
      </c>
      <c r="DL225" t="s">
        <v>635</v>
      </c>
      <c r="DM225">
        <v>0</v>
      </c>
      <c r="DN225" t="s">
        <v>614</v>
      </c>
      <c r="DO225">
        <v>12.62</v>
      </c>
    </row>
    <row r="226" spans="1:119" x14ac:dyDescent="0.25">
      <c r="A226">
        <f>ROW(Source!A199)</f>
        <v>199</v>
      </c>
      <c r="B226">
        <v>86549534</v>
      </c>
      <c r="C226">
        <v>86550289</v>
      </c>
      <c r="D226">
        <v>85701847</v>
      </c>
      <c r="E226">
        <v>1</v>
      </c>
      <c r="F226">
        <v>1</v>
      </c>
      <c r="G226">
        <v>1081</v>
      </c>
      <c r="H226">
        <v>3</v>
      </c>
      <c r="I226" t="s">
        <v>715</v>
      </c>
      <c r="J226" t="s">
        <v>716</v>
      </c>
      <c r="K226" t="s">
        <v>717</v>
      </c>
      <c r="L226">
        <v>1348</v>
      </c>
      <c r="N226">
        <v>1009</v>
      </c>
      <c r="O226" t="s">
        <v>628</v>
      </c>
      <c r="P226" t="s">
        <v>628</v>
      </c>
      <c r="Q226">
        <v>1000</v>
      </c>
      <c r="W226">
        <v>0</v>
      </c>
      <c r="X226">
        <v>1001555392</v>
      </c>
      <c r="Y226">
        <f>((AT226*1)*1)</f>
        <v>1.3999999999999999E-4</v>
      </c>
      <c r="AA226">
        <v>9879.51</v>
      </c>
      <c r="AB226">
        <v>0</v>
      </c>
      <c r="AC226">
        <v>0</v>
      </c>
      <c r="AD226">
        <v>0</v>
      </c>
      <c r="AE226">
        <v>9879.51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1.3999999999999999E-4</v>
      </c>
      <c r="AU226" t="s">
        <v>36</v>
      </c>
      <c r="AV226">
        <v>0</v>
      </c>
      <c r="AW226">
        <v>2</v>
      </c>
      <c r="AX226">
        <v>86550301</v>
      </c>
      <c r="AY226">
        <v>1</v>
      </c>
      <c r="AZ226">
        <v>0</v>
      </c>
      <c r="BA226">
        <v>246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ROUND(Y226*Source!I199,9)</f>
        <v>6.9999999999999999E-4</v>
      </c>
      <c r="CY226">
        <f>AA226</f>
        <v>9879.51</v>
      </c>
      <c r="CZ226">
        <f>AE226</f>
        <v>9879.51</v>
      </c>
      <c r="DA226">
        <f>AI226</f>
        <v>1</v>
      </c>
      <c r="DB226">
        <f>ROUND(((ROUND(AT226*CZ226,2)*1)*1),6)</f>
        <v>1.38</v>
      </c>
      <c r="DC226">
        <f>ROUND(((ROUND(AT226*AG226,2)*1)*1),6)</f>
        <v>0</v>
      </c>
      <c r="DD226" t="s">
        <v>3</v>
      </c>
      <c r="DE226" t="s">
        <v>3</v>
      </c>
      <c r="DF226">
        <f t="shared" si="100"/>
        <v>6.92</v>
      </c>
      <c r="DG226">
        <f t="shared" si="97"/>
        <v>0</v>
      </c>
      <c r="DH226">
        <f t="shared" si="98"/>
        <v>0</v>
      </c>
      <c r="DI226">
        <f t="shared" si="81"/>
        <v>0</v>
      </c>
      <c r="DJ226">
        <f>DF226</f>
        <v>6.92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ROW(Source!A199)</f>
        <v>199</v>
      </c>
      <c r="B227">
        <v>86549534</v>
      </c>
      <c r="C227">
        <v>86550289</v>
      </c>
      <c r="D227">
        <v>85700656</v>
      </c>
      <c r="E227">
        <v>1</v>
      </c>
      <c r="F227">
        <v>1</v>
      </c>
      <c r="G227">
        <v>1081</v>
      </c>
      <c r="H227">
        <v>3</v>
      </c>
      <c r="I227" t="s">
        <v>688</v>
      </c>
      <c r="J227" t="s">
        <v>689</v>
      </c>
      <c r="K227" t="s">
        <v>690</v>
      </c>
      <c r="L227">
        <v>1348</v>
      </c>
      <c r="N227">
        <v>1009</v>
      </c>
      <c r="O227" t="s">
        <v>628</v>
      </c>
      <c r="P227" t="s">
        <v>628</v>
      </c>
      <c r="Q227">
        <v>1000</v>
      </c>
      <c r="W227">
        <v>0</v>
      </c>
      <c r="X227">
        <v>-268464753</v>
      </c>
      <c r="Y227">
        <f>((AT227*1)*1)</f>
        <v>1.1000000000000001E-3</v>
      </c>
      <c r="AA227">
        <v>17868.28</v>
      </c>
      <c r="AB227">
        <v>0</v>
      </c>
      <c r="AC227">
        <v>0</v>
      </c>
      <c r="AD227">
        <v>0</v>
      </c>
      <c r="AE227">
        <v>17868.28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1.1000000000000001E-3</v>
      </c>
      <c r="AU227" t="s">
        <v>36</v>
      </c>
      <c r="AV227">
        <v>0</v>
      </c>
      <c r="AW227">
        <v>2</v>
      </c>
      <c r="AX227">
        <v>86550302</v>
      </c>
      <c r="AY227">
        <v>1</v>
      </c>
      <c r="AZ227">
        <v>0</v>
      </c>
      <c r="BA227">
        <v>247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ROUND(Y227*Source!I199,9)</f>
        <v>5.4999999999999997E-3</v>
      </c>
      <c r="CY227">
        <f>AA227</f>
        <v>17868.28</v>
      </c>
      <c r="CZ227">
        <f>AE227</f>
        <v>17868.28</v>
      </c>
      <c r="DA227">
        <f>AI227</f>
        <v>1</v>
      </c>
      <c r="DB227">
        <f>ROUND(((ROUND(AT227*CZ227,2)*1)*1),6)</f>
        <v>19.66</v>
      </c>
      <c r="DC227">
        <f>ROUND(((ROUND(AT227*AG227,2)*1)*1),6)</f>
        <v>0</v>
      </c>
      <c r="DD227" t="s">
        <v>3</v>
      </c>
      <c r="DE227" t="s">
        <v>3</v>
      </c>
      <c r="DF227">
        <f t="shared" si="100"/>
        <v>98.28</v>
      </c>
      <c r="DG227">
        <f t="shared" si="97"/>
        <v>0</v>
      </c>
      <c r="DH227">
        <f t="shared" si="98"/>
        <v>0</v>
      </c>
      <c r="DI227">
        <f t="shared" si="81"/>
        <v>0</v>
      </c>
      <c r="DJ227">
        <f>DF227</f>
        <v>98.28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ROW(Source!A199)</f>
        <v>199</v>
      </c>
      <c r="B228">
        <v>86549534</v>
      </c>
      <c r="C228">
        <v>86550289</v>
      </c>
      <c r="D228">
        <v>85718295</v>
      </c>
      <c r="E228">
        <v>1</v>
      </c>
      <c r="F228">
        <v>1</v>
      </c>
      <c r="G228">
        <v>1081</v>
      </c>
      <c r="H228">
        <v>3</v>
      </c>
      <c r="I228" t="s">
        <v>247</v>
      </c>
      <c r="J228" t="s">
        <v>249</v>
      </c>
      <c r="K228" t="s">
        <v>248</v>
      </c>
      <c r="L228">
        <v>1354</v>
      </c>
      <c r="N228">
        <v>1010</v>
      </c>
      <c r="O228" t="s">
        <v>163</v>
      </c>
      <c r="P228" t="s">
        <v>163</v>
      </c>
      <c r="Q228">
        <v>1</v>
      </c>
      <c r="W228">
        <v>0</v>
      </c>
      <c r="X228">
        <v>-189613253</v>
      </c>
      <c r="Y228">
        <f>((AT228*1)*1)</f>
        <v>0.6</v>
      </c>
      <c r="AA228">
        <v>372.9</v>
      </c>
      <c r="AB228">
        <v>0</v>
      </c>
      <c r="AC228">
        <v>0</v>
      </c>
      <c r="AD228">
        <v>0</v>
      </c>
      <c r="AE228">
        <v>372.9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0.6</v>
      </c>
      <c r="AU228" t="s">
        <v>36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ROUND(Y228*Source!I199,9)</f>
        <v>3</v>
      </c>
      <c r="CY228">
        <f>AA228</f>
        <v>372.9</v>
      </c>
      <c r="CZ228">
        <f>AE228</f>
        <v>372.9</v>
      </c>
      <c r="DA228">
        <f>AI228</f>
        <v>1</v>
      </c>
      <c r="DB228">
        <f>ROUND(((ROUND(AT228*CZ228,2)*1)*1),6)</f>
        <v>223.74</v>
      </c>
      <c r="DC228">
        <f>ROUND(((ROUND(AT228*AG228,2)*1)*1),6)</f>
        <v>0</v>
      </c>
      <c r="DD228" t="s">
        <v>3</v>
      </c>
      <c r="DE228" t="s">
        <v>3</v>
      </c>
      <c r="DF228">
        <f t="shared" si="100"/>
        <v>1118.7</v>
      </c>
      <c r="DG228">
        <f t="shared" si="97"/>
        <v>0</v>
      </c>
      <c r="DH228">
        <f t="shared" si="98"/>
        <v>0</v>
      </c>
      <c r="DI228">
        <f t="shared" si="81"/>
        <v>0</v>
      </c>
      <c r="DJ228">
        <f>DF228</f>
        <v>1118.7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ROW(Source!A199)</f>
        <v>199</v>
      </c>
      <c r="B229">
        <v>86549534</v>
      </c>
      <c r="C229">
        <v>86550289</v>
      </c>
      <c r="D229">
        <v>85718592</v>
      </c>
      <c r="E229">
        <v>1</v>
      </c>
      <c r="F229">
        <v>1</v>
      </c>
      <c r="G229">
        <v>1081</v>
      </c>
      <c r="H229">
        <v>3</v>
      </c>
      <c r="I229" t="s">
        <v>243</v>
      </c>
      <c r="J229" t="s">
        <v>245</v>
      </c>
      <c r="K229" t="s">
        <v>244</v>
      </c>
      <c r="L229">
        <v>1354</v>
      </c>
      <c r="N229">
        <v>1010</v>
      </c>
      <c r="O229" t="s">
        <v>163</v>
      </c>
      <c r="P229" t="s">
        <v>163</v>
      </c>
      <c r="Q229">
        <v>1</v>
      </c>
      <c r="W229">
        <v>0</v>
      </c>
      <c r="X229">
        <v>722972283</v>
      </c>
      <c r="Y229">
        <f>((AT229*1)*1)</f>
        <v>0.4</v>
      </c>
      <c r="AA229">
        <v>210.17</v>
      </c>
      <c r="AB229">
        <v>0</v>
      </c>
      <c r="AC229">
        <v>0</v>
      </c>
      <c r="AD229">
        <v>0</v>
      </c>
      <c r="AE229">
        <v>210.17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 t="s">
        <v>3</v>
      </c>
      <c r="AT229">
        <v>0.4</v>
      </c>
      <c r="AU229" t="s">
        <v>36</v>
      </c>
      <c r="AV229">
        <v>0</v>
      </c>
      <c r="AW229">
        <v>1</v>
      </c>
      <c r="AX229">
        <v>-1</v>
      </c>
      <c r="AY229">
        <v>0</v>
      </c>
      <c r="AZ229">
        <v>0</v>
      </c>
      <c r="BA229" t="s">
        <v>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ROUND(Y229*Source!I199,9)</f>
        <v>2</v>
      </c>
      <c r="CY229">
        <f>AA229</f>
        <v>210.17</v>
      </c>
      <c r="CZ229">
        <f>AE229</f>
        <v>210.17</v>
      </c>
      <c r="DA229">
        <f>AI229</f>
        <v>1</v>
      </c>
      <c r="DB229">
        <f>ROUND(((ROUND(AT229*CZ229,2)*1)*1),6)</f>
        <v>84.07</v>
      </c>
      <c r="DC229">
        <f>ROUND(((ROUND(AT229*AG229,2)*1)*1),6)</f>
        <v>0</v>
      </c>
      <c r="DD229" t="s">
        <v>3</v>
      </c>
      <c r="DE229" t="s">
        <v>3</v>
      </c>
      <c r="DF229">
        <f t="shared" si="100"/>
        <v>420.34</v>
      </c>
      <c r="DG229">
        <f t="shared" si="97"/>
        <v>0</v>
      </c>
      <c r="DH229">
        <f t="shared" si="98"/>
        <v>0</v>
      </c>
      <c r="DI229">
        <f t="shared" si="81"/>
        <v>0</v>
      </c>
      <c r="DJ229">
        <f>DF229</f>
        <v>420.34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ROW(Source!A199)</f>
        <v>199</v>
      </c>
      <c r="B230">
        <v>86549534</v>
      </c>
      <c r="C230">
        <v>86550289</v>
      </c>
      <c r="D230">
        <v>85721435</v>
      </c>
      <c r="E230">
        <v>1</v>
      </c>
      <c r="F230">
        <v>1</v>
      </c>
      <c r="G230">
        <v>1081</v>
      </c>
      <c r="H230">
        <v>3</v>
      </c>
      <c r="I230" t="s">
        <v>718</v>
      </c>
      <c r="J230" t="s">
        <v>719</v>
      </c>
      <c r="K230" t="s">
        <v>720</v>
      </c>
      <c r="L230">
        <v>1346</v>
      </c>
      <c r="N230">
        <v>1009</v>
      </c>
      <c r="O230" t="s">
        <v>651</v>
      </c>
      <c r="P230" t="s">
        <v>651</v>
      </c>
      <c r="Q230">
        <v>1</v>
      </c>
      <c r="W230">
        <v>0</v>
      </c>
      <c r="X230">
        <v>1225074207</v>
      </c>
      <c r="Y230">
        <f>((AT230*1)*1)</f>
        <v>0.04</v>
      </c>
      <c r="AA230">
        <v>19.28</v>
      </c>
      <c r="AB230">
        <v>0</v>
      </c>
      <c r="AC230">
        <v>0</v>
      </c>
      <c r="AD230">
        <v>0</v>
      </c>
      <c r="AE230">
        <v>19.28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0.04</v>
      </c>
      <c r="AU230" t="s">
        <v>36</v>
      </c>
      <c r="AV230">
        <v>0</v>
      </c>
      <c r="AW230">
        <v>2</v>
      </c>
      <c r="AX230">
        <v>86550303</v>
      </c>
      <c r="AY230">
        <v>1</v>
      </c>
      <c r="AZ230">
        <v>0</v>
      </c>
      <c r="BA230">
        <v>248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ROUND(Y230*Source!I199,9)</f>
        <v>0.2</v>
      </c>
      <c r="CY230">
        <f>AA230</f>
        <v>19.28</v>
      </c>
      <c r="CZ230">
        <f>AE230</f>
        <v>19.28</v>
      </c>
      <c r="DA230">
        <f>AI230</f>
        <v>1</v>
      </c>
      <c r="DB230">
        <f>ROUND(((ROUND(AT230*CZ230,2)*1)*1),6)</f>
        <v>0.77</v>
      </c>
      <c r="DC230">
        <f>ROUND(((ROUND(AT230*AG230,2)*1)*1),6)</f>
        <v>0</v>
      </c>
      <c r="DD230" t="s">
        <v>3</v>
      </c>
      <c r="DE230" t="s">
        <v>3</v>
      </c>
      <c r="DF230">
        <f t="shared" si="100"/>
        <v>3.86</v>
      </c>
      <c r="DG230">
        <f t="shared" si="97"/>
        <v>0</v>
      </c>
      <c r="DH230">
        <f t="shared" si="98"/>
        <v>0</v>
      </c>
      <c r="DI230">
        <f t="shared" si="81"/>
        <v>0</v>
      </c>
      <c r="DJ230">
        <f>DF230</f>
        <v>3.86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ROW(Source!A200)</f>
        <v>200</v>
      </c>
      <c r="B231">
        <v>86549536</v>
      </c>
      <c r="C231">
        <v>86550289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612</v>
      </c>
      <c r="J231" t="s">
        <v>3</v>
      </c>
      <c r="K231" t="s">
        <v>613</v>
      </c>
      <c r="L231">
        <v>1191</v>
      </c>
      <c r="N231">
        <v>1013</v>
      </c>
      <c r="O231" t="s">
        <v>614</v>
      </c>
      <c r="P231" t="s">
        <v>614</v>
      </c>
      <c r="Q231">
        <v>1</v>
      </c>
      <c r="W231">
        <v>0</v>
      </c>
      <c r="X231">
        <v>476480486</v>
      </c>
      <c r="Y231">
        <f>((AT231*1.15)*1.2)</f>
        <v>2.0286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5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1.47</v>
      </c>
      <c r="AU231" t="s">
        <v>139</v>
      </c>
      <c r="AV231">
        <v>1</v>
      </c>
      <c r="AW231">
        <v>2</v>
      </c>
      <c r="AX231">
        <v>86550298</v>
      </c>
      <c r="AY231">
        <v>1</v>
      </c>
      <c r="AZ231">
        <v>0</v>
      </c>
      <c r="BA231">
        <v>251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U231">
        <f>ROUND(AT231*Source!I200*AH231*AL231,2)</f>
        <v>0</v>
      </c>
      <c r="CV231">
        <f>ROUND(Y231*Source!I200,9)</f>
        <v>10.143000000000001</v>
      </c>
      <c r="CW231">
        <v>0</v>
      </c>
      <c r="CX231">
        <f>ROUND(Y231*Source!I200,9)</f>
        <v>10.143000000000001</v>
      </c>
      <c r="CY231">
        <f>AD231</f>
        <v>0</v>
      </c>
      <c r="CZ231">
        <f>AH231</f>
        <v>0</v>
      </c>
      <c r="DA231">
        <f>AL231</f>
        <v>1</v>
      </c>
      <c r="DB231">
        <f>ROUND(((ROUND(AT231*CZ231,2)*1.15)*1.2),6)</f>
        <v>0</v>
      </c>
      <c r="DC231">
        <f>ROUND(((ROUND(AT231*AG231,2)*1.15)*1.2),6)</f>
        <v>0</v>
      </c>
      <c r="DD231" t="s">
        <v>3</v>
      </c>
      <c r="DE231" t="s">
        <v>3</v>
      </c>
      <c r="DF231">
        <f t="shared" si="100"/>
        <v>0</v>
      </c>
      <c r="DG231">
        <f t="shared" si="97"/>
        <v>0</v>
      </c>
      <c r="DH231">
        <f t="shared" si="98"/>
        <v>0</v>
      </c>
      <c r="DI231">
        <f t="shared" si="81"/>
        <v>0</v>
      </c>
      <c r="DJ231">
        <f>DI231</f>
        <v>0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ROW(Source!A200)</f>
        <v>200</v>
      </c>
      <c r="B232">
        <v>86549536</v>
      </c>
      <c r="C232">
        <v>86550289</v>
      </c>
      <c r="D232">
        <v>85731378</v>
      </c>
      <c r="E232">
        <v>1</v>
      </c>
      <c r="F232">
        <v>1</v>
      </c>
      <c r="G232">
        <v>1081</v>
      </c>
      <c r="H232">
        <v>2</v>
      </c>
      <c r="I232" t="s">
        <v>679</v>
      </c>
      <c r="J232" t="s">
        <v>680</v>
      </c>
      <c r="K232" t="s">
        <v>681</v>
      </c>
      <c r="L232">
        <v>1368</v>
      </c>
      <c r="N232">
        <v>1011</v>
      </c>
      <c r="O232" t="s">
        <v>618</v>
      </c>
      <c r="P232" t="s">
        <v>618</v>
      </c>
      <c r="Q232">
        <v>1</v>
      </c>
      <c r="W232">
        <v>0</v>
      </c>
      <c r="X232">
        <v>1498588441</v>
      </c>
      <c r="Y232">
        <f>((AT232*1.25)*1.2)</f>
        <v>0.52500000000000002</v>
      </c>
      <c r="AA232">
        <v>0</v>
      </c>
      <c r="AB232">
        <v>102.11</v>
      </c>
      <c r="AC232">
        <v>0</v>
      </c>
      <c r="AD232">
        <v>0</v>
      </c>
      <c r="AE232">
        <v>0</v>
      </c>
      <c r="AF232">
        <v>7.11</v>
      </c>
      <c r="AG232">
        <v>0</v>
      </c>
      <c r="AH232">
        <v>0</v>
      </c>
      <c r="AI232">
        <v>1</v>
      </c>
      <c r="AJ232">
        <v>13.46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0.35</v>
      </c>
      <c r="AU232" t="s">
        <v>138</v>
      </c>
      <c r="AV232">
        <v>0</v>
      </c>
      <c r="AW232">
        <v>2</v>
      </c>
      <c r="AX232">
        <v>86550299</v>
      </c>
      <c r="AY232">
        <v>1</v>
      </c>
      <c r="AZ232">
        <v>0</v>
      </c>
      <c r="BA232">
        <v>252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ROUND(Y232*Source!I200*DO232,9)</f>
        <v>0</v>
      </c>
      <c r="CX232">
        <f>ROUND(Y232*Source!I200,9)</f>
        <v>2.625</v>
      </c>
      <c r="CY232">
        <f>AB232</f>
        <v>102.11</v>
      </c>
      <c r="CZ232">
        <f>AF232</f>
        <v>7.11</v>
      </c>
      <c r="DA232">
        <f>AJ232</f>
        <v>13.46</v>
      </c>
      <c r="DB232">
        <f>ROUND(((ROUND(AT232*CZ232,2)*1.25)*1.2),6)</f>
        <v>3.7349999999999999</v>
      </c>
      <c r="DC232">
        <f>ROUND(((ROUND(AT232*AG232,2)*1.25)*1.2),6)</f>
        <v>0</v>
      </c>
      <c r="DD232" t="s">
        <v>3</v>
      </c>
      <c r="DE232" t="s">
        <v>3</v>
      </c>
      <c r="DF232">
        <f t="shared" si="100"/>
        <v>0</v>
      </c>
      <c r="DG232">
        <f>ROUND(ROUND(AF232*AJ232,2)*CX232,2)</f>
        <v>251.21</v>
      </c>
      <c r="DH232">
        <f t="shared" si="98"/>
        <v>0</v>
      </c>
      <c r="DI232">
        <f t="shared" si="81"/>
        <v>0</v>
      </c>
      <c r="DJ232">
        <f>DG232</f>
        <v>251.21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ROW(Source!A200)</f>
        <v>200</v>
      </c>
      <c r="B233">
        <v>86549536</v>
      </c>
      <c r="C233">
        <v>86550289</v>
      </c>
      <c r="D233">
        <v>85731677</v>
      </c>
      <c r="E233">
        <v>1</v>
      </c>
      <c r="F233">
        <v>1</v>
      </c>
      <c r="G233">
        <v>1081</v>
      </c>
      <c r="H233">
        <v>2</v>
      </c>
      <c r="I233" t="s">
        <v>632</v>
      </c>
      <c r="J233" t="s">
        <v>633</v>
      </c>
      <c r="K233" t="s">
        <v>634</v>
      </c>
      <c r="L233">
        <v>1368</v>
      </c>
      <c r="N233">
        <v>1011</v>
      </c>
      <c r="O233" t="s">
        <v>618</v>
      </c>
      <c r="P233" t="s">
        <v>618</v>
      </c>
      <c r="Q233">
        <v>1</v>
      </c>
      <c r="W233">
        <v>0</v>
      </c>
      <c r="X233">
        <v>874612079</v>
      </c>
      <c r="Y233">
        <f>((AT233*1.25)*1.2)</f>
        <v>0.03</v>
      </c>
      <c r="AA233">
        <v>0</v>
      </c>
      <c r="AB233">
        <v>1513.56</v>
      </c>
      <c r="AC233">
        <v>758.78</v>
      </c>
      <c r="AD233">
        <v>0</v>
      </c>
      <c r="AE233">
        <v>0</v>
      </c>
      <c r="AF233">
        <v>83.1</v>
      </c>
      <c r="AG233">
        <v>12.62</v>
      </c>
      <c r="AH233">
        <v>0</v>
      </c>
      <c r="AI233">
        <v>1</v>
      </c>
      <c r="AJ233">
        <v>17.07</v>
      </c>
      <c r="AK233">
        <v>56.35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0.02</v>
      </c>
      <c r="AU233" t="s">
        <v>138</v>
      </c>
      <c r="AV233">
        <v>0</v>
      </c>
      <c r="AW233">
        <v>2</v>
      </c>
      <c r="AX233">
        <v>86550300</v>
      </c>
      <c r="AY233">
        <v>1</v>
      </c>
      <c r="AZ233">
        <v>0</v>
      </c>
      <c r="BA233">
        <v>253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ROUND(Y233*Source!I200*DO233,9)</f>
        <v>1.893</v>
      </c>
      <c r="CX233">
        <f>ROUND(Y233*Source!I200,9)</f>
        <v>0.15</v>
      </c>
      <c r="CY233">
        <f>AB233</f>
        <v>1513.56</v>
      </c>
      <c r="CZ233">
        <f>AF233</f>
        <v>83.1</v>
      </c>
      <c r="DA233">
        <f>AJ233</f>
        <v>17.07</v>
      </c>
      <c r="DB233">
        <f>ROUND(((ROUND(AT233*CZ233,2)*1.25)*1.2),6)</f>
        <v>2.4900000000000002</v>
      </c>
      <c r="DC233">
        <f>ROUND(((ROUND(AT233*AG233,2)*1.25)*1.2),6)</f>
        <v>0.375</v>
      </c>
      <c r="DD233" t="s">
        <v>3</v>
      </c>
      <c r="DE233" t="s">
        <v>3</v>
      </c>
      <c r="DF233">
        <f t="shared" si="100"/>
        <v>0</v>
      </c>
      <c r="DG233">
        <f>ROUND(ROUND(AF233*AJ233,2)*CX233,2)</f>
        <v>212.78</v>
      </c>
      <c r="DH233">
        <f>ROUND(ROUND(AG233*AK233,2)*CX233,2)</f>
        <v>106.67</v>
      </c>
      <c r="DI233">
        <f t="shared" si="81"/>
        <v>0</v>
      </c>
      <c r="DJ233">
        <f>DG233</f>
        <v>212.78</v>
      </c>
      <c r="DK233">
        <v>0</v>
      </c>
      <c r="DL233" t="s">
        <v>635</v>
      </c>
      <c r="DM233">
        <v>0</v>
      </c>
      <c r="DN233" t="s">
        <v>614</v>
      </c>
      <c r="DO233">
        <v>12.62</v>
      </c>
    </row>
    <row r="234" spans="1:119" x14ac:dyDescent="0.25">
      <c r="A234">
        <f>ROW(Source!A200)</f>
        <v>200</v>
      </c>
      <c r="B234">
        <v>86549536</v>
      </c>
      <c r="C234">
        <v>86550289</v>
      </c>
      <c r="D234">
        <v>85701847</v>
      </c>
      <c r="E234">
        <v>1</v>
      </c>
      <c r="F234">
        <v>1</v>
      </c>
      <c r="G234">
        <v>1081</v>
      </c>
      <c r="H234">
        <v>3</v>
      </c>
      <c r="I234" t="s">
        <v>715</v>
      </c>
      <c r="J234" t="s">
        <v>716</v>
      </c>
      <c r="K234" t="s">
        <v>717</v>
      </c>
      <c r="L234">
        <v>1348</v>
      </c>
      <c r="N234">
        <v>1009</v>
      </c>
      <c r="O234" t="s">
        <v>628</v>
      </c>
      <c r="P234" t="s">
        <v>628</v>
      </c>
      <c r="Q234">
        <v>1000</v>
      </c>
      <c r="W234">
        <v>0</v>
      </c>
      <c r="X234">
        <v>1001555392</v>
      </c>
      <c r="Y234">
        <f>((AT234*1)*1)</f>
        <v>1.3999999999999999E-4</v>
      </c>
      <c r="AA234">
        <v>204110.68</v>
      </c>
      <c r="AB234">
        <v>0</v>
      </c>
      <c r="AC234">
        <v>0</v>
      </c>
      <c r="AD234">
        <v>0</v>
      </c>
      <c r="AE234">
        <v>9879.51</v>
      </c>
      <c r="AF234">
        <v>0</v>
      </c>
      <c r="AG234">
        <v>0</v>
      </c>
      <c r="AH234">
        <v>0</v>
      </c>
      <c r="AI234">
        <v>20.66</v>
      </c>
      <c r="AJ234">
        <v>1</v>
      </c>
      <c r="AK234">
        <v>1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1.3999999999999999E-4</v>
      </c>
      <c r="AU234" t="s">
        <v>36</v>
      </c>
      <c r="AV234">
        <v>0</v>
      </c>
      <c r="AW234">
        <v>2</v>
      </c>
      <c r="AX234">
        <v>86550301</v>
      </c>
      <c r="AY234">
        <v>1</v>
      </c>
      <c r="AZ234">
        <v>0</v>
      </c>
      <c r="BA234">
        <v>254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ROUND(Y234*Source!I200,9)</f>
        <v>6.9999999999999999E-4</v>
      </c>
      <c r="CY234">
        <f>AA234</f>
        <v>204110.68</v>
      </c>
      <c r="CZ234">
        <f>AE234</f>
        <v>9879.51</v>
      </c>
      <c r="DA234">
        <f>AI234</f>
        <v>20.66</v>
      </c>
      <c r="DB234">
        <f>ROUND(((ROUND(AT234*CZ234,2)*1)*1),6)</f>
        <v>1.38</v>
      </c>
      <c r="DC234">
        <f>ROUND(((ROUND(AT234*AG234,2)*1)*1),6)</f>
        <v>0</v>
      </c>
      <c r="DD234" t="s">
        <v>3</v>
      </c>
      <c r="DE234" t="s">
        <v>3</v>
      </c>
      <c r="DF234">
        <f>ROUND(ROUND(AE234*AI234,2)*CX234,2)</f>
        <v>142.88</v>
      </c>
      <c r="DG234">
        <f t="shared" ref="DG234:DG247" si="101">ROUND(ROUND(AF234,2)*CX234,2)</f>
        <v>0</v>
      </c>
      <c r="DH234">
        <f t="shared" ref="DH234:DH247" si="102">ROUND(ROUND(AG234,2)*CX234,2)</f>
        <v>0</v>
      </c>
      <c r="DI234">
        <f t="shared" si="81"/>
        <v>0</v>
      </c>
      <c r="DJ234">
        <f>DF234</f>
        <v>142.88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ROW(Source!A200)</f>
        <v>200</v>
      </c>
      <c r="B235">
        <v>86549536</v>
      </c>
      <c r="C235">
        <v>86550289</v>
      </c>
      <c r="D235">
        <v>85700656</v>
      </c>
      <c r="E235">
        <v>1</v>
      </c>
      <c r="F235">
        <v>1</v>
      </c>
      <c r="G235">
        <v>1081</v>
      </c>
      <c r="H235">
        <v>3</v>
      </c>
      <c r="I235" t="s">
        <v>688</v>
      </c>
      <c r="J235" t="s">
        <v>689</v>
      </c>
      <c r="K235" t="s">
        <v>690</v>
      </c>
      <c r="L235">
        <v>1348</v>
      </c>
      <c r="N235">
        <v>1009</v>
      </c>
      <c r="O235" t="s">
        <v>628</v>
      </c>
      <c r="P235" t="s">
        <v>628</v>
      </c>
      <c r="Q235">
        <v>1000</v>
      </c>
      <c r="W235">
        <v>0</v>
      </c>
      <c r="X235">
        <v>-268464753</v>
      </c>
      <c r="Y235">
        <f>((AT235*1)*1)</f>
        <v>1.1000000000000001E-3</v>
      </c>
      <c r="AA235">
        <v>121682.99</v>
      </c>
      <c r="AB235">
        <v>0</v>
      </c>
      <c r="AC235">
        <v>0</v>
      </c>
      <c r="AD235">
        <v>0</v>
      </c>
      <c r="AE235">
        <v>17868.28</v>
      </c>
      <c r="AF235">
        <v>0</v>
      </c>
      <c r="AG235">
        <v>0</v>
      </c>
      <c r="AH235">
        <v>0</v>
      </c>
      <c r="AI235">
        <v>6.81</v>
      </c>
      <c r="AJ235">
        <v>1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1.1000000000000001E-3</v>
      </c>
      <c r="AU235" t="s">
        <v>36</v>
      </c>
      <c r="AV235">
        <v>0</v>
      </c>
      <c r="AW235">
        <v>2</v>
      </c>
      <c r="AX235">
        <v>86550302</v>
      </c>
      <c r="AY235">
        <v>1</v>
      </c>
      <c r="AZ235">
        <v>0</v>
      </c>
      <c r="BA235">
        <v>255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ROUND(Y235*Source!I200,9)</f>
        <v>5.4999999999999997E-3</v>
      </c>
      <c r="CY235">
        <f>AA235</f>
        <v>121682.99</v>
      </c>
      <c r="CZ235">
        <f>AE235</f>
        <v>17868.28</v>
      </c>
      <c r="DA235">
        <f>AI235</f>
        <v>6.81</v>
      </c>
      <c r="DB235">
        <f>ROUND(((ROUND(AT235*CZ235,2)*1)*1),6)</f>
        <v>19.66</v>
      </c>
      <c r="DC235">
        <f>ROUND(((ROUND(AT235*AG235,2)*1)*1),6)</f>
        <v>0</v>
      </c>
      <c r="DD235" t="s">
        <v>3</v>
      </c>
      <c r="DE235" t="s">
        <v>3</v>
      </c>
      <c r="DF235">
        <f>ROUND(ROUND(AE235*AI235,2)*CX235,2)</f>
        <v>669.26</v>
      </c>
      <c r="DG235">
        <f t="shared" si="101"/>
        <v>0</v>
      </c>
      <c r="DH235">
        <f t="shared" si="102"/>
        <v>0</v>
      </c>
      <c r="DI235">
        <f t="shared" si="81"/>
        <v>0</v>
      </c>
      <c r="DJ235">
        <f>DF235</f>
        <v>669.26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ROW(Source!A200)</f>
        <v>200</v>
      </c>
      <c r="B236">
        <v>86549536</v>
      </c>
      <c r="C236">
        <v>86550289</v>
      </c>
      <c r="D236">
        <v>85718295</v>
      </c>
      <c r="E236">
        <v>1</v>
      </c>
      <c r="F236">
        <v>1</v>
      </c>
      <c r="G236">
        <v>1081</v>
      </c>
      <c r="H236">
        <v>3</v>
      </c>
      <c r="I236" t="s">
        <v>247</v>
      </c>
      <c r="J236" t="s">
        <v>249</v>
      </c>
      <c r="K236" t="s">
        <v>248</v>
      </c>
      <c r="L236">
        <v>1354</v>
      </c>
      <c r="N236">
        <v>1010</v>
      </c>
      <c r="O236" t="s">
        <v>163</v>
      </c>
      <c r="P236" t="s">
        <v>163</v>
      </c>
      <c r="Q236">
        <v>1</v>
      </c>
      <c r="W236">
        <v>0</v>
      </c>
      <c r="X236">
        <v>-189613253</v>
      </c>
      <c r="Y236">
        <f>((AT236*1)*1)</f>
        <v>0.6</v>
      </c>
      <c r="AA236">
        <v>999.37</v>
      </c>
      <c r="AB236">
        <v>0</v>
      </c>
      <c r="AC236">
        <v>0</v>
      </c>
      <c r="AD236">
        <v>0</v>
      </c>
      <c r="AE236">
        <v>372.9</v>
      </c>
      <c r="AF236">
        <v>0</v>
      </c>
      <c r="AG236">
        <v>0</v>
      </c>
      <c r="AH236">
        <v>0</v>
      </c>
      <c r="AI236">
        <v>2.68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 t="s">
        <v>3</v>
      </c>
      <c r="AT236">
        <v>0.6</v>
      </c>
      <c r="AU236" t="s">
        <v>36</v>
      </c>
      <c r="AV236">
        <v>0</v>
      </c>
      <c r="AW236">
        <v>1</v>
      </c>
      <c r="AX236">
        <v>-1</v>
      </c>
      <c r="AY236">
        <v>0</v>
      </c>
      <c r="AZ236">
        <v>0</v>
      </c>
      <c r="BA236" t="s">
        <v>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ROUND(Y236*Source!I200,9)</f>
        <v>3</v>
      </c>
      <c r="CY236">
        <f>AA236</f>
        <v>999.37</v>
      </c>
      <c r="CZ236">
        <f>AE236</f>
        <v>372.9</v>
      </c>
      <c r="DA236">
        <f>AI236</f>
        <v>2.68</v>
      </c>
      <c r="DB236">
        <f>ROUND(((ROUND(AT236*CZ236,2)*1)*1),6)</f>
        <v>223.74</v>
      </c>
      <c r="DC236">
        <f>ROUND(((ROUND(AT236*AG236,2)*1)*1),6)</f>
        <v>0</v>
      </c>
      <c r="DD236" t="s">
        <v>3</v>
      </c>
      <c r="DE236" t="s">
        <v>3</v>
      </c>
      <c r="DF236">
        <f>ROUND(ROUND(AE236*AI236,2)*CX236,2)</f>
        <v>2998.11</v>
      </c>
      <c r="DG236">
        <f t="shared" si="101"/>
        <v>0</v>
      </c>
      <c r="DH236">
        <f t="shared" si="102"/>
        <v>0</v>
      </c>
      <c r="DI236">
        <f t="shared" si="81"/>
        <v>0</v>
      </c>
      <c r="DJ236">
        <f>DF236</f>
        <v>2998.11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ROW(Source!A200)</f>
        <v>200</v>
      </c>
      <c r="B237">
        <v>86549536</v>
      </c>
      <c r="C237">
        <v>86550289</v>
      </c>
      <c r="D237">
        <v>85718592</v>
      </c>
      <c r="E237">
        <v>1</v>
      </c>
      <c r="F237">
        <v>1</v>
      </c>
      <c r="G237">
        <v>1081</v>
      </c>
      <c r="H237">
        <v>3</v>
      </c>
      <c r="I237" t="s">
        <v>243</v>
      </c>
      <c r="J237" t="s">
        <v>245</v>
      </c>
      <c r="K237" t="s">
        <v>244</v>
      </c>
      <c r="L237">
        <v>1354</v>
      </c>
      <c r="N237">
        <v>1010</v>
      </c>
      <c r="O237" t="s">
        <v>163</v>
      </c>
      <c r="P237" t="s">
        <v>163</v>
      </c>
      <c r="Q237">
        <v>1</v>
      </c>
      <c r="W237">
        <v>0</v>
      </c>
      <c r="X237">
        <v>722972283</v>
      </c>
      <c r="Y237">
        <f>((AT237*1)*1)</f>
        <v>0.4</v>
      </c>
      <c r="AA237">
        <v>693.56</v>
      </c>
      <c r="AB237">
        <v>0</v>
      </c>
      <c r="AC237">
        <v>0</v>
      </c>
      <c r="AD237">
        <v>0</v>
      </c>
      <c r="AE237">
        <v>210.17</v>
      </c>
      <c r="AF237">
        <v>0</v>
      </c>
      <c r="AG237">
        <v>0</v>
      </c>
      <c r="AH237">
        <v>0</v>
      </c>
      <c r="AI237">
        <v>3.3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0.4</v>
      </c>
      <c r="AU237" t="s">
        <v>36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ROUND(Y237*Source!I200,9)</f>
        <v>2</v>
      </c>
      <c r="CY237">
        <f>AA237</f>
        <v>693.56</v>
      </c>
      <c r="CZ237">
        <f>AE237</f>
        <v>210.17</v>
      </c>
      <c r="DA237">
        <f>AI237</f>
        <v>3.3</v>
      </c>
      <c r="DB237">
        <f>ROUND(((ROUND(AT237*CZ237,2)*1)*1),6)</f>
        <v>84.07</v>
      </c>
      <c r="DC237">
        <f>ROUND(((ROUND(AT237*AG237,2)*1)*1),6)</f>
        <v>0</v>
      </c>
      <c r="DD237" t="s">
        <v>3</v>
      </c>
      <c r="DE237" t="s">
        <v>3</v>
      </c>
      <c r="DF237">
        <f>ROUND(ROUND(AE237*AI237,2)*CX237,2)</f>
        <v>1387.12</v>
      </c>
      <c r="DG237">
        <f t="shared" si="101"/>
        <v>0</v>
      </c>
      <c r="DH237">
        <f t="shared" si="102"/>
        <v>0</v>
      </c>
      <c r="DI237">
        <f t="shared" si="81"/>
        <v>0</v>
      </c>
      <c r="DJ237">
        <f>DF237</f>
        <v>1387.12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ROW(Source!A200)</f>
        <v>200</v>
      </c>
      <c r="B238">
        <v>86549536</v>
      </c>
      <c r="C238">
        <v>86550289</v>
      </c>
      <c r="D238">
        <v>85721435</v>
      </c>
      <c r="E238">
        <v>1</v>
      </c>
      <c r="F238">
        <v>1</v>
      </c>
      <c r="G238">
        <v>1081</v>
      </c>
      <c r="H238">
        <v>3</v>
      </c>
      <c r="I238" t="s">
        <v>718</v>
      </c>
      <c r="J238" t="s">
        <v>719</v>
      </c>
      <c r="K238" t="s">
        <v>720</v>
      </c>
      <c r="L238">
        <v>1346</v>
      </c>
      <c r="N238">
        <v>1009</v>
      </c>
      <c r="O238" t="s">
        <v>651</v>
      </c>
      <c r="P238" t="s">
        <v>651</v>
      </c>
      <c r="Q238">
        <v>1</v>
      </c>
      <c r="W238">
        <v>0</v>
      </c>
      <c r="X238">
        <v>1225074207</v>
      </c>
      <c r="Y238">
        <f>((AT238*1)*1)</f>
        <v>0.04</v>
      </c>
      <c r="AA238">
        <v>333.16</v>
      </c>
      <c r="AB238">
        <v>0</v>
      </c>
      <c r="AC238">
        <v>0</v>
      </c>
      <c r="AD238">
        <v>0</v>
      </c>
      <c r="AE238">
        <v>19.28</v>
      </c>
      <c r="AF238">
        <v>0</v>
      </c>
      <c r="AG238">
        <v>0</v>
      </c>
      <c r="AH238">
        <v>0</v>
      </c>
      <c r="AI238">
        <v>17.28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0.04</v>
      </c>
      <c r="AU238" t="s">
        <v>36</v>
      </c>
      <c r="AV238">
        <v>0</v>
      </c>
      <c r="AW238">
        <v>2</v>
      </c>
      <c r="AX238">
        <v>86550303</v>
      </c>
      <c r="AY238">
        <v>1</v>
      </c>
      <c r="AZ238">
        <v>0</v>
      </c>
      <c r="BA238">
        <v>256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ROUND(Y238*Source!I200,9)</f>
        <v>0.2</v>
      </c>
      <c r="CY238">
        <f>AA238</f>
        <v>333.16</v>
      </c>
      <c r="CZ238">
        <f>AE238</f>
        <v>19.28</v>
      </c>
      <c r="DA238">
        <f>AI238</f>
        <v>17.28</v>
      </c>
      <c r="DB238">
        <f>ROUND(((ROUND(AT238*CZ238,2)*1)*1),6)</f>
        <v>0.77</v>
      </c>
      <c r="DC238">
        <f>ROUND(((ROUND(AT238*AG238,2)*1)*1),6)</f>
        <v>0</v>
      </c>
      <c r="DD238" t="s">
        <v>3</v>
      </c>
      <c r="DE238" t="s">
        <v>3</v>
      </c>
      <c r="DF238">
        <f>ROUND(ROUND(AE238*AI238,2)*CX238,2)</f>
        <v>66.63</v>
      </c>
      <c r="DG238">
        <f t="shared" si="101"/>
        <v>0</v>
      </c>
      <c r="DH238">
        <f t="shared" si="102"/>
        <v>0</v>
      </c>
      <c r="DI238">
        <f t="shared" si="81"/>
        <v>0</v>
      </c>
      <c r="DJ238">
        <f>DF238</f>
        <v>66.63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ROW(Source!A240)</f>
        <v>240</v>
      </c>
      <c r="B239">
        <v>86549534</v>
      </c>
      <c r="C239">
        <v>86550308</v>
      </c>
      <c r="D239">
        <v>85665773</v>
      </c>
      <c r="E239">
        <v>1081</v>
      </c>
      <c r="F239">
        <v>1</v>
      </c>
      <c r="G239">
        <v>1081</v>
      </c>
      <c r="H239">
        <v>1</v>
      </c>
      <c r="I239" t="s">
        <v>612</v>
      </c>
      <c r="J239" t="s">
        <v>3</v>
      </c>
      <c r="K239" t="s">
        <v>613</v>
      </c>
      <c r="L239">
        <v>1191</v>
      </c>
      <c r="N239">
        <v>1013</v>
      </c>
      <c r="O239" t="s">
        <v>614</v>
      </c>
      <c r="P239" t="s">
        <v>614</v>
      </c>
      <c r="Q239">
        <v>1</v>
      </c>
      <c r="W239">
        <v>0</v>
      </c>
      <c r="X239">
        <v>476480486</v>
      </c>
      <c r="Y239">
        <f>((AT239*1.15)*1.2)</f>
        <v>241.29299999999998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174.85</v>
      </c>
      <c r="AU239" t="s">
        <v>139</v>
      </c>
      <c r="AV239">
        <v>1</v>
      </c>
      <c r="AW239">
        <v>2</v>
      </c>
      <c r="AX239">
        <v>86550317</v>
      </c>
      <c r="AY239">
        <v>1</v>
      </c>
      <c r="AZ239">
        <v>0</v>
      </c>
      <c r="BA239">
        <v>259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ROUND(AT239*Source!I240*AH239*AL239,2)</f>
        <v>0</v>
      </c>
      <c r="CV239">
        <f>ROUND(Y239*Source!I240,9)</f>
        <v>72.387900000000002</v>
      </c>
      <c r="CW239">
        <v>0</v>
      </c>
      <c r="CX239">
        <f>ROUND(Y239*Source!I240,9)</f>
        <v>72.387900000000002</v>
      </c>
      <c r="CY239">
        <f>AD239</f>
        <v>0</v>
      </c>
      <c r="CZ239">
        <f>AH239</f>
        <v>0</v>
      </c>
      <c r="DA239">
        <f>AL239</f>
        <v>1</v>
      </c>
      <c r="DB239">
        <f>ROUND(((ROUND(AT239*CZ239,2)*1.15)*1.2),6)</f>
        <v>0</v>
      </c>
      <c r="DC239">
        <f>ROUND(((ROUND(AT239*AG239,2)*1.15)*1.2),6)</f>
        <v>0</v>
      </c>
      <c r="DD239" t="s">
        <v>3</v>
      </c>
      <c r="DE239" t="s">
        <v>3</v>
      </c>
      <c r="DF239">
        <f t="shared" ref="DF239:DF251" si="103">ROUND(ROUND(AE239,2)*CX239,2)</f>
        <v>0</v>
      </c>
      <c r="DG239">
        <f t="shared" si="101"/>
        <v>0</v>
      </c>
      <c r="DH239">
        <f t="shared" si="102"/>
        <v>0</v>
      </c>
      <c r="DI239">
        <f t="shared" si="81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ROW(Source!A240)</f>
        <v>240</v>
      </c>
      <c r="B240">
        <v>86549534</v>
      </c>
      <c r="C240">
        <v>86550308</v>
      </c>
      <c r="D240">
        <v>85731680</v>
      </c>
      <c r="E240">
        <v>1</v>
      </c>
      <c r="F240">
        <v>1</v>
      </c>
      <c r="G240">
        <v>1081</v>
      </c>
      <c r="H240">
        <v>2</v>
      </c>
      <c r="I240" t="s">
        <v>661</v>
      </c>
      <c r="J240" t="s">
        <v>662</v>
      </c>
      <c r="K240" t="s">
        <v>663</v>
      </c>
      <c r="L240">
        <v>1368</v>
      </c>
      <c r="N240">
        <v>1011</v>
      </c>
      <c r="O240" t="s">
        <v>618</v>
      </c>
      <c r="P240" t="s">
        <v>618</v>
      </c>
      <c r="Q240">
        <v>1</v>
      </c>
      <c r="W240">
        <v>0</v>
      </c>
      <c r="X240">
        <v>-1647195433</v>
      </c>
      <c r="Y240">
        <f>((AT240*1.25)*1.2)</f>
        <v>0.16500000000000001</v>
      </c>
      <c r="AA240">
        <v>0</v>
      </c>
      <c r="AB240">
        <v>131.6</v>
      </c>
      <c r="AC240">
        <v>13.47</v>
      </c>
      <c r="AD240">
        <v>0</v>
      </c>
      <c r="AE240">
        <v>0</v>
      </c>
      <c r="AF240">
        <v>123.34</v>
      </c>
      <c r="AG240">
        <v>12.62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0.11</v>
      </c>
      <c r="AU240" t="s">
        <v>138</v>
      </c>
      <c r="AV240">
        <v>0</v>
      </c>
      <c r="AW240">
        <v>2</v>
      </c>
      <c r="AX240">
        <v>86550318</v>
      </c>
      <c r="AY240">
        <v>1</v>
      </c>
      <c r="AZ240">
        <v>0</v>
      </c>
      <c r="BA240">
        <v>260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ROUND(Y240*Source!I240*DO240,9)</f>
        <v>0.62468999999999997</v>
      </c>
      <c r="CX240">
        <f>ROUND(Y240*Source!I240,9)</f>
        <v>4.9500000000000002E-2</v>
      </c>
      <c r="CY240">
        <f>AB240</f>
        <v>131.6</v>
      </c>
      <c r="CZ240">
        <f>AF240</f>
        <v>123.34</v>
      </c>
      <c r="DA240">
        <f>AJ240</f>
        <v>1</v>
      </c>
      <c r="DB240">
        <f>ROUND(((ROUND(AT240*CZ240,2)*1.25)*1.2),6)</f>
        <v>20.355</v>
      </c>
      <c r="DC240">
        <f>ROUND(((ROUND(AT240*AG240,2)*1.25)*1.2),6)</f>
        <v>2.085</v>
      </c>
      <c r="DD240" t="s">
        <v>3</v>
      </c>
      <c r="DE240" t="s">
        <v>3</v>
      </c>
      <c r="DF240">
        <f t="shared" si="103"/>
        <v>0</v>
      </c>
      <c r="DG240">
        <f t="shared" si="101"/>
        <v>6.11</v>
      </c>
      <c r="DH240">
        <f t="shared" si="102"/>
        <v>0.62</v>
      </c>
      <c r="DI240">
        <f t="shared" si="81"/>
        <v>0</v>
      </c>
      <c r="DJ240">
        <f>DG240</f>
        <v>6.11</v>
      </c>
      <c r="DK240">
        <v>0</v>
      </c>
      <c r="DL240" t="s">
        <v>635</v>
      </c>
      <c r="DM240">
        <v>0</v>
      </c>
      <c r="DN240" t="s">
        <v>614</v>
      </c>
      <c r="DO240">
        <v>12.62</v>
      </c>
    </row>
    <row r="241" spans="1:119" x14ac:dyDescent="0.25">
      <c r="A241">
        <f>ROW(Source!A240)</f>
        <v>240</v>
      </c>
      <c r="B241">
        <v>86549534</v>
      </c>
      <c r="C241">
        <v>86550308</v>
      </c>
      <c r="D241">
        <v>85731798</v>
      </c>
      <c r="E241">
        <v>1</v>
      </c>
      <c r="F241">
        <v>1</v>
      </c>
      <c r="G241">
        <v>1081</v>
      </c>
      <c r="H241">
        <v>2</v>
      </c>
      <c r="I241" t="s">
        <v>664</v>
      </c>
      <c r="J241" t="s">
        <v>665</v>
      </c>
      <c r="K241" t="s">
        <v>666</v>
      </c>
      <c r="L241">
        <v>1368</v>
      </c>
      <c r="N241">
        <v>1011</v>
      </c>
      <c r="O241" t="s">
        <v>618</v>
      </c>
      <c r="P241" t="s">
        <v>618</v>
      </c>
      <c r="Q241">
        <v>1</v>
      </c>
      <c r="W241">
        <v>0</v>
      </c>
      <c r="X241">
        <v>-2083101341</v>
      </c>
      <c r="Y241">
        <f>((AT241*1.25)*1.2)</f>
        <v>2.6999999999999997</v>
      </c>
      <c r="AA241">
        <v>0</v>
      </c>
      <c r="AB241">
        <v>0.85</v>
      </c>
      <c r="AC241">
        <v>0</v>
      </c>
      <c r="AD241">
        <v>0</v>
      </c>
      <c r="AE241">
        <v>0</v>
      </c>
      <c r="AF241">
        <v>0.8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1.8</v>
      </c>
      <c r="AU241" t="s">
        <v>138</v>
      </c>
      <c r="AV241">
        <v>0</v>
      </c>
      <c r="AW241">
        <v>2</v>
      </c>
      <c r="AX241">
        <v>86550320</v>
      </c>
      <c r="AY241">
        <v>1</v>
      </c>
      <c r="AZ241">
        <v>0</v>
      </c>
      <c r="BA241">
        <v>261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ROUND(Y241*Source!I240*DO241,9)</f>
        <v>0</v>
      </c>
      <c r="CX241">
        <f>ROUND(Y241*Source!I240,9)</f>
        <v>0.81</v>
      </c>
      <c r="CY241">
        <f>AB241</f>
        <v>0.85</v>
      </c>
      <c r="CZ241">
        <f>AF241</f>
        <v>0.8</v>
      </c>
      <c r="DA241">
        <f>AJ241</f>
        <v>1</v>
      </c>
      <c r="DB241">
        <f>ROUND(((ROUND(AT241*CZ241,2)*1.25)*1.2),6)</f>
        <v>2.16</v>
      </c>
      <c r="DC241">
        <f>ROUND(((ROUND(AT241*AG241,2)*1.25)*1.2),6)</f>
        <v>0</v>
      </c>
      <c r="DD241" t="s">
        <v>3</v>
      </c>
      <c r="DE241" t="s">
        <v>3</v>
      </c>
      <c r="DF241">
        <f t="shared" si="103"/>
        <v>0</v>
      </c>
      <c r="DG241">
        <f t="shared" si="101"/>
        <v>0.65</v>
      </c>
      <c r="DH241">
        <f t="shared" si="102"/>
        <v>0</v>
      </c>
      <c r="DI241">
        <f t="shared" si="81"/>
        <v>0</v>
      </c>
      <c r="DJ241">
        <f>DG241</f>
        <v>0.65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ROW(Source!A240)</f>
        <v>240</v>
      </c>
      <c r="B242">
        <v>86549534</v>
      </c>
      <c r="C242">
        <v>86550308</v>
      </c>
      <c r="D242">
        <v>85731746</v>
      </c>
      <c r="E242">
        <v>1</v>
      </c>
      <c r="F242">
        <v>1</v>
      </c>
      <c r="G242">
        <v>1081</v>
      </c>
      <c r="H242">
        <v>2</v>
      </c>
      <c r="I242" t="s">
        <v>667</v>
      </c>
      <c r="J242" t="s">
        <v>668</v>
      </c>
      <c r="K242" t="s">
        <v>669</v>
      </c>
      <c r="L242">
        <v>1368</v>
      </c>
      <c r="N242">
        <v>1011</v>
      </c>
      <c r="O242" t="s">
        <v>618</v>
      </c>
      <c r="P242" t="s">
        <v>618</v>
      </c>
      <c r="Q242">
        <v>1</v>
      </c>
      <c r="W242">
        <v>0</v>
      </c>
      <c r="X242">
        <v>627021599</v>
      </c>
      <c r="Y242">
        <f>((AT242*1.25)*1.2)</f>
        <v>2.7749999999999999</v>
      </c>
      <c r="AA242">
        <v>0</v>
      </c>
      <c r="AB242">
        <v>1.1499999999999999</v>
      </c>
      <c r="AC242">
        <v>0</v>
      </c>
      <c r="AD242">
        <v>0</v>
      </c>
      <c r="AE242">
        <v>0</v>
      </c>
      <c r="AF242">
        <v>1.08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1.85</v>
      </c>
      <c r="AU242" t="s">
        <v>138</v>
      </c>
      <c r="AV242">
        <v>0</v>
      </c>
      <c r="AW242">
        <v>2</v>
      </c>
      <c r="AX242">
        <v>86550321</v>
      </c>
      <c r="AY242">
        <v>1</v>
      </c>
      <c r="AZ242">
        <v>0</v>
      </c>
      <c r="BA242">
        <v>262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ROUND(Y242*Source!I240*DO242,9)</f>
        <v>0</v>
      </c>
      <c r="CX242">
        <f>ROUND(Y242*Source!I240,9)</f>
        <v>0.83250000000000002</v>
      </c>
      <c r="CY242">
        <f>AB242</f>
        <v>1.1499999999999999</v>
      </c>
      <c r="CZ242">
        <f>AF242</f>
        <v>1.08</v>
      </c>
      <c r="DA242">
        <f>AJ242</f>
        <v>1</v>
      </c>
      <c r="DB242">
        <f>ROUND(((ROUND(AT242*CZ242,2)*1.25)*1.2),6)</f>
        <v>3</v>
      </c>
      <c r="DC242">
        <f>ROUND(((ROUND(AT242*AG242,2)*1.25)*1.2),6)</f>
        <v>0</v>
      </c>
      <c r="DD242" t="s">
        <v>3</v>
      </c>
      <c r="DE242" t="s">
        <v>3</v>
      </c>
      <c r="DF242">
        <f t="shared" si="103"/>
        <v>0</v>
      </c>
      <c r="DG242">
        <f t="shared" si="101"/>
        <v>0.9</v>
      </c>
      <c r="DH242">
        <f t="shared" si="102"/>
        <v>0</v>
      </c>
      <c r="DI242">
        <f t="shared" si="81"/>
        <v>0</v>
      </c>
      <c r="DJ242">
        <f>DG242</f>
        <v>0.9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ROW(Source!A240)</f>
        <v>240</v>
      </c>
      <c r="B243">
        <v>86549534</v>
      </c>
      <c r="C243">
        <v>86550308</v>
      </c>
      <c r="D243">
        <v>85730911</v>
      </c>
      <c r="E243">
        <v>1</v>
      </c>
      <c r="F243">
        <v>1</v>
      </c>
      <c r="G243">
        <v>1081</v>
      </c>
      <c r="H243">
        <v>2</v>
      </c>
      <c r="I243" t="s">
        <v>652</v>
      </c>
      <c r="J243" t="s">
        <v>653</v>
      </c>
      <c r="K243" t="s">
        <v>654</v>
      </c>
      <c r="L243">
        <v>1368</v>
      </c>
      <c r="N243">
        <v>1011</v>
      </c>
      <c r="O243" t="s">
        <v>618</v>
      </c>
      <c r="P243" t="s">
        <v>618</v>
      </c>
      <c r="Q243">
        <v>1</v>
      </c>
      <c r="W243">
        <v>0</v>
      </c>
      <c r="X243">
        <v>-44940208</v>
      </c>
      <c r="Y243">
        <f>((AT243*1.25)*1.2)</f>
        <v>0.16500000000000001</v>
      </c>
      <c r="AA243">
        <v>0</v>
      </c>
      <c r="AB243">
        <v>191.17</v>
      </c>
      <c r="AC243">
        <v>18.059999999999999</v>
      </c>
      <c r="AD243">
        <v>0</v>
      </c>
      <c r="AE243">
        <v>0</v>
      </c>
      <c r="AF243">
        <v>179.17</v>
      </c>
      <c r="AG243">
        <v>16.93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0.11</v>
      </c>
      <c r="AU243" t="s">
        <v>138</v>
      </c>
      <c r="AV243">
        <v>0</v>
      </c>
      <c r="AW243">
        <v>2</v>
      </c>
      <c r="AX243">
        <v>86550319</v>
      </c>
      <c r="AY243">
        <v>1</v>
      </c>
      <c r="AZ243">
        <v>0</v>
      </c>
      <c r="BA243">
        <v>263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f>ROUND(Y243*Source!I240*DO243,9)</f>
        <v>0.83803499999999997</v>
      </c>
      <c r="CX243">
        <f>ROUND(Y243*Source!I240,9)</f>
        <v>4.9500000000000002E-2</v>
      </c>
      <c r="CY243">
        <f>AB243</f>
        <v>191.17</v>
      </c>
      <c r="CZ243">
        <f>AF243</f>
        <v>179.17</v>
      </c>
      <c r="DA243">
        <f>AJ243</f>
        <v>1</v>
      </c>
      <c r="DB243">
        <f>ROUND(((ROUND(AT243*CZ243,2)*1.25)*1.2),6)</f>
        <v>29.565000000000001</v>
      </c>
      <c r="DC243">
        <f>ROUND(((ROUND(AT243*AG243,2)*1.25)*1.2),6)</f>
        <v>2.79</v>
      </c>
      <c r="DD243" t="s">
        <v>3</v>
      </c>
      <c r="DE243" t="s">
        <v>3</v>
      </c>
      <c r="DF243">
        <f t="shared" si="103"/>
        <v>0</v>
      </c>
      <c r="DG243">
        <f t="shared" si="101"/>
        <v>8.8699999999999992</v>
      </c>
      <c r="DH243">
        <f t="shared" si="102"/>
        <v>0.84</v>
      </c>
      <c r="DI243">
        <f t="shared" si="81"/>
        <v>0</v>
      </c>
      <c r="DJ243">
        <f>DG243</f>
        <v>8.8699999999999992</v>
      </c>
      <c r="DK243">
        <v>0</v>
      </c>
      <c r="DL243" t="s">
        <v>635</v>
      </c>
      <c r="DM243">
        <v>0</v>
      </c>
      <c r="DN243" t="s">
        <v>614</v>
      </c>
      <c r="DO243">
        <v>16.93</v>
      </c>
    </row>
    <row r="244" spans="1:119" x14ac:dyDescent="0.25">
      <c r="A244">
        <f>ROW(Source!A240)</f>
        <v>240</v>
      </c>
      <c r="B244">
        <v>86549534</v>
      </c>
      <c r="C244">
        <v>86550308</v>
      </c>
      <c r="D244">
        <v>85700702</v>
      </c>
      <c r="E244">
        <v>1</v>
      </c>
      <c r="F244">
        <v>1</v>
      </c>
      <c r="G244">
        <v>1081</v>
      </c>
      <c r="H244">
        <v>3</v>
      </c>
      <c r="I244" t="s">
        <v>670</v>
      </c>
      <c r="J244" t="s">
        <v>671</v>
      </c>
      <c r="K244" t="s">
        <v>672</v>
      </c>
      <c r="L244">
        <v>1346</v>
      </c>
      <c r="N244">
        <v>1009</v>
      </c>
      <c r="O244" t="s">
        <v>651</v>
      </c>
      <c r="P244" t="s">
        <v>651</v>
      </c>
      <c r="Q244">
        <v>1</v>
      </c>
      <c r="W244">
        <v>0</v>
      </c>
      <c r="X244">
        <v>1343467368</v>
      </c>
      <c r="Y244">
        <f>((AT244*1)*1)</f>
        <v>0.44</v>
      </c>
      <c r="AA244">
        <v>1.61</v>
      </c>
      <c r="AB244">
        <v>0</v>
      </c>
      <c r="AC244">
        <v>0</v>
      </c>
      <c r="AD244">
        <v>0</v>
      </c>
      <c r="AE244">
        <v>1.61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0.44</v>
      </c>
      <c r="AU244" t="s">
        <v>36</v>
      </c>
      <c r="AV244">
        <v>0</v>
      </c>
      <c r="AW244">
        <v>2</v>
      </c>
      <c r="AX244">
        <v>86550322</v>
      </c>
      <c r="AY244">
        <v>1</v>
      </c>
      <c r="AZ244">
        <v>0</v>
      </c>
      <c r="BA244">
        <v>264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ROUND(Y244*Source!I240,9)</f>
        <v>0.13200000000000001</v>
      </c>
      <c r="CY244">
        <f>AA244</f>
        <v>1.61</v>
      </c>
      <c r="CZ244">
        <f>AE244</f>
        <v>1.61</v>
      </c>
      <c r="DA244">
        <f>AI244</f>
        <v>1</v>
      </c>
      <c r="DB244">
        <f>ROUND(((ROUND(AT244*CZ244,2)*1)*1),6)</f>
        <v>0.71</v>
      </c>
      <c r="DC244">
        <f>ROUND(((ROUND(AT244*AG244,2)*1)*1),6)</f>
        <v>0</v>
      </c>
      <c r="DD244" t="s">
        <v>3</v>
      </c>
      <c r="DE244" t="s">
        <v>3</v>
      </c>
      <c r="DF244">
        <f t="shared" si="103"/>
        <v>0.21</v>
      </c>
      <c r="DG244">
        <f t="shared" si="101"/>
        <v>0</v>
      </c>
      <c r="DH244">
        <f t="shared" si="102"/>
        <v>0</v>
      </c>
      <c r="DI244">
        <f t="shared" si="81"/>
        <v>0</v>
      </c>
      <c r="DJ244">
        <f>DF244</f>
        <v>0.21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ROW(Source!A240)</f>
        <v>240</v>
      </c>
      <c r="B245">
        <v>86549534</v>
      </c>
      <c r="C245">
        <v>86550308</v>
      </c>
      <c r="D245">
        <v>85700705</v>
      </c>
      <c r="E245">
        <v>1</v>
      </c>
      <c r="F245">
        <v>1</v>
      </c>
      <c r="G245">
        <v>1081</v>
      </c>
      <c r="H245">
        <v>3</v>
      </c>
      <c r="I245" t="s">
        <v>642</v>
      </c>
      <c r="J245" t="s">
        <v>643</v>
      </c>
      <c r="K245" t="s">
        <v>644</v>
      </c>
      <c r="L245">
        <v>1339</v>
      </c>
      <c r="N245">
        <v>1007</v>
      </c>
      <c r="O245" t="s">
        <v>622</v>
      </c>
      <c r="P245" t="s">
        <v>622</v>
      </c>
      <c r="Q245">
        <v>1</v>
      </c>
      <c r="W245">
        <v>0</v>
      </c>
      <c r="X245">
        <v>-1622585150</v>
      </c>
      <c r="Y245">
        <f>((AT245*1)*1)</f>
        <v>1.57</v>
      </c>
      <c r="AA245">
        <v>7.07</v>
      </c>
      <c r="AB245">
        <v>0</v>
      </c>
      <c r="AC245">
        <v>0</v>
      </c>
      <c r="AD245">
        <v>0</v>
      </c>
      <c r="AE245">
        <v>7.07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1.57</v>
      </c>
      <c r="AU245" t="s">
        <v>36</v>
      </c>
      <c r="AV245">
        <v>0</v>
      </c>
      <c r="AW245">
        <v>2</v>
      </c>
      <c r="AX245">
        <v>86550323</v>
      </c>
      <c r="AY245">
        <v>1</v>
      </c>
      <c r="AZ245">
        <v>0</v>
      </c>
      <c r="BA245">
        <v>265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ROUND(Y245*Source!I240,9)</f>
        <v>0.47099999999999997</v>
      </c>
      <c r="CY245">
        <f>AA245</f>
        <v>7.07</v>
      </c>
      <c r="CZ245">
        <f>AE245</f>
        <v>7.07</v>
      </c>
      <c r="DA245">
        <f>AI245</f>
        <v>1</v>
      </c>
      <c r="DB245">
        <f>ROUND(((ROUND(AT245*CZ245,2)*1)*1),6)</f>
        <v>11.1</v>
      </c>
      <c r="DC245">
        <f>ROUND(((ROUND(AT245*AG245,2)*1)*1),6)</f>
        <v>0</v>
      </c>
      <c r="DD245" t="s">
        <v>3</v>
      </c>
      <c r="DE245" t="s">
        <v>3</v>
      </c>
      <c r="DF245">
        <f t="shared" si="103"/>
        <v>3.33</v>
      </c>
      <c r="DG245">
        <f t="shared" si="101"/>
        <v>0</v>
      </c>
      <c r="DH245">
        <f t="shared" si="102"/>
        <v>0</v>
      </c>
      <c r="DI245">
        <f t="shared" si="81"/>
        <v>0</v>
      </c>
      <c r="DJ245">
        <f>DF245</f>
        <v>3.33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ROW(Source!A240)</f>
        <v>240</v>
      </c>
      <c r="B246">
        <v>86549534</v>
      </c>
      <c r="C246">
        <v>86550308</v>
      </c>
      <c r="D246">
        <v>85716484</v>
      </c>
      <c r="E246">
        <v>1</v>
      </c>
      <c r="F246">
        <v>1</v>
      </c>
      <c r="G246">
        <v>1081</v>
      </c>
      <c r="H246">
        <v>3</v>
      </c>
      <c r="I246" t="s">
        <v>142</v>
      </c>
      <c r="J246" t="s">
        <v>145</v>
      </c>
      <c r="K246" t="s">
        <v>143</v>
      </c>
      <c r="L246">
        <v>1301</v>
      </c>
      <c r="N246">
        <v>1003</v>
      </c>
      <c r="O246" t="s">
        <v>144</v>
      </c>
      <c r="P246" t="s">
        <v>144</v>
      </c>
      <c r="Q246">
        <v>1</v>
      </c>
      <c r="W246">
        <v>0</v>
      </c>
      <c r="X246">
        <v>472920806</v>
      </c>
      <c r="Y246">
        <f>((AT246*1)*1)</f>
        <v>100</v>
      </c>
      <c r="AA246">
        <v>1423.74</v>
      </c>
      <c r="AB246">
        <v>0</v>
      </c>
      <c r="AC246">
        <v>0</v>
      </c>
      <c r="AD246">
        <v>0</v>
      </c>
      <c r="AE246">
        <v>1423.74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100</v>
      </c>
      <c r="AU246" t="s">
        <v>36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ROUND(Y246*Source!I240,9)</f>
        <v>30</v>
      </c>
      <c r="CY246">
        <f>AA246</f>
        <v>1423.74</v>
      </c>
      <c r="CZ246">
        <f>AE246</f>
        <v>1423.74</v>
      </c>
      <c r="DA246">
        <f>AI246</f>
        <v>1</v>
      </c>
      <c r="DB246">
        <f>ROUND(((ROUND(AT246*CZ246,2)*1)*1),6)</f>
        <v>142374</v>
      </c>
      <c r="DC246">
        <f>ROUND(((ROUND(AT246*AG246,2)*1)*1),6)</f>
        <v>0</v>
      </c>
      <c r="DD246" t="s">
        <v>3</v>
      </c>
      <c r="DE246" t="s">
        <v>3</v>
      </c>
      <c r="DF246">
        <f t="shared" si="103"/>
        <v>42712.2</v>
      </c>
      <c r="DG246">
        <f t="shared" si="101"/>
        <v>0</v>
      </c>
      <c r="DH246">
        <f t="shared" si="102"/>
        <v>0</v>
      </c>
      <c r="DI246">
        <f t="shared" si="81"/>
        <v>0</v>
      </c>
      <c r="DJ246">
        <f>DF246</f>
        <v>42712.2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ROW(Source!A241)</f>
        <v>241</v>
      </c>
      <c r="B247">
        <v>86549536</v>
      </c>
      <c r="C247">
        <v>86550308</v>
      </c>
      <c r="D247">
        <v>85665773</v>
      </c>
      <c r="E247">
        <v>1081</v>
      </c>
      <c r="F247">
        <v>1</v>
      </c>
      <c r="G247">
        <v>1081</v>
      </c>
      <c r="H247">
        <v>1</v>
      </c>
      <c r="I247" t="s">
        <v>612</v>
      </c>
      <c r="J247" t="s">
        <v>3</v>
      </c>
      <c r="K247" t="s">
        <v>613</v>
      </c>
      <c r="L247">
        <v>1191</v>
      </c>
      <c r="N247">
        <v>1013</v>
      </c>
      <c r="O247" t="s">
        <v>614</v>
      </c>
      <c r="P247" t="s">
        <v>614</v>
      </c>
      <c r="Q247">
        <v>1</v>
      </c>
      <c r="W247">
        <v>0</v>
      </c>
      <c r="X247">
        <v>476480486</v>
      </c>
      <c r="Y247">
        <f>((AT247*1.15)*1.2)</f>
        <v>241.29299999999998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174.85</v>
      </c>
      <c r="AU247" t="s">
        <v>139</v>
      </c>
      <c r="AV247">
        <v>1</v>
      </c>
      <c r="AW247">
        <v>2</v>
      </c>
      <c r="AX247">
        <v>86550317</v>
      </c>
      <c r="AY247">
        <v>1</v>
      </c>
      <c r="AZ247">
        <v>0</v>
      </c>
      <c r="BA247">
        <v>267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ROUND(AT247*Source!I241*AH247*AL247,2)</f>
        <v>0</v>
      </c>
      <c r="CV247">
        <f>ROUND(Y247*Source!I241,9)</f>
        <v>72.387900000000002</v>
      </c>
      <c r="CW247">
        <v>0</v>
      </c>
      <c r="CX247">
        <f>ROUND(Y247*Source!I241,9)</f>
        <v>72.387900000000002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ROUND(((ROUND(AT247*CZ247,2)*1.15)*1.2),6)</f>
        <v>0</v>
      </c>
      <c r="DC247">
        <f>ROUND(((ROUND(AT247*AG247,2)*1.15)*1.2),6)</f>
        <v>0</v>
      </c>
      <c r="DD247" t="s">
        <v>3</v>
      </c>
      <c r="DE247" t="s">
        <v>3</v>
      </c>
      <c r="DF247">
        <f t="shared" si="103"/>
        <v>0</v>
      </c>
      <c r="DG247">
        <f t="shared" si="101"/>
        <v>0</v>
      </c>
      <c r="DH247">
        <f t="shared" si="102"/>
        <v>0</v>
      </c>
      <c r="DI247">
        <f t="shared" si="81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ROW(Source!A241)</f>
        <v>241</v>
      </c>
      <c r="B248">
        <v>86549536</v>
      </c>
      <c r="C248">
        <v>86550308</v>
      </c>
      <c r="D248">
        <v>85731680</v>
      </c>
      <c r="E248">
        <v>1</v>
      </c>
      <c r="F248">
        <v>1</v>
      </c>
      <c r="G248">
        <v>1081</v>
      </c>
      <c r="H248">
        <v>2</v>
      </c>
      <c r="I248" t="s">
        <v>661</v>
      </c>
      <c r="J248" t="s">
        <v>662</v>
      </c>
      <c r="K248" t="s">
        <v>663</v>
      </c>
      <c r="L248">
        <v>1368</v>
      </c>
      <c r="N248">
        <v>1011</v>
      </c>
      <c r="O248" t="s">
        <v>618</v>
      </c>
      <c r="P248" t="s">
        <v>618</v>
      </c>
      <c r="Q248">
        <v>1</v>
      </c>
      <c r="W248">
        <v>0</v>
      </c>
      <c r="X248">
        <v>-1647195433</v>
      </c>
      <c r="Y248">
        <f>((AT248*1.25)*1.2)</f>
        <v>0.16500000000000001</v>
      </c>
      <c r="AA248">
        <v>0</v>
      </c>
      <c r="AB248">
        <v>1916.15</v>
      </c>
      <c r="AC248">
        <v>758.78</v>
      </c>
      <c r="AD248">
        <v>0</v>
      </c>
      <c r="AE248">
        <v>0</v>
      </c>
      <c r="AF248">
        <v>123.34</v>
      </c>
      <c r="AG248">
        <v>12.62</v>
      </c>
      <c r="AH248">
        <v>0</v>
      </c>
      <c r="AI248">
        <v>1</v>
      </c>
      <c r="AJ248">
        <v>14.56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0.11</v>
      </c>
      <c r="AU248" t="s">
        <v>138</v>
      </c>
      <c r="AV248">
        <v>0</v>
      </c>
      <c r="AW248">
        <v>2</v>
      </c>
      <c r="AX248">
        <v>86550318</v>
      </c>
      <c r="AY248">
        <v>1</v>
      </c>
      <c r="AZ248">
        <v>0</v>
      </c>
      <c r="BA248">
        <v>268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ROUND(Y248*Source!I241*DO248,9)</f>
        <v>0.62468999999999997</v>
      </c>
      <c r="CX248">
        <f>ROUND(Y248*Source!I241,9)</f>
        <v>4.9500000000000002E-2</v>
      </c>
      <c r="CY248">
        <f>AB248</f>
        <v>1916.15</v>
      </c>
      <c r="CZ248">
        <f>AF248</f>
        <v>123.34</v>
      </c>
      <c r="DA248">
        <f>AJ248</f>
        <v>14.56</v>
      </c>
      <c r="DB248">
        <f>ROUND(((ROUND(AT248*CZ248,2)*1.25)*1.2),6)</f>
        <v>20.355</v>
      </c>
      <c r="DC248">
        <f>ROUND(((ROUND(AT248*AG248,2)*1.25)*1.2),6)</f>
        <v>2.085</v>
      </c>
      <c r="DD248" t="s">
        <v>3</v>
      </c>
      <c r="DE248" t="s">
        <v>3</v>
      </c>
      <c r="DF248">
        <f t="shared" si="103"/>
        <v>0</v>
      </c>
      <c r="DG248">
        <f>ROUND(ROUND(AF248*AJ248,2)*CX248,2)</f>
        <v>88.89</v>
      </c>
      <c r="DH248">
        <f>ROUND(ROUND(AG248*AK248,2)*CX248,2)</f>
        <v>35.200000000000003</v>
      </c>
      <c r="DI248">
        <f t="shared" si="81"/>
        <v>0</v>
      </c>
      <c r="DJ248">
        <f>DG248</f>
        <v>88.89</v>
      </c>
      <c r="DK248">
        <v>0</v>
      </c>
      <c r="DL248" t="s">
        <v>635</v>
      </c>
      <c r="DM248">
        <v>0</v>
      </c>
      <c r="DN248" t="s">
        <v>614</v>
      </c>
      <c r="DO248">
        <v>12.62</v>
      </c>
    </row>
    <row r="249" spans="1:119" x14ac:dyDescent="0.25">
      <c r="A249">
        <f>ROW(Source!A241)</f>
        <v>241</v>
      </c>
      <c r="B249">
        <v>86549536</v>
      </c>
      <c r="C249">
        <v>86550308</v>
      </c>
      <c r="D249">
        <v>85731798</v>
      </c>
      <c r="E249">
        <v>1</v>
      </c>
      <c r="F249">
        <v>1</v>
      </c>
      <c r="G249">
        <v>1081</v>
      </c>
      <c r="H249">
        <v>2</v>
      </c>
      <c r="I249" t="s">
        <v>664</v>
      </c>
      <c r="J249" t="s">
        <v>665</v>
      </c>
      <c r="K249" t="s">
        <v>666</v>
      </c>
      <c r="L249">
        <v>1368</v>
      </c>
      <c r="N249">
        <v>1011</v>
      </c>
      <c r="O249" t="s">
        <v>618</v>
      </c>
      <c r="P249" t="s">
        <v>618</v>
      </c>
      <c r="Q249">
        <v>1</v>
      </c>
      <c r="W249">
        <v>0</v>
      </c>
      <c r="X249">
        <v>-2083101341</v>
      </c>
      <c r="Y249">
        <f>((AT249*1.25)*1.2)</f>
        <v>2.6999999999999997</v>
      </c>
      <c r="AA249">
        <v>0</v>
      </c>
      <c r="AB249">
        <v>8.08</v>
      </c>
      <c r="AC249">
        <v>0</v>
      </c>
      <c r="AD249">
        <v>0</v>
      </c>
      <c r="AE249">
        <v>0</v>
      </c>
      <c r="AF249">
        <v>0.8</v>
      </c>
      <c r="AG249">
        <v>0</v>
      </c>
      <c r="AH249">
        <v>0</v>
      </c>
      <c r="AI249">
        <v>1</v>
      </c>
      <c r="AJ249">
        <v>9.4600000000000009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1.8</v>
      </c>
      <c r="AU249" t="s">
        <v>138</v>
      </c>
      <c r="AV249">
        <v>0</v>
      </c>
      <c r="AW249">
        <v>2</v>
      </c>
      <c r="AX249">
        <v>86550320</v>
      </c>
      <c r="AY249">
        <v>1</v>
      </c>
      <c r="AZ249">
        <v>0</v>
      </c>
      <c r="BA249">
        <v>269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ROUND(Y249*Source!I241*DO249,9)</f>
        <v>0</v>
      </c>
      <c r="CX249">
        <f>ROUND(Y249*Source!I241,9)</f>
        <v>0.81</v>
      </c>
      <c r="CY249">
        <f>AB249</f>
        <v>8.08</v>
      </c>
      <c r="CZ249">
        <f>AF249</f>
        <v>0.8</v>
      </c>
      <c r="DA249">
        <f>AJ249</f>
        <v>9.4600000000000009</v>
      </c>
      <c r="DB249">
        <f>ROUND(((ROUND(AT249*CZ249,2)*1.25)*1.2),6)</f>
        <v>2.16</v>
      </c>
      <c r="DC249">
        <f>ROUND(((ROUND(AT249*AG249,2)*1.25)*1.2),6)</f>
        <v>0</v>
      </c>
      <c r="DD249" t="s">
        <v>3</v>
      </c>
      <c r="DE249" t="s">
        <v>3</v>
      </c>
      <c r="DF249">
        <f t="shared" si="103"/>
        <v>0</v>
      </c>
      <c r="DG249">
        <f>ROUND(ROUND(AF249*AJ249,2)*CX249,2)</f>
        <v>6.13</v>
      </c>
      <c r="DH249">
        <f>ROUND(ROUND(AG249,2)*CX249,2)</f>
        <v>0</v>
      </c>
      <c r="DI249">
        <f t="shared" si="81"/>
        <v>0</v>
      </c>
      <c r="DJ249">
        <f>DG249</f>
        <v>6.13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ROW(Source!A241)</f>
        <v>241</v>
      </c>
      <c r="B250">
        <v>86549536</v>
      </c>
      <c r="C250">
        <v>86550308</v>
      </c>
      <c r="D250">
        <v>85731746</v>
      </c>
      <c r="E250">
        <v>1</v>
      </c>
      <c r="F250">
        <v>1</v>
      </c>
      <c r="G250">
        <v>1081</v>
      </c>
      <c r="H250">
        <v>2</v>
      </c>
      <c r="I250" t="s">
        <v>667</v>
      </c>
      <c r="J250" t="s">
        <v>668</v>
      </c>
      <c r="K250" t="s">
        <v>669</v>
      </c>
      <c r="L250">
        <v>1368</v>
      </c>
      <c r="N250">
        <v>1011</v>
      </c>
      <c r="O250" t="s">
        <v>618</v>
      </c>
      <c r="P250" t="s">
        <v>618</v>
      </c>
      <c r="Q250">
        <v>1</v>
      </c>
      <c r="W250">
        <v>0</v>
      </c>
      <c r="X250">
        <v>627021599</v>
      </c>
      <c r="Y250">
        <f>((AT250*1.25)*1.2)</f>
        <v>2.7749999999999999</v>
      </c>
      <c r="AA250">
        <v>0</v>
      </c>
      <c r="AB250">
        <v>11.13</v>
      </c>
      <c r="AC250">
        <v>0</v>
      </c>
      <c r="AD250">
        <v>0</v>
      </c>
      <c r="AE250">
        <v>0</v>
      </c>
      <c r="AF250">
        <v>1.08</v>
      </c>
      <c r="AG250">
        <v>0</v>
      </c>
      <c r="AH250">
        <v>0</v>
      </c>
      <c r="AI250">
        <v>1</v>
      </c>
      <c r="AJ250">
        <v>9.66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1.85</v>
      </c>
      <c r="AU250" t="s">
        <v>138</v>
      </c>
      <c r="AV250">
        <v>0</v>
      </c>
      <c r="AW250">
        <v>2</v>
      </c>
      <c r="AX250">
        <v>86550321</v>
      </c>
      <c r="AY250">
        <v>1</v>
      </c>
      <c r="AZ250">
        <v>0</v>
      </c>
      <c r="BA250">
        <v>270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ROUND(Y250*Source!I241*DO250,9)</f>
        <v>0</v>
      </c>
      <c r="CX250">
        <f>ROUND(Y250*Source!I241,9)</f>
        <v>0.83250000000000002</v>
      </c>
      <c r="CY250">
        <f>AB250</f>
        <v>11.13</v>
      </c>
      <c r="CZ250">
        <f>AF250</f>
        <v>1.08</v>
      </c>
      <c r="DA250">
        <f>AJ250</f>
        <v>9.66</v>
      </c>
      <c r="DB250">
        <f>ROUND(((ROUND(AT250*CZ250,2)*1.25)*1.2),6)</f>
        <v>3</v>
      </c>
      <c r="DC250">
        <f>ROUND(((ROUND(AT250*AG250,2)*1.25)*1.2),6)</f>
        <v>0</v>
      </c>
      <c r="DD250" t="s">
        <v>3</v>
      </c>
      <c r="DE250" t="s">
        <v>3</v>
      </c>
      <c r="DF250">
        <f t="shared" si="103"/>
        <v>0</v>
      </c>
      <c r="DG250">
        <f>ROUND(ROUND(AF250*AJ250,2)*CX250,2)</f>
        <v>8.68</v>
      </c>
      <c r="DH250">
        <f>ROUND(ROUND(AG250,2)*CX250,2)</f>
        <v>0</v>
      </c>
      <c r="DI250">
        <f t="shared" si="81"/>
        <v>0</v>
      </c>
      <c r="DJ250">
        <f>DG250</f>
        <v>8.68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ROW(Source!A241)</f>
        <v>241</v>
      </c>
      <c r="B251">
        <v>86549536</v>
      </c>
      <c r="C251">
        <v>86550308</v>
      </c>
      <c r="D251">
        <v>85730911</v>
      </c>
      <c r="E251">
        <v>1</v>
      </c>
      <c r="F251">
        <v>1</v>
      </c>
      <c r="G251">
        <v>1081</v>
      </c>
      <c r="H251">
        <v>2</v>
      </c>
      <c r="I251" t="s">
        <v>652</v>
      </c>
      <c r="J251" t="s">
        <v>653</v>
      </c>
      <c r="K251" t="s">
        <v>654</v>
      </c>
      <c r="L251">
        <v>1368</v>
      </c>
      <c r="N251">
        <v>1011</v>
      </c>
      <c r="O251" t="s">
        <v>618</v>
      </c>
      <c r="P251" t="s">
        <v>618</v>
      </c>
      <c r="Q251">
        <v>1</v>
      </c>
      <c r="W251">
        <v>0</v>
      </c>
      <c r="X251">
        <v>-44940208</v>
      </c>
      <c r="Y251">
        <f>((AT251*1.25)*1.2)</f>
        <v>0.16500000000000001</v>
      </c>
      <c r="AA251">
        <v>0</v>
      </c>
      <c r="AB251">
        <v>2758.65</v>
      </c>
      <c r="AC251">
        <v>1017.92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14.43</v>
      </c>
      <c r="AK251">
        <v>56.35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0.11</v>
      </c>
      <c r="AU251" t="s">
        <v>138</v>
      </c>
      <c r="AV251">
        <v>0</v>
      </c>
      <c r="AW251">
        <v>2</v>
      </c>
      <c r="AX251">
        <v>86550319</v>
      </c>
      <c r="AY251">
        <v>1</v>
      </c>
      <c r="AZ251">
        <v>0</v>
      </c>
      <c r="BA251">
        <v>271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ROUND(Y251*Source!I241*DO251,9)</f>
        <v>0.83803499999999997</v>
      </c>
      <c r="CX251">
        <f>ROUND(Y251*Source!I241,9)</f>
        <v>4.9500000000000002E-2</v>
      </c>
      <c r="CY251">
        <f>AB251</f>
        <v>2758.65</v>
      </c>
      <c r="CZ251">
        <f>AF251</f>
        <v>179.17</v>
      </c>
      <c r="DA251">
        <f>AJ251</f>
        <v>14.43</v>
      </c>
      <c r="DB251">
        <f>ROUND(((ROUND(AT251*CZ251,2)*1.25)*1.2),6)</f>
        <v>29.565000000000001</v>
      </c>
      <c r="DC251">
        <f>ROUND(((ROUND(AT251*AG251,2)*1.25)*1.2),6)</f>
        <v>2.79</v>
      </c>
      <c r="DD251" t="s">
        <v>3</v>
      </c>
      <c r="DE251" t="s">
        <v>3</v>
      </c>
      <c r="DF251">
        <f t="shared" si="103"/>
        <v>0</v>
      </c>
      <c r="DG251">
        <f>ROUND(ROUND(AF251*AJ251,2)*CX251,2)</f>
        <v>127.98</v>
      </c>
      <c r="DH251">
        <f>ROUND(ROUND(AG251*AK251,2)*CX251,2)</f>
        <v>47.22</v>
      </c>
      <c r="DI251">
        <f t="shared" si="81"/>
        <v>0</v>
      </c>
      <c r="DJ251">
        <f>DG251</f>
        <v>127.98</v>
      </c>
      <c r="DK251">
        <v>0</v>
      </c>
      <c r="DL251" t="s">
        <v>635</v>
      </c>
      <c r="DM251">
        <v>0</v>
      </c>
      <c r="DN251" t="s">
        <v>614</v>
      </c>
      <c r="DO251">
        <v>16.93</v>
      </c>
    </row>
    <row r="252" spans="1:119" x14ac:dyDescent="0.25">
      <c r="A252">
        <f>ROW(Source!A241)</f>
        <v>241</v>
      </c>
      <c r="B252">
        <v>86549536</v>
      </c>
      <c r="C252">
        <v>86550308</v>
      </c>
      <c r="D252">
        <v>85700702</v>
      </c>
      <c r="E252">
        <v>1</v>
      </c>
      <c r="F252">
        <v>1</v>
      </c>
      <c r="G252">
        <v>1081</v>
      </c>
      <c r="H252">
        <v>3</v>
      </c>
      <c r="I252" t="s">
        <v>670</v>
      </c>
      <c r="J252" t="s">
        <v>671</v>
      </c>
      <c r="K252" t="s">
        <v>672</v>
      </c>
      <c r="L252">
        <v>1346</v>
      </c>
      <c r="N252">
        <v>1009</v>
      </c>
      <c r="O252" t="s">
        <v>651</v>
      </c>
      <c r="P252" t="s">
        <v>651</v>
      </c>
      <c r="Q252">
        <v>1</v>
      </c>
      <c r="W252">
        <v>0</v>
      </c>
      <c r="X252">
        <v>1343467368</v>
      </c>
      <c r="Y252">
        <f>((AT252*1)*1)</f>
        <v>0.44</v>
      </c>
      <c r="AA252">
        <v>23.6</v>
      </c>
      <c r="AB252">
        <v>0</v>
      </c>
      <c r="AC252">
        <v>0</v>
      </c>
      <c r="AD252">
        <v>0</v>
      </c>
      <c r="AE252">
        <v>1.61</v>
      </c>
      <c r="AF252">
        <v>0</v>
      </c>
      <c r="AG252">
        <v>0</v>
      </c>
      <c r="AH252">
        <v>0</v>
      </c>
      <c r="AI252">
        <v>14.66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0.44</v>
      </c>
      <c r="AU252" t="s">
        <v>36</v>
      </c>
      <c r="AV252">
        <v>0</v>
      </c>
      <c r="AW252">
        <v>2</v>
      </c>
      <c r="AX252">
        <v>86550322</v>
      </c>
      <c r="AY252">
        <v>1</v>
      </c>
      <c r="AZ252">
        <v>0</v>
      </c>
      <c r="BA252">
        <v>272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ROUND(Y252*Source!I241,9)</f>
        <v>0.13200000000000001</v>
      </c>
      <c r="CY252">
        <f>AA252</f>
        <v>23.6</v>
      </c>
      <c r="CZ252">
        <f>AE252</f>
        <v>1.61</v>
      </c>
      <c r="DA252">
        <f>AI252</f>
        <v>14.66</v>
      </c>
      <c r="DB252">
        <f>ROUND(((ROUND(AT252*CZ252,2)*1)*1),6)</f>
        <v>0.71</v>
      </c>
      <c r="DC252">
        <f>ROUND(((ROUND(AT252*AG252,2)*1)*1),6)</f>
        <v>0</v>
      </c>
      <c r="DD252" t="s">
        <v>3</v>
      </c>
      <c r="DE252" t="s">
        <v>3</v>
      </c>
      <c r="DF252">
        <f>ROUND(ROUND(AE252*AI252,2)*CX252,2)</f>
        <v>3.12</v>
      </c>
      <c r="DG252">
        <f t="shared" ref="DG252:DG263" si="104">ROUND(ROUND(AF252,2)*CX252,2)</f>
        <v>0</v>
      </c>
      <c r="DH252">
        <f t="shared" ref="DH252:DH263" si="105">ROUND(ROUND(AG252,2)*CX252,2)</f>
        <v>0</v>
      </c>
      <c r="DI252">
        <f t="shared" si="81"/>
        <v>0</v>
      </c>
      <c r="DJ252">
        <f>DF252</f>
        <v>3.12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ROW(Source!A241)</f>
        <v>241</v>
      </c>
      <c r="B253">
        <v>86549536</v>
      </c>
      <c r="C253">
        <v>86550308</v>
      </c>
      <c r="D253">
        <v>85700705</v>
      </c>
      <c r="E253">
        <v>1</v>
      </c>
      <c r="F253">
        <v>1</v>
      </c>
      <c r="G253">
        <v>1081</v>
      </c>
      <c r="H253">
        <v>3</v>
      </c>
      <c r="I253" t="s">
        <v>642</v>
      </c>
      <c r="J253" t="s">
        <v>643</v>
      </c>
      <c r="K253" t="s">
        <v>644</v>
      </c>
      <c r="L253">
        <v>1339</v>
      </c>
      <c r="N253">
        <v>1007</v>
      </c>
      <c r="O253" t="s">
        <v>622</v>
      </c>
      <c r="P253" t="s">
        <v>622</v>
      </c>
      <c r="Q253">
        <v>1</v>
      </c>
      <c r="W253">
        <v>0</v>
      </c>
      <c r="X253">
        <v>-1622585150</v>
      </c>
      <c r="Y253">
        <f>((AT253*1)*1)</f>
        <v>1.57</v>
      </c>
      <c r="AA253">
        <v>54.79</v>
      </c>
      <c r="AB253">
        <v>0</v>
      </c>
      <c r="AC253">
        <v>0</v>
      </c>
      <c r="AD253">
        <v>0</v>
      </c>
      <c r="AE253">
        <v>7.07</v>
      </c>
      <c r="AF253">
        <v>0</v>
      </c>
      <c r="AG253">
        <v>0</v>
      </c>
      <c r="AH253">
        <v>0</v>
      </c>
      <c r="AI253">
        <v>7.75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1.57</v>
      </c>
      <c r="AU253" t="s">
        <v>36</v>
      </c>
      <c r="AV253">
        <v>0</v>
      </c>
      <c r="AW253">
        <v>2</v>
      </c>
      <c r="AX253">
        <v>86550323</v>
      </c>
      <c r="AY253">
        <v>1</v>
      </c>
      <c r="AZ253">
        <v>0</v>
      </c>
      <c r="BA253">
        <v>273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ROUND(Y253*Source!I241,9)</f>
        <v>0.47099999999999997</v>
      </c>
      <c r="CY253">
        <f>AA253</f>
        <v>54.79</v>
      </c>
      <c r="CZ253">
        <f>AE253</f>
        <v>7.07</v>
      </c>
      <c r="DA253">
        <f>AI253</f>
        <v>7.75</v>
      </c>
      <c r="DB253">
        <f>ROUND(((ROUND(AT253*CZ253,2)*1)*1),6)</f>
        <v>11.1</v>
      </c>
      <c r="DC253">
        <f>ROUND(((ROUND(AT253*AG253,2)*1)*1),6)</f>
        <v>0</v>
      </c>
      <c r="DD253" t="s">
        <v>3</v>
      </c>
      <c r="DE253" t="s">
        <v>3</v>
      </c>
      <c r="DF253">
        <f>ROUND(ROUND(AE253*AI253,2)*CX253,2)</f>
        <v>25.81</v>
      </c>
      <c r="DG253">
        <f t="shared" si="104"/>
        <v>0</v>
      </c>
      <c r="DH253">
        <f t="shared" si="105"/>
        <v>0</v>
      </c>
      <c r="DI253">
        <f t="shared" si="81"/>
        <v>0</v>
      </c>
      <c r="DJ253">
        <f>DF253</f>
        <v>25.81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ROW(Source!A241)</f>
        <v>241</v>
      </c>
      <c r="B254">
        <v>86549536</v>
      </c>
      <c r="C254">
        <v>86550308</v>
      </c>
      <c r="D254">
        <v>85716484</v>
      </c>
      <c r="E254">
        <v>1</v>
      </c>
      <c r="F254">
        <v>1</v>
      </c>
      <c r="G254">
        <v>1081</v>
      </c>
      <c r="H254">
        <v>3</v>
      </c>
      <c r="I254" t="s">
        <v>142</v>
      </c>
      <c r="J254" t="s">
        <v>145</v>
      </c>
      <c r="K254" t="s">
        <v>143</v>
      </c>
      <c r="L254">
        <v>1301</v>
      </c>
      <c r="N254">
        <v>1003</v>
      </c>
      <c r="O254" t="s">
        <v>144</v>
      </c>
      <c r="P254" t="s">
        <v>144</v>
      </c>
      <c r="Q254">
        <v>1</v>
      </c>
      <c r="W254">
        <v>0</v>
      </c>
      <c r="X254">
        <v>472920806</v>
      </c>
      <c r="Y254">
        <f>((AT254*1)*1)</f>
        <v>100</v>
      </c>
      <c r="AA254">
        <v>2619.6799999999998</v>
      </c>
      <c r="AB254">
        <v>0</v>
      </c>
      <c r="AC254">
        <v>0</v>
      </c>
      <c r="AD254">
        <v>0</v>
      </c>
      <c r="AE254">
        <v>1423.74</v>
      </c>
      <c r="AF254">
        <v>0</v>
      </c>
      <c r="AG254">
        <v>0</v>
      </c>
      <c r="AH254">
        <v>0</v>
      </c>
      <c r="AI254">
        <v>1.84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100</v>
      </c>
      <c r="AU254" t="s">
        <v>36</v>
      </c>
      <c r="AV254">
        <v>0</v>
      </c>
      <c r="AW254">
        <v>1</v>
      </c>
      <c r="AX254">
        <v>-1</v>
      </c>
      <c r="AY254">
        <v>0</v>
      </c>
      <c r="AZ254">
        <v>0</v>
      </c>
      <c r="BA254" t="s">
        <v>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ROUND(Y254*Source!I241,9)</f>
        <v>30</v>
      </c>
      <c r="CY254">
        <f>AA254</f>
        <v>2619.6799999999998</v>
      </c>
      <c r="CZ254">
        <f>AE254</f>
        <v>1423.74</v>
      </c>
      <c r="DA254">
        <f>AI254</f>
        <v>1.84</v>
      </c>
      <c r="DB254">
        <f>ROUND(((ROUND(AT254*CZ254,2)*1)*1),6)</f>
        <v>142374</v>
      </c>
      <c r="DC254">
        <f>ROUND(((ROUND(AT254*AG254,2)*1)*1),6)</f>
        <v>0</v>
      </c>
      <c r="DD254" t="s">
        <v>3</v>
      </c>
      <c r="DE254" t="s">
        <v>3</v>
      </c>
      <c r="DF254">
        <f>ROUND(ROUND(AE254*AI254,2)*CX254,2)</f>
        <v>78590.399999999994</v>
      </c>
      <c r="DG254">
        <f t="shared" si="104"/>
        <v>0</v>
      </c>
      <c r="DH254">
        <f t="shared" si="105"/>
        <v>0</v>
      </c>
      <c r="DI254">
        <f t="shared" si="81"/>
        <v>0</v>
      </c>
      <c r="DJ254">
        <f>DF254</f>
        <v>78590.399999999994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ROW(Source!A244)</f>
        <v>244</v>
      </c>
      <c r="B255">
        <v>86549534</v>
      </c>
      <c r="C255">
        <v>86550326</v>
      </c>
      <c r="D255">
        <v>85665773</v>
      </c>
      <c r="E255">
        <v>1081</v>
      </c>
      <c r="F255">
        <v>1</v>
      </c>
      <c r="G255">
        <v>1081</v>
      </c>
      <c r="H255">
        <v>1</v>
      </c>
      <c r="I255" t="s">
        <v>612</v>
      </c>
      <c r="J255" t="s">
        <v>3</v>
      </c>
      <c r="K255" t="s">
        <v>613</v>
      </c>
      <c r="L255">
        <v>1191</v>
      </c>
      <c r="N255">
        <v>1013</v>
      </c>
      <c r="O255" t="s">
        <v>614</v>
      </c>
      <c r="P255" t="s">
        <v>614</v>
      </c>
      <c r="Q255">
        <v>1</v>
      </c>
      <c r="W255">
        <v>0</v>
      </c>
      <c r="X255">
        <v>476480486</v>
      </c>
      <c r="Y255">
        <f>((AT255*1.15)*1.2)</f>
        <v>196.3878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142.31</v>
      </c>
      <c r="AU255" t="s">
        <v>139</v>
      </c>
      <c r="AV255">
        <v>1</v>
      </c>
      <c r="AW255">
        <v>2</v>
      </c>
      <c r="AX255">
        <v>86550335</v>
      </c>
      <c r="AY255">
        <v>1</v>
      </c>
      <c r="AZ255">
        <v>0</v>
      </c>
      <c r="BA255">
        <v>275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U255">
        <f>ROUND(AT255*Source!I244*AH255*AL255,2)</f>
        <v>0</v>
      </c>
      <c r="CV255">
        <f>ROUND(Y255*Source!I244,9)</f>
        <v>41.241438000000002</v>
      </c>
      <c r="CW255">
        <v>0</v>
      </c>
      <c r="CX255">
        <f>ROUND(Y255*Source!I244,9)</f>
        <v>41.241438000000002</v>
      </c>
      <c r="CY255">
        <f>AD255</f>
        <v>0</v>
      </c>
      <c r="CZ255">
        <f>AH255</f>
        <v>0</v>
      </c>
      <c r="DA255">
        <f>AL255</f>
        <v>1</v>
      </c>
      <c r="DB255">
        <f>ROUND(((ROUND(AT255*CZ255,2)*1.15)*1.2),6)</f>
        <v>0</v>
      </c>
      <c r="DC255">
        <f>ROUND(((ROUND(AT255*AG255,2)*1.15)*1.2),6)</f>
        <v>0</v>
      </c>
      <c r="DD255" t="s">
        <v>3</v>
      </c>
      <c r="DE255" t="s">
        <v>3</v>
      </c>
      <c r="DF255">
        <f t="shared" ref="DF255:DF267" si="106">ROUND(ROUND(AE255,2)*CX255,2)</f>
        <v>0</v>
      </c>
      <c r="DG255">
        <f t="shared" si="104"/>
        <v>0</v>
      </c>
      <c r="DH255">
        <f t="shared" si="105"/>
        <v>0</v>
      </c>
      <c r="DI255">
        <f t="shared" si="81"/>
        <v>0</v>
      </c>
      <c r="DJ255">
        <f>DI255</f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ROW(Source!A244)</f>
        <v>244</v>
      </c>
      <c r="B256">
        <v>86549534</v>
      </c>
      <c r="C256">
        <v>86550326</v>
      </c>
      <c r="D256">
        <v>85731680</v>
      </c>
      <c r="E256">
        <v>1</v>
      </c>
      <c r="F256">
        <v>1</v>
      </c>
      <c r="G256">
        <v>1081</v>
      </c>
      <c r="H256">
        <v>2</v>
      </c>
      <c r="I256" t="s">
        <v>661</v>
      </c>
      <c r="J256" t="s">
        <v>662</v>
      </c>
      <c r="K256" t="s">
        <v>663</v>
      </c>
      <c r="L256">
        <v>1368</v>
      </c>
      <c r="N256">
        <v>1011</v>
      </c>
      <c r="O256" t="s">
        <v>618</v>
      </c>
      <c r="P256" t="s">
        <v>618</v>
      </c>
      <c r="Q256">
        <v>1</v>
      </c>
      <c r="W256">
        <v>0</v>
      </c>
      <c r="X256">
        <v>-1647195433</v>
      </c>
      <c r="Y256">
        <f>((AT256*1.25)*1.2)</f>
        <v>0.09</v>
      </c>
      <c r="AA256">
        <v>0</v>
      </c>
      <c r="AB256">
        <v>131.6</v>
      </c>
      <c r="AC256">
        <v>13.47</v>
      </c>
      <c r="AD256">
        <v>0</v>
      </c>
      <c r="AE256">
        <v>0</v>
      </c>
      <c r="AF256">
        <v>123.34</v>
      </c>
      <c r="AG256">
        <v>12.62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0.06</v>
      </c>
      <c r="AU256" t="s">
        <v>138</v>
      </c>
      <c r="AV256">
        <v>0</v>
      </c>
      <c r="AW256">
        <v>2</v>
      </c>
      <c r="AX256">
        <v>86550336</v>
      </c>
      <c r="AY256">
        <v>1</v>
      </c>
      <c r="AZ256">
        <v>0</v>
      </c>
      <c r="BA256">
        <v>276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ROUND(Y256*Source!I244*DO256,9)</f>
        <v>0.23851800000000001</v>
      </c>
      <c r="CX256">
        <f>ROUND(Y256*Source!I244,9)</f>
        <v>1.89E-2</v>
      </c>
      <c r="CY256">
        <f>AB256</f>
        <v>131.6</v>
      </c>
      <c r="CZ256">
        <f>AF256</f>
        <v>123.34</v>
      </c>
      <c r="DA256">
        <f>AJ256</f>
        <v>1</v>
      </c>
      <c r="DB256">
        <f>ROUND(((ROUND(AT256*CZ256,2)*1.25)*1.2),6)</f>
        <v>11.1</v>
      </c>
      <c r="DC256">
        <f>ROUND(((ROUND(AT256*AG256,2)*1.25)*1.2),6)</f>
        <v>1.1399999999999999</v>
      </c>
      <c r="DD256" t="s">
        <v>3</v>
      </c>
      <c r="DE256" t="s">
        <v>3</v>
      </c>
      <c r="DF256">
        <f t="shared" si="106"/>
        <v>0</v>
      </c>
      <c r="DG256">
        <f t="shared" si="104"/>
        <v>2.33</v>
      </c>
      <c r="DH256">
        <f t="shared" si="105"/>
        <v>0.24</v>
      </c>
      <c r="DI256">
        <f t="shared" si="81"/>
        <v>0</v>
      </c>
      <c r="DJ256">
        <f>DG256</f>
        <v>2.33</v>
      </c>
      <c r="DK256">
        <v>0</v>
      </c>
      <c r="DL256" t="s">
        <v>635</v>
      </c>
      <c r="DM256">
        <v>0</v>
      </c>
      <c r="DN256" t="s">
        <v>614</v>
      </c>
      <c r="DO256">
        <v>12.62</v>
      </c>
    </row>
    <row r="257" spans="1:119" x14ac:dyDescent="0.25">
      <c r="A257">
        <f>ROW(Source!A244)</f>
        <v>244</v>
      </c>
      <c r="B257">
        <v>86549534</v>
      </c>
      <c r="C257">
        <v>86550326</v>
      </c>
      <c r="D257">
        <v>85731798</v>
      </c>
      <c r="E257">
        <v>1</v>
      </c>
      <c r="F257">
        <v>1</v>
      </c>
      <c r="G257">
        <v>1081</v>
      </c>
      <c r="H257">
        <v>2</v>
      </c>
      <c r="I257" t="s">
        <v>664</v>
      </c>
      <c r="J257" t="s">
        <v>665</v>
      </c>
      <c r="K257" t="s">
        <v>666</v>
      </c>
      <c r="L257">
        <v>1368</v>
      </c>
      <c r="N257">
        <v>1011</v>
      </c>
      <c r="O257" t="s">
        <v>618</v>
      </c>
      <c r="P257" t="s">
        <v>618</v>
      </c>
      <c r="Q257">
        <v>1</v>
      </c>
      <c r="W257">
        <v>0</v>
      </c>
      <c r="X257">
        <v>-2083101341</v>
      </c>
      <c r="Y257">
        <f>((AT257*1.25)*1.2)</f>
        <v>2.6999999999999997</v>
      </c>
      <c r="AA257">
        <v>0</v>
      </c>
      <c r="AB257">
        <v>0.85</v>
      </c>
      <c r="AC257">
        <v>0</v>
      </c>
      <c r="AD257">
        <v>0</v>
      </c>
      <c r="AE257">
        <v>0</v>
      </c>
      <c r="AF257">
        <v>0.8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1.8</v>
      </c>
      <c r="AU257" t="s">
        <v>138</v>
      </c>
      <c r="AV257">
        <v>0</v>
      </c>
      <c r="AW257">
        <v>2</v>
      </c>
      <c r="AX257">
        <v>86550338</v>
      </c>
      <c r="AY257">
        <v>1</v>
      </c>
      <c r="AZ257">
        <v>0</v>
      </c>
      <c r="BA257">
        <v>277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ROUND(Y257*Source!I244*DO257,9)</f>
        <v>0</v>
      </c>
      <c r="CX257">
        <f>ROUND(Y257*Source!I244,9)</f>
        <v>0.56699999999999995</v>
      </c>
      <c r="CY257">
        <f>AB257</f>
        <v>0.85</v>
      </c>
      <c r="CZ257">
        <f>AF257</f>
        <v>0.8</v>
      </c>
      <c r="DA257">
        <f>AJ257</f>
        <v>1</v>
      </c>
      <c r="DB257">
        <f>ROUND(((ROUND(AT257*CZ257,2)*1.25)*1.2),6)</f>
        <v>2.16</v>
      </c>
      <c r="DC257">
        <f>ROUND(((ROUND(AT257*AG257,2)*1.25)*1.2),6)</f>
        <v>0</v>
      </c>
      <c r="DD257" t="s">
        <v>3</v>
      </c>
      <c r="DE257" t="s">
        <v>3</v>
      </c>
      <c r="DF257">
        <f t="shared" si="106"/>
        <v>0</v>
      </c>
      <c r="DG257">
        <f t="shared" si="104"/>
        <v>0.45</v>
      </c>
      <c r="DH257">
        <f t="shared" si="105"/>
        <v>0</v>
      </c>
      <c r="DI257">
        <f t="shared" ref="DI257:DI320" si="107">ROUND(ROUND(AH257,2)*CX257,2)</f>
        <v>0</v>
      </c>
      <c r="DJ257">
        <f>DG257</f>
        <v>0.45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ROW(Source!A244)</f>
        <v>244</v>
      </c>
      <c r="B258">
        <v>86549534</v>
      </c>
      <c r="C258">
        <v>86550326</v>
      </c>
      <c r="D258">
        <v>85731746</v>
      </c>
      <c r="E258">
        <v>1</v>
      </c>
      <c r="F258">
        <v>1</v>
      </c>
      <c r="G258">
        <v>1081</v>
      </c>
      <c r="H258">
        <v>2</v>
      </c>
      <c r="I258" t="s">
        <v>667</v>
      </c>
      <c r="J258" t="s">
        <v>668</v>
      </c>
      <c r="K258" t="s">
        <v>669</v>
      </c>
      <c r="L258">
        <v>1368</v>
      </c>
      <c r="N258">
        <v>1011</v>
      </c>
      <c r="O258" t="s">
        <v>618</v>
      </c>
      <c r="P258" t="s">
        <v>618</v>
      </c>
      <c r="Q258">
        <v>1</v>
      </c>
      <c r="W258">
        <v>0</v>
      </c>
      <c r="X258">
        <v>627021599</v>
      </c>
      <c r="Y258">
        <f>((AT258*1.25)*1.2)</f>
        <v>2.7749999999999999</v>
      </c>
      <c r="AA258">
        <v>0</v>
      </c>
      <c r="AB258">
        <v>1.1499999999999999</v>
      </c>
      <c r="AC258">
        <v>0</v>
      </c>
      <c r="AD258">
        <v>0</v>
      </c>
      <c r="AE258">
        <v>0</v>
      </c>
      <c r="AF258">
        <v>1.08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1.85</v>
      </c>
      <c r="AU258" t="s">
        <v>138</v>
      </c>
      <c r="AV258">
        <v>0</v>
      </c>
      <c r="AW258">
        <v>2</v>
      </c>
      <c r="AX258">
        <v>86550339</v>
      </c>
      <c r="AY258">
        <v>1</v>
      </c>
      <c r="AZ258">
        <v>0</v>
      </c>
      <c r="BA258">
        <v>278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ROUND(Y258*Source!I244*DO258,9)</f>
        <v>0</v>
      </c>
      <c r="CX258">
        <f>ROUND(Y258*Source!I244,9)</f>
        <v>0.58274999999999999</v>
      </c>
      <c r="CY258">
        <f>AB258</f>
        <v>1.1499999999999999</v>
      </c>
      <c r="CZ258">
        <f>AF258</f>
        <v>1.08</v>
      </c>
      <c r="DA258">
        <f>AJ258</f>
        <v>1</v>
      </c>
      <c r="DB258">
        <f>ROUND(((ROUND(AT258*CZ258,2)*1.25)*1.2),6)</f>
        <v>3</v>
      </c>
      <c r="DC258">
        <f>ROUND(((ROUND(AT258*AG258,2)*1.25)*1.2),6)</f>
        <v>0</v>
      </c>
      <c r="DD258" t="s">
        <v>3</v>
      </c>
      <c r="DE258" t="s">
        <v>3</v>
      </c>
      <c r="DF258">
        <f t="shared" si="106"/>
        <v>0</v>
      </c>
      <c r="DG258">
        <f t="shared" si="104"/>
        <v>0.63</v>
      </c>
      <c r="DH258">
        <f t="shared" si="105"/>
        <v>0</v>
      </c>
      <c r="DI258">
        <f t="shared" si="107"/>
        <v>0</v>
      </c>
      <c r="DJ258">
        <f>DG258</f>
        <v>0.63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ROW(Source!A244)</f>
        <v>244</v>
      </c>
      <c r="B259">
        <v>86549534</v>
      </c>
      <c r="C259">
        <v>86550326</v>
      </c>
      <c r="D259">
        <v>85730911</v>
      </c>
      <c r="E259">
        <v>1</v>
      </c>
      <c r="F259">
        <v>1</v>
      </c>
      <c r="G259">
        <v>1081</v>
      </c>
      <c r="H259">
        <v>2</v>
      </c>
      <c r="I259" t="s">
        <v>652</v>
      </c>
      <c r="J259" t="s">
        <v>653</v>
      </c>
      <c r="K259" t="s">
        <v>654</v>
      </c>
      <c r="L259">
        <v>1368</v>
      </c>
      <c r="N259">
        <v>1011</v>
      </c>
      <c r="O259" t="s">
        <v>618</v>
      </c>
      <c r="P259" t="s">
        <v>618</v>
      </c>
      <c r="Q259">
        <v>1</v>
      </c>
      <c r="W259">
        <v>0</v>
      </c>
      <c r="X259">
        <v>-44940208</v>
      </c>
      <c r="Y259">
        <f>((AT259*1.25)*1.2)</f>
        <v>0.09</v>
      </c>
      <c r="AA259">
        <v>0</v>
      </c>
      <c r="AB259">
        <v>191.17</v>
      </c>
      <c r="AC259">
        <v>18.059999999999999</v>
      </c>
      <c r="AD259">
        <v>0</v>
      </c>
      <c r="AE259">
        <v>0</v>
      </c>
      <c r="AF259">
        <v>179.17</v>
      </c>
      <c r="AG259">
        <v>16.93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0.06</v>
      </c>
      <c r="AU259" t="s">
        <v>138</v>
      </c>
      <c r="AV259">
        <v>0</v>
      </c>
      <c r="AW259">
        <v>2</v>
      </c>
      <c r="AX259">
        <v>86550337</v>
      </c>
      <c r="AY259">
        <v>1</v>
      </c>
      <c r="AZ259">
        <v>0</v>
      </c>
      <c r="BA259">
        <v>279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ROUND(Y259*Source!I244*DO259,9)</f>
        <v>0.31997700000000001</v>
      </c>
      <c r="CX259">
        <f>ROUND(Y259*Source!I244,9)</f>
        <v>1.89E-2</v>
      </c>
      <c r="CY259">
        <f>AB259</f>
        <v>191.17</v>
      </c>
      <c r="CZ259">
        <f>AF259</f>
        <v>179.17</v>
      </c>
      <c r="DA259">
        <f>AJ259</f>
        <v>1</v>
      </c>
      <c r="DB259">
        <f>ROUND(((ROUND(AT259*CZ259,2)*1.25)*1.2),6)</f>
        <v>16.125</v>
      </c>
      <c r="DC259">
        <f>ROUND(((ROUND(AT259*AG259,2)*1.25)*1.2),6)</f>
        <v>1.53</v>
      </c>
      <c r="DD259" t="s">
        <v>3</v>
      </c>
      <c r="DE259" t="s">
        <v>3</v>
      </c>
      <c r="DF259">
        <f t="shared" si="106"/>
        <v>0</v>
      </c>
      <c r="DG259">
        <f t="shared" si="104"/>
        <v>3.39</v>
      </c>
      <c r="DH259">
        <f t="shared" si="105"/>
        <v>0.32</v>
      </c>
      <c r="DI259">
        <f t="shared" si="107"/>
        <v>0</v>
      </c>
      <c r="DJ259">
        <f>DG259</f>
        <v>3.39</v>
      </c>
      <c r="DK259">
        <v>0</v>
      </c>
      <c r="DL259" t="s">
        <v>635</v>
      </c>
      <c r="DM259">
        <v>0</v>
      </c>
      <c r="DN259" t="s">
        <v>614</v>
      </c>
      <c r="DO259">
        <v>16.93</v>
      </c>
    </row>
    <row r="260" spans="1:119" x14ac:dyDescent="0.25">
      <c r="A260">
        <f>ROW(Source!A244)</f>
        <v>244</v>
      </c>
      <c r="B260">
        <v>86549534</v>
      </c>
      <c r="C260">
        <v>86550326</v>
      </c>
      <c r="D260">
        <v>85700702</v>
      </c>
      <c r="E260">
        <v>1</v>
      </c>
      <c r="F260">
        <v>1</v>
      </c>
      <c r="G260">
        <v>1081</v>
      </c>
      <c r="H260">
        <v>3</v>
      </c>
      <c r="I260" t="s">
        <v>670</v>
      </c>
      <c r="J260" t="s">
        <v>671</v>
      </c>
      <c r="K260" t="s">
        <v>672</v>
      </c>
      <c r="L260">
        <v>1346</v>
      </c>
      <c r="N260">
        <v>1009</v>
      </c>
      <c r="O260" t="s">
        <v>651</v>
      </c>
      <c r="P260" t="s">
        <v>651</v>
      </c>
      <c r="Q260">
        <v>1</v>
      </c>
      <c r="W260">
        <v>0</v>
      </c>
      <c r="X260">
        <v>1343467368</v>
      </c>
      <c r="Y260">
        <f>((AT260*1)*1)</f>
        <v>0.34</v>
      </c>
      <c r="AA260">
        <v>1.61</v>
      </c>
      <c r="AB260">
        <v>0</v>
      </c>
      <c r="AC260">
        <v>0</v>
      </c>
      <c r="AD260">
        <v>0</v>
      </c>
      <c r="AE260">
        <v>1.61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0.34</v>
      </c>
      <c r="AU260" t="s">
        <v>36</v>
      </c>
      <c r="AV260">
        <v>0</v>
      </c>
      <c r="AW260">
        <v>2</v>
      </c>
      <c r="AX260">
        <v>86550340</v>
      </c>
      <c r="AY260">
        <v>1</v>
      </c>
      <c r="AZ260">
        <v>0</v>
      </c>
      <c r="BA260">
        <v>280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ROUND(Y260*Source!I244,9)</f>
        <v>7.1400000000000005E-2</v>
      </c>
      <c r="CY260">
        <f>AA260</f>
        <v>1.61</v>
      </c>
      <c r="CZ260">
        <f>AE260</f>
        <v>1.61</v>
      </c>
      <c r="DA260">
        <f>AI260</f>
        <v>1</v>
      </c>
      <c r="DB260">
        <f>ROUND(((ROUND(AT260*CZ260,2)*1)*1),6)</f>
        <v>0.55000000000000004</v>
      </c>
      <c r="DC260">
        <f>ROUND(((ROUND(AT260*AG260,2)*1)*1),6)</f>
        <v>0</v>
      </c>
      <c r="DD260" t="s">
        <v>3</v>
      </c>
      <c r="DE260" t="s">
        <v>3</v>
      </c>
      <c r="DF260">
        <f t="shared" si="106"/>
        <v>0.11</v>
      </c>
      <c r="DG260">
        <f t="shared" si="104"/>
        <v>0</v>
      </c>
      <c r="DH260">
        <f t="shared" si="105"/>
        <v>0</v>
      </c>
      <c r="DI260">
        <f t="shared" si="107"/>
        <v>0</v>
      </c>
      <c r="DJ260">
        <f>DF260</f>
        <v>0.11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ROW(Source!A244)</f>
        <v>244</v>
      </c>
      <c r="B261">
        <v>86549534</v>
      </c>
      <c r="C261">
        <v>86550326</v>
      </c>
      <c r="D261">
        <v>85700705</v>
      </c>
      <c r="E261">
        <v>1</v>
      </c>
      <c r="F261">
        <v>1</v>
      </c>
      <c r="G261">
        <v>1081</v>
      </c>
      <c r="H261">
        <v>3</v>
      </c>
      <c r="I261" t="s">
        <v>642</v>
      </c>
      <c r="J261" t="s">
        <v>643</v>
      </c>
      <c r="K261" t="s">
        <v>644</v>
      </c>
      <c r="L261">
        <v>1339</v>
      </c>
      <c r="N261">
        <v>1007</v>
      </c>
      <c r="O261" t="s">
        <v>622</v>
      </c>
      <c r="P261" t="s">
        <v>622</v>
      </c>
      <c r="Q261">
        <v>1</v>
      </c>
      <c r="W261">
        <v>0</v>
      </c>
      <c r="X261">
        <v>-1622585150</v>
      </c>
      <c r="Y261">
        <f>((AT261*1)*1)</f>
        <v>0.39</v>
      </c>
      <c r="AA261">
        <v>7.07</v>
      </c>
      <c r="AB261">
        <v>0</v>
      </c>
      <c r="AC261">
        <v>0</v>
      </c>
      <c r="AD261">
        <v>0</v>
      </c>
      <c r="AE261">
        <v>7.07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0.39</v>
      </c>
      <c r="AU261" t="s">
        <v>36</v>
      </c>
      <c r="AV261">
        <v>0</v>
      </c>
      <c r="AW261">
        <v>2</v>
      </c>
      <c r="AX261">
        <v>86550341</v>
      </c>
      <c r="AY261">
        <v>1</v>
      </c>
      <c r="AZ261">
        <v>0</v>
      </c>
      <c r="BA261">
        <v>281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ROUND(Y261*Source!I244,9)</f>
        <v>8.1900000000000001E-2</v>
      </c>
      <c r="CY261">
        <f>AA261</f>
        <v>7.07</v>
      </c>
      <c r="CZ261">
        <f>AE261</f>
        <v>7.07</v>
      </c>
      <c r="DA261">
        <f>AI261</f>
        <v>1</v>
      </c>
      <c r="DB261">
        <f>ROUND(((ROUND(AT261*CZ261,2)*1)*1),6)</f>
        <v>2.76</v>
      </c>
      <c r="DC261">
        <f>ROUND(((ROUND(AT261*AG261,2)*1)*1),6)</f>
        <v>0</v>
      </c>
      <c r="DD261" t="s">
        <v>3</v>
      </c>
      <c r="DE261" t="s">
        <v>3</v>
      </c>
      <c r="DF261">
        <f t="shared" si="106"/>
        <v>0.57999999999999996</v>
      </c>
      <c r="DG261">
        <f t="shared" si="104"/>
        <v>0</v>
      </c>
      <c r="DH261">
        <f t="shared" si="105"/>
        <v>0</v>
      </c>
      <c r="DI261">
        <f t="shared" si="107"/>
        <v>0</v>
      </c>
      <c r="DJ261">
        <f>DF261</f>
        <v>0.57999999999999996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ROW(Source!A244)</f>
        <v>244</v>
      </c>
      <c r="B262">
        <v>86549534</v>
      </c>
      <c r="C262">
        <v>86550326</v>
      </c>
      <c r="D262">
        <v>85716483</v>
      </c>
      <c r="E262">
        <v>1</v>
      </c>
      <c r="F262">
        <v>1</v>
      </c>
      <c r="G262">
        <v>1081</v>
      </c>
      <c r="H262">
        <v>3</v>
      </c>
      <c r="I262" t="s">
        <v>152</v>
      </c>
      <c r="J262" t="s">
        <v>154</v>
      </c>
      <c r="K262" t="s">
        <v>153</v>
      </c>
      <c r="L262">
        <v>1301</v>
      </c>
      <c r="N262">
        <v>1003</v>
      </c>
      <c r="O262" t="s">
        <v>144</v>
      </c>
      <c r="P262" t="s">
        <v>144</v>
      </c>
      <c r="Q262">
        <v>1</v>
      </c>
      <c r="W262">
        <v>0</v>
      </c>
      <c r="X262">
        <v>-1161643105</v>
      </c>
      <c r="Y262">
        <f>((AT262*1)*1)</f>
        <v>100</v>
      </c>
      <c r="AA262">
        <v>1328.86</v>
      </c>
      <c r="AB262">
        <v>0</v>
      </c>
      <c r="AC262">
        <v>0</v>
      </c>
      <c r="AD262">
        <v>0</v>
      </c>
      <c r="AE262">
        <v>1328.86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100</v>
      </c>
      <c r="AU262" t="s">
        <v>36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ROUND(Y262*Source!I244,9)</f>
        <v>21</v>
      </c>
      <c r="CY262">
        <f>AA262</f>
        <v>1328.86</v>
      </c>
      <c r="CZ262">
        <f>AE262</f>
        <v>1328.86</v>
      </c>
      <c r="DA262">
        <f>AI262</f>
        <v>1</v>
      </c>
      <c r="DB262">
        <f>ROUND(((ROUND(AT262*CZ262,2)*1)*1),6)</f>
        <v>132886</v>
      </c>
      <c r="DC262">
        <f>ROUND(((ROUND(AT262*AG262,2)*1)*1),6)</f>
        <v>0</v>
      </c>
      <c r="DD262" t="s">
        <v>3</v>
      </c>
      <c r="DE262" t="s">
        <v>3</v>
      </c>
      <c r="DF262">
        <f t="shared" si="106"/>
        <v>27906.06</v>
      </c>
      <c r="DG262">
        <f t="shared" si="104"/>
        <v>0</v>
      </c>
      <c r="DH262">
        <f t="shared" si="105"/>
        <v>0</v>
      </c>
      <c r="DI262">
        <f t="shared" si="107"/>
        <v>0</v>
      </c>
      <c r="DJ262">
        <f>DF262</f>
        <v>27906.06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ROW(Source!A245)</f>
        <v>245</v>
      </c>
      <c r="B263">
        <v>86549536</v>
      </c>
      <c r="C263">
        <v>86550326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612</v>
      </c>
      <c r="J263" t="s">
        <v>3</v>
      </c>
      <c r="K263" t="s">
        <v>613</v>
      </c>
      <c r="L263">
        <v>1191</v>
      </c>
      <c r="N263">
        <v>1013</v>
      </c>
      <c r="O263" t="s">
        <v>614</v>
      </c>
      <c r="P263" t="s">
        <v>614</v>
      </c>
      <c r="Q263">
        <v>1</v>
      </c>
      <c r="W263">
        <v>0</v>
      </c>
      <c r="X263">
        <v>476480486</v>
      </c>
      <c r="Y263">
        <f>((AT263*1.15)*1.2)</f>
        <v>196.3878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142.31</v>
      </c>
      <c r="AU263" t="s">
        <v>139</v>
      </c>
      <c r="AV263">
        <v>1</v>
      </c>
      <c r="AW263">
        <v>2</v>
      </c>
      <c r="AX263">
        <v>86550335</v>
      </c>
      <c r="AY263">
        <v>1</v>
      </c>
      <c r="AZ263">
        <v>0</v>
      </c>
      <c r="BA263">
        <v>283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ROUND(AT263*Source!I245*AH263*AL263,2)</f>
        <v>0</v>
      </c>
      <c r="CV263">
        <f>ROUND(Y263*Source!I245,9)</f>
        <v>41.241438000000002</v>
      </c>
      <c r="CW263">
        <v>0</v>
      </c>
      <c r="CX263">
        <f>ROUND(Y263*Source!I245,9)</f>
        <v>41.241438000000002</v>
      </c>
      <c r="CY263">
        <f>AD263</f>
        <v>0</v>
      </c>
      <c r="CZ263">
        <f>AH263</f>
        <v>0</v>
      </c>
      <c r="DA263">
        <f>AL263</f>
        <v>1</v>
      </c>
      <c r="DB263">
        <f>ROUND(((ROUND(AT263*CZ263,2)*1.15)*1.2),6)</f>
        <v>0</v>
      </c>
      <c r="DC263">
        <f>ROUND(((ROUND(AT263*AG263,2)*1.15)*1.2),6)</f>
        <v>0</v>
      </c>
      <c r="DD263" t="s">
        <v>3</v>
      </c>
      <c r="DE263" t="s">
        <v>3</v>
      </c>
      <c r="DF263">
        <f t="shared" si="106"/>
        <v>0</v>
      </c>
      <c r="DG263">
        <f t="shared" si="104"/>
        <v>0</v>
      </c>
      <c r="DH263">
        <f t="shared" si="105"/>
        <v>0</v>
      </c>
      <c r="DI263">
        <f t="shared" si="107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ROW(Source!A245)</f>
        <v>245</v>
      </c>
      <c r="B264">
        <v>86549536</v>
      </c>
      <c r="C264">
        <v>86550326</v>
      </c>
      <c r="D264">
        <v>85731680</v>
      </c>
      <c r="E264">
        <v>1</v>
      </c>
      <c r="F264">
        <v>1</v>
      </c>
      <c r="G264">
        <v>1081</v>
      </c>
      <c r="H264">
        <v>2</v>
      </c>
      <c r="I264" t="s">
        <v>661</v>
      </c>
      <c r="J264" t="s">
        <v>662</v>
      </c>
      <c r="K264" t="s">
        <v>663</v>
      </c>
      <c r="L264">
        <v>1368</v>
      </c>
      <c r="N264">
        <v>1011</v>
      </c>
      <c r="O264" t="s">
        <v>618</v>
      </c>
      <c r="P264" t="s">
        <v>618</v>
      </c>
      <c r="Q264">
        <v>1</v>
      </c>
      <c r="W264">
        <v>0</v>
      </c>
      <c r="X264">
        <v>-1647195433</v>
      </c>
      <c r="Y264">
        <f>((AT264*1.25)*1.2)</f>
        <v>0.09</v>
      </c>
      <c r="AA264">
        <v>0</v>
      </c>
      <c r="AB264">
        <v>1916.15</v>
      </c>
      <c r="AC264">
        <v>758.78</v>
      </c>
      <c r="AD264">
        <v>0</v>
      </c>
      <c r="AE264">
        <v>0</v>
      </c>
      <c r="AF264">
        <v>123.34</v>
      </c>
      <c r="AG264">
        <v>12.62</v>
      </c>
      <c r="AH264">
        <v>0</v>
      </c>
      <c r="AI264">
        <v>1</v>
      </c>
      <c r="AJ264">
        <v>14.56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0.06</v>
      </c>
      <c r="AU264" t="s">
        <v>138</v>
      </c>
      <c r="AV264">
        <v>0</v>
      </c>
      <c r="AW264">
        <v>2</v>
      </c>
      <c r="AX264">
        <v>86550336</v>
      </c>
      <c r="AY264">
        <v>1</v>
      </c>
      <c r="AZ264">
        <v>0</v>
      </c>
      <c r="BA264">
        <v>284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ROUND(Y264*Source!I245*DO264,9)</f>
        <v>0.23851800000000001</v>
      </c>
      <c r="CX264">
        <f>ROUND(Y264*Source!I245,9)</f>
        <v>1.89E-2</v>
      </c>
      <c r="CY264">
        <f>AB264</f>
        <v>1916.15</v>
      </c>
      <c r="CZ264">
        <f>AF264</f>
        <v>123.34</v>
      </c>
      <c r="DA264">
        <f>AJ264</f>
        <v>14.56</v>
      </c>
      <c r="DB264">
        <f>ROUND(((ROUND(AT264*CZ264,2)*1.25)*1.2),6)</f>
        <v>11.1</v>
      </c>
      <c r="DC264">
        <f>ROUND(((ROUND(AT264*AG264,2)*1.25)*1.2),6)</f>
        <v>1.1399999999999999</v>
      </c>
      <c r="DD264" t="s">
        <v>3</v>
      </c>
      <c r="DE264" t="s">
        <v>3</v>
      </c>
      <c r="DF264">
        <f t="shared" si="106"/>
        <v>0</v>
      </c>
      <c r="DG264">
        <f>ROUND(ROUND(AF264*AJ264,2)*CX264,2)</f>
        <v>33.94</v>
      </c>
      <c r="DH264">
        <f>ROUND(ROUND(AG264*AK264,2)*CX264,2)</f>
        <v>13.44</v>
      </c>
      <c r="DI264">
        <f t="shared" si="107"/>
        <v>0</v>
      </c>
      <c r="DJ264">
        <f>DG264</f>
        <v>33.94</v>
      </c>
      <c r="DK264">
        <v>0</v>
      </c>
      <c r="DL264" t="s">
        <v>635</v>
      </c>
      <c r="DM264">
        <v>0</v>
      </c>
      <c r="DN264" t="s">
        <v>614</v>
      </c>
      <c r="DO264">
        <v>12.62</v>
      </c>
    </row>
    <row r="265" spans="1:119" x14ac:dyDescent="0.25">
      <c r="A265">
        <f>ROW(Source!A245)</f>
        <v>245</v>
      </c>
      <c r="B265">
        <v>86549536</v>
      </c>
      <c r="C265">
        <v>86550326</v>
      </c>
      <c r="D265">
        <v>85731798</v>
      </c>
      <c r="E265">
        <v>1</v>
      </c>
      <c r="F265">
        <v>1</v>
      </c>
      <c r="G265">
        <v>1081</v>
      </c>
      <c r="H265">
        <v>2</v>
      </c>
      <c r="I265" t="s">
        <v>664</v>
      </c>
      <c r="J265" t="s">
        <v>665</v>
      </c>
      <c r="K265" t="s">
        <v>666</v>
      </c>
      <c r="L265">
        <v>1368</v>
      </c>
      <c r="N265">
        <v>1011</v>
      </c>
      <c r="O265" t="s">
        <v>618</v>
      </c>
      <c r="P265" t="s">
        <v>618</v>
      </c>
      <c r="Q265">
        <v>1</v>
      </c>
      <c r="W265">
        <v>0</v>
      </c>
      <c r="X265">
        <v>-2083101341</v>
      </c>
      <c r="Y265">
        <f>((AT265*1.25)*1.2)</f>
        <v>2.6999999999999997</v>
      </c>
      <c r="AA265">
        <v>0</v>
      </c>
      <c r="AB265">
        <v>8.08</v>
      </c>
      <c r="AC265">
        <v>0</v>
      </c>
      <c r="AD265">
        <v>0</v>
      </c>
      <c r="AE265">
        <v>0</v>
      </c>
      <c r="AF265">
        <v>0.8</v>
      </c>
      <c r="AG265">
        <v>0</v>
      </c>
      <c r="AH265">
        <v>0</v>
      </c>
      <c r="AI265">
        <v>1</v>
      </c>
      <c r="AJ265">
        <v>9.4600000000000009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1.8</v>
      </c>
      <c r="AU265" t="s">
        <v>138</v>
      </c>
      <c r="AV265">
        <v>0</v>
      </c>
      <c r="AW265">
        <v>2</v>
      </c>
      <c r="AX265">
        <v>86550338</v>
      </c>
      <c r="AY265">
        <v>1</v>
      </c>
      <c r="AZ265">
        <v>0</v>
      </c>
      <c r="BA265">
        <v>285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ROUND(Y265*Source!I245*DO265,9)</f>
        <v>0</v>
      </c>
      <c r="CX265">
        <f>ROUND(Y265*Source!I245,9)</f>
        <v>0.56699999999999995</v>
      </c>
      <c r="CY265">
        <f>AB265</f>
        <v>8.08</v>
      </c>
      <c r="CZ265">
        <f>AF265</f>
        <v>0.8</v>
      </c>
      <c r="DA265">
        <f>AJ265</f>
        <v>9.4600000000000009</v>
      </c>
      <c r="DB265">
        <f>ROUND(((ROUND(AT265*CZ265,2)*1.25)*1.2),6)</f>
        <v>2.16</v>
      </c>
      <c r="DC265">
        <f>ROUND(((ROUND(AT265*AG265,2)*1.25)*1.2),6)</f>
        <v>0</v>
      </c>
      <c r="DD265" t="s">
        <v>3</v>
      </c>
      <c r="DE265" t="s">
        <v>3</v>
      </c>
      <c r="DF265">
        <f t="shared" si="106"/>
        <v>0</v>
      </c>
      <c r="DG265">
        <f>ROUND(ROUND(AF265*AJ265,2)*CX265,2)</f>
        <v>4.29</v>
      </c>
      <c r="DH265">
        <f>ROUND(ROUND(AG265,2)*CX265,2)</f>
        <v>0</v>
      </c>
      <c r="DI265">
        <f t="shared" si="107"/>
        <v>0</v>
      </c>
      <c r="DJ265">
        <f>DG265</f>
        <v>4.29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ROW(Source!A245)</f>
        <v>245</v>
      </c>
      <c r="B266">
        <v>86549536</v>
      </c>
      <c r="C266">
        <v>86550326</v>
      </c>
      <c r="D266">
        <v>85731746</v>
      </c>
      <c r="E266">
        <v>1</v>
      </c>
      <c r="F266">
        <v>1</v>
      </c>
      <c r="G266">
        <v>1081</v>
      </c>
      <c r="H266">
        <v>2</v>
      </c>
      <c r="I266" t="s">
        <v>667</v>
      </c>
      <c r="J266" t="s">
        <v>668</v>
      </c>
      <c r="K266" t="s">
        <v>669</v>
      </c>
      <c r="L266">
        <v>1368</v>
      </c>
      <c r="N266">
        <v>1011</v>
      </c>
      <c r="O266" t="s">
        <v>618</v>
      </c>
      <c r="P266" t="s">
        <v>618</v>
      </c>
      <c r="Q266">
        <v>1</v>
      </c>
      <c r="W266">
        <v>0</v>
      </c>
      <c r="X266">
        <v>627021599</v>
      </c>
      <c r="Y266">
        <f>((AT266*1.25)*1.2)</f>
        <v>2.7749999999999999</v>
      </c>
      <c r="AA266">
        <v>0</v>
      </c>
      <c r="AB266">
        <v>11.13</v>
      </c>
      <c r="AC266">
        <v>0</v>
      </c>
      <c r="AD266">
        <v>0</v>
      </c>
      <c r="AE266">
        <v>0</v>
      </c>
      <c r="AF266">
        <v>1.08</v>
      </c>
      <c r="AG266">
        <v>0</v>
      </c>
      <c r="AH266">
        <v>0</v>
      </c>
      <c r="AI266">
        <v>1</v>
      </c>
      <c r="AJ266">
        <v>9.66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1.85</v>
      </c>
      <c r="AU266" t="s">
        <v>138</v>
      </c>
      <c r="AV266">
        <v>0</v>
      </c>
      <c r="AW266">
        <v>2</v>
      </c>
      <c r="AX266">
        <v>86550339</v>
      </c>
      <c r="AY266">
        <v>1</v>
      </c>
      <c r="AZ266">
        <v>0</v>
      </c>
      <c r="BA266">
        <v>286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ROUND(Y266*Source!I245*DO266,9)</f>
        <v>0</v>
      </c>
      <c r="CX266">
        <f>ROUND(Y266*Source!I245,9)</f>
        <v>0.58274999999999999</v>
      </c>
      <c r="CY266">
        <f>AB266</f>
        <v>11.13</v>
      </c>
      <c r="CZ266">
        <f>AF266</f>
        <v>1.08</v>
      </c>
      <c r="DA266">
        <f>AJ266</f>
        <v>9.66</v>
      </c>
      <c r="DB266">
        <f>ROUND(((ROUND(AT266*CZ266,2)*1.25)*1.2),6)</f>
        <v>3</v>
      </c>
      <c r="DC266">
        <f>ROUND(((ROUND(AT266*AG266,2)*1.25)*1.2),6)</f>
        <v>0</v>
      </c>
      <c r="DD266" t="s">
        <v>3</v>
      </c>
      <c r="DE266" t="s">
        <v>3</v>
      </c>
      <c r="DF266">
        <f t="shared" si="106"/>
        <v>0</v>
      </c>
      <c r="DG266">
        <f>ROUND(ROUND(AF266*AJ266,2)*CX266,2)</f>
        <v>6.08</v>
      </c>
      <c r="DH266">
        <f>ROUND(ROUND(AG266,2)*CX266,2)</f>
        <v>0</v>
      </c>
      <c r="DI266">
        <f t="shared" si="107"/>
        <v>0</v>
      </c>
      <c r="DJ266">
        <f>DG266</f>
        <v>6.08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ROW(Source!A245)</f>
        <v>245</v>
      </c>
      <c r="B267">
        <v>86549536</v>
      </c>
      <c r="C267">
        <v>86550326</v>
      </c>
      <c r="D267">
        <v>85730911</v>
      </c>
      <c r="E267">
        <v>1</v>
      </c>
      <c r="F267">
        <v>1</v>
      </c>
      <c r="G267">
        <v>1081</v>
      </c>
      <c r="H267">
        <v>2</v>
      </c>
      <c r="I267" t="s">
        <v>652</v>
      </c>
      <c r="J267" t="s">
        <v>653</v>
      </c>
      <c r="K267" t="s">
        <v>654</v>
      </c>
      <c r="L267">
        <v>1368</v>
      </c>
      <c r="N267">
        <v>1011</v>
      </c>
      <c r="O267" t="s">
        <v>618</v>
      </c>
      <c r="P267" t="s">
        <v>618</v>
      </c>
      <c r="Q267">
        <v>1</v>
      </c>
      <c r="W267">
        <v>0</v>
      </c>
      <c r="X267">
        <v>-44940208</v>
      </c>
      <c r="Y267">
        <f>((AT267*1.25)*1.2)</f>
        <v>0.09</v>
      </c>
      <c r="AA267">
        <v>0</v>
      </c>
      <c r="AB267">
        <v>2758.65</v>
      </c>
      <c r="AC267">
        <v>1017.92</v>
      </c>
      <c r="AD267">
        <v>0</v>
      </c>
      <c r="AE267">
        <v>0</v>
      </c>
      <c r="AF267">
        <v>179.17</v>
      </c>
      <c r="AG267">
        <v>16.93</v>
      </c>
      <c r="AH267">
        <v>0</v>
      </c>
      <c r="AI267">
        <v>1</v>
      </c>
      <c r="AJ267">
        <v>14.43</v>
      </c>
      <c r="AK267">
        <v>56.35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0.06</v>
      </c>
      <c r="AU267" t="s">
        <v>138</v>
      </c>
      <c r="AV267">
        <v>0</v>
      </c>
      <c r="AW267">
        <v>2</v>
      </c>
      <c r="AX267">
        <v>86550337</v>
      </c>
      <c r="AY267">
        <v>1</v>
      </c>
      <c r="AZ267">
        <v>0</v>
      </c>
      <c r="BA267">
        <v>287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ROUND(Y267*Source!I245*DO267,9)</f>
        <v>0.31997700000000001</v>
      </c>
      <c r="CX267">
        <f>ROUND(Y267*Source!I245,9)</f>
        <v>1.89E-2</v>
      </c>
      <c r="CY267">
        <f>AB267</f>
        <v>2758.65</v>
      </c>
      <c r="CZ267">
        <f>AF267</f>
        <v>179.17</v>
      </c>
      <c r="DA267">
        <f>AJ267</f>
        <v>14.43</v>
      </c>
      <c r="DB267">
        <f>ROUND(((ROUND(AT267*CZ267,2)*1.25)*1.2),6)</f>
        <v>16.125</v>
      </c>
      <c r="DC267">
        <f>ROUND(((ROUND(AT267*AG267,2)*1.25)*1.2),6)</f>
        <v>1.53</v>
      </c>
      <c r="DD267" t="s">
        <v>3</v>
      </c>
      <c r="DE267" t="s">
        <v>3</v>
      </c>
      <c r="DF267">
        <f t="shared" si="106"/>
        <v>0</v>
      </c>
      <c r="DG267">
        <f>ROUND(ROUND(AF267*AJ267,2)*CX267,2)</f>
        <v>48.86</v>
      </c>
      <c r="DH267">
        <f>ROUND(ROUND(AG267*AK267,2)*CX267,2)</f>
        <v>18.03</v>
      </c>
      <c r="DI267">
        <f t="shared" si="107"/>
        <v>0</v>
      </c>
      <c r="DJ267">
        <f>DG267</f>
        <v>48.86</v>
      </c>
      <c r="DK267">
        <v>0</v>
      </c>
      <c r="DL267" t="s">
        <v>635</v>
      </c>
      <c r="DM267">
        <v>0</v>
      </c>
      <c r="DN267" t="s">
        <v>614</v>
      </c>
      <c r="DO267">
        <v>16.93</v>
      </c>
    </row>
    <row r="268" spans="1:119" x14ac:dyDescent="0.25">
      <c r="A268">
        <f>ROW(Source!A245)</f>
        <v>245</v>
      </c>
      <c r="B268">
        <v>86549536</v>
      </c>
      <c r="C268">
        <v>86550326</v>
      </c>
      <c r="D268">
        <v>85700702</v>
      </c>
      <c r="E268">
        <v>1</v>
      </c>
      <c r="F268">
        <v>1</v>
      </c>
      <c r="G268">
        <v>1081</v>
      </c>
      <c r="H268">
        <v>3</v>
      </c>
      <c r="I268" t="s">
        <v>670</v>
      </c>
      <c r="J268" t="s">
        <v>671</v>
      </c>
      <c r="K268" t="s">
        <v>672</v>
      </c>
      <c r="L268">
        <v>1346</v>
      </c>
      <c r="N268">
        <v>1009</v>
      </c>
      <c r="O268" t="s">
        <v>651</v>
      </c>
      <c r="P268" t="s">
        <v>651</v>
      </c>
      <c r="Q268">
        <v>1</v>
      </c>
      <c r="W268">
        <v>0</v>
      </c>
      <c r="X268">
        <v>1343467368</v>
      </c>
      <c r="Y268">
        <f>((AT268*1)*1)</f>
        <v>0.34</v>
      </c>
      <c r="AA268">
        <v>23.6</v>
      </c>
      <c r="AB268">
        <v>0</v>
      </c>
      <c r="AC268">
        <v>0</v>
      </c>
      <c r="AD268">
        <v>0</v>
      </c>
      <c r="AE268">
        <v>1.61</v>
      </c>
      <c r="AF268">
        <v>0</v>
      </c>
      <c r="AG268">
        <v>0</v>
      </c>
      <c r="AH268">
        <v>0</v>
      </c>
      <c r="AI268">
        <v>14.66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0.34</v>
      </c>
      <c r="AU268" t="s">
        <v>36</v>
      </c>
      <c r="AV268">
        <v>0</v>
      </c>
      <c r="AW268">
        <v>2</v>
      </c>
      <c r="AX268">
        <v>86550340</v>
      </c>
      <c r="AY268">
        <v>1</v>
      </c>
      <c r="AZ268">
        <v>0</v>
      </c>
      <c r="BA268">
        <v>288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ROUND(Y268*Source!I245,9)</f>
        <v>7.1400000000000005E-2</v>
      </c>
      <c r="CY268">
        <f>AA268</f>
        <v>23.6</v>
      </c>
      <c r="CZ268">
        <f>AE268</f>
        <v>1.61</v>
      </c>
      <c r="DA268">
        <f>AI268</f>
        <v>14.66</v>
      </c>
      <c r="DB268">
        <f>ROUND(((ROUND(AT268*CZ268,2)*1)*1),6)</f>
        <v>0.55000000000000004</v>
      </c>
      <c r="DC268">
        <f>ROUND(((ROUND(AT268*AG268,2)*1)*1),6)</f>
        <v>0</v>
      </c>
      <c r="DD268" t="s">
        <v>3</v>
      </c>
      <c r="DE268" t="s">
        <v>3</v>
      </c>
      <c r="DF268">
        <f>ROUND(ROUND(AE268*AI268,2)*CX268,2)</f>
        <v>1.69</v>
      </c>
      <c r="DG268">
        <f t="shared" ref="DG268:DG283" si="108">ROUND(ROUND(AF268,2)*CX268,2)</f>
        <v>0</v>
      </c>
      <c r="DH268">
        <f t="shared" ref="DH268:DH283" si="109">ROUND(ROUND(AG268,2)*CX268,2)</f>
        <v>0</v>
      </c>
      <c r="DI268">
        <f t="shared" si="107"/>
        <v>0</v>
      </c>
      <c r="DJ268">
        <f>DF268</f>
        <v>1.69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ROW(Source!A245)</f>
        <v>245</v>
      </c>
      <c r="B269">
        <v>86549536</v>
      </c>
      <c r="C269">
        <v>86550326</v>
      </c>
      <c r="D269">
        <v>85700705</v>
      </c>
      <c r="E269">
        <v>1</v>
      </c>
      <c r="F269">
        <v>1</v>
      </c>
      <c r="G269">
        <v>1081</v>
      </c>
      <c r="H269">
        <v>3</v>
      </c>
      <c r="I269" t="s">
        <v>642</v>
      </c>
      <c r="J269" t="s">
        <v>643</v>
      </c>
      <c r="K269" t="s">
        <v>644</v>
      </c>
      <c r="L269">
        <v>1339</v>
      </c>
      <c r="N269">
        <v>1007</v>
      </c>
      <c r="O269" t="s">
        <v>622</v>
      </c>
      <c r="P269" t="s">
        <v>622</v>
      </c>
      <c r="Q269">
        <v>1</v>
      </c>
      <c r="W269">
        <v>0</v>
      </c>
      <c r="X269">
        <v>-1622585150</v>
      </c>
      <c r="Y269">
        <f>((AT269*1)*1)</f>
        <v>0.39</v>
      </c>
      <c r="AA269">
        <v>54.79</v>
      </c>
      <c r="AB269">
        <v>0</v>
      </c>
      <c r="AC269">
        <v>0</v>
      </c>
      <c r="AD269">
        <v>0</v>
      </c>
      <c r="AE269">
        <v>7.07</v>
      </c>
      <c r="AF269">
        <v>0</v>
      </c>
      <c r="AG269">
        <v>0</v>
      </c>
      <c r="AH269">
        <v>0</v>
      </c>
      <c r="AI269">
        <v>7.75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0.39</v>
      </c>
      <c r="AU269" t="s">
        <v>36</v>
      </c>
      <c r="AV269">
        <v>0</v>
      </c>
      <c r="AW269">
        <v>2</v>
      </c>
      <c r="AX269">
        <v>86550341</v>
      </c>
      <c r="AY269">
        <v>1</v>
      </c>
      <c r="AZ269">
        <v>0</v>
      </c>
      <c r="BA269">
        <v>289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ROUND(Y269*Source!I245,9)</f>
        <v>8.1900000000000001E-2</v>
      </c>
      <c r="CY269">
        <f>AA269</f>
        <v>54.79</v>
      </c>
      <c r="CZ269">
        <f>AE269</f>
        <v>7.07</v>
      </c>
      <c r="DA269">
        <f>AI269</f>
        <v>7.75</v>
      </c>
      <c r="DB269">
        <f>ROUND(((ROUND(AT269*CZ269,2)*1)*1),6)</f>
        <v>2.76</v>
      </c>
      <c r="DC269">
        <f>ROUND(((ROUND(AT269*AG269,2)*1)*1),6)</f>
        <v>0</v>
      </c>
      <c r="DD269" t="s">
        <v>3</v>
      </c>
      <c r="DE269" t="s">
        <v>3</v>
      </c>
      <c r="DF269">
        <f>ROUND(ROUND(AE269*AI269,2)*CX269,2)</f>
        <v>4.49</v>
      </c>
      <c r="DG269">
        <f t="shared" si="108"/>
        <v>0</v>
      </c>
      <c r="DH269">
        <f t="shared" si="109"/>
        <v>0</v>
      </c>
      <c r="DI269">
        <f t="shared" si="107"/>
        <v>0</v>
      </c>
      <c r="DJ269">
        <f>DF269</f>
        <v>4.49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ROW(Source!A245)</f>
        <v>245</v>
      </c>
      <c r="B270">
        <v>86549536</v>
      </c>
      <c r="C270">
        <v>86550326</v>
      </c>
      <c r="D270">
        <v>85716483</v>
      </c>
      <c r="E270">
        <v>1</v>
      </c>
      <c r="F270">
        <v>1</v>
      </c>
      <c r="G270">
        <v>1081</v>
      </c>
      <c r="H270">
        <v>3</v>
      </c>
      <c r="I270" t="s">
        <v>152</v>
      </c>
      <c r="J270" t="s">
        <v>154</v>
      </c>
      <c r="K270" t="s">
        <v>153</v>
      </c>
      <c r="L270">
        <v>1301</v>
      </c>
      <c r="N270">
        <v>1003</v>
      </c>
      <c r="O270" t="s">
        <v>144</v>
      </c>
      <c r="P270" t="s">
        <v>144</v>
      </c>
      <c r="Q270">
        <v>1</v>
      </c>
      <c r="W270">
        <v>0</v>
      </c>
      <c r="X270">
        <v>-1161643105</v>
      </c>
      <c r="Y270">
        <f>((AT270*1)*1)</f>
        <v>100</v>
      </c>
      <c r="AA270">
        <v>1076.3800000000001</v>
      </c>
      <c r="AB270">
        <v>0</v>
      </c>
      <c r="AC270">
        <v>0</v>
      </c>
      <c r="AD270">
        <v>0</v>
      </c>
      <c r="AE270">
        <v>1328.86</v>
      </c>
      <c r="AF270">
        <v>0</v>
      </c>
      <c r="AG270">
        <v>0</v>
      </c>
      <c r="AH270">
        <v>0</v>
      </c>
      <c r="AI270">
        <v>0.81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100</v>
      </c>
      <c r="AU270" t="s">
        <v>36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ROUND(Y270*Source!I245,9)</f>
        <v>21</v>
      </c>
      <c r="CY270">
        <f>AA270</f>
        <v>1076.3800000000001</v>
      </c>
      <c r="CZ270">
        <f>AE270</f>
        <v>1328.86</v>
      </c>
      <c r="DA270">
        <f>AI270</f>
        <v>0.81</v>
      </c>
      <c r="DB270">
        <f>ROUND(((ROUND(AT270*CZ270,2)*1)*1),6)</f>
        <v>132886</v>
      </c>
      <c r="DC270">
        <f>ROUND(((ROUND(AT270*AG270,2)*1)*1),6)</f>
        <v>0</v>
      </c>
      <c r="DD270" t="s">
        <v>3</v>
      </c>
      <c r="DE270" t="s">
        <v>3</v>
      </c>
      <c r="DF270">
        <f>ROUND(ROUND(AE270*AI270,2)*CX270,2)</f>
        <v>22603.98</v>
      </c>
      <c r="DG270">
        <f t="shared" si="108"/>
        <v>0</v>
      </c>
      <c r="DH270">
        <f t="shared" si="109"/>
        <v>0</v>
      </c>
      <c r="DI270">
        <f t="shared" si="107"/>
        <v>0</v>
      </c>
      <c r="DJ270">
        <f>DF270</f>
        <v>22603.98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ROW(Source!A248)</f>
        <v>248</v>
      </c>
      <c r="B271">
        <v>86549534</v>
      </c>
      <c r="C271">
        <v>86550344</v>
      </c>
      <c r="D271">
        <v>85665773</v>
      </c>
      <c r="E271">
        <v>1081</v>
      </c>
      <c r="F271">
        <v>1</v>
      </c>
      <c r="G271">
        <v>1081</v>
      </c>
      <c r="H271">
        <v>1</v>
      </c>
      <c r="I271" t="s">
        <v>612</v>
      </c>
      <c r="J271" t="s">
        <v>3</v>
      </c>
      <c r="K271" t="s">
        <v>613</v>
      </c>
      <c r="L271">
        <v>1191</v>
      </c>
      <c r="N271">
        <v>1013</v>
      </c>
      <c r="O271" t="s">
        <v>614</v>
      </c>
      <c r="P271" t="s">
        <v>614</v>
      </c>
      <c r="Q271">
        <v>1</v>
      </c>
      <c r="W271">
        <v>0</v>
      </c>
      <c r="X271">
        <v>476480486</v>
      </c>
      <c r="Y271">
        <f>((AT271*1.15)*1.2)</f>
        <v>20.189399999999999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14.63</v>
      </c>
      <c r="AU271" t="s">
        <v>139</v>
      </c>
      <c r="AV271">
        <v>1</v>
      </c>
      <c r="AW271">
        <v>2</v>
      </c>
      <c r="AX271">
        <v>86550347</v>
      </c>
      <c r="AY271">
        <v>1</v>
      </c>
      <c r="AZ271">
        <v>0</v>
      </c>
      <c r="BA271">
        <v>291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ROUND(AT271*Source!I248*AH271*AL271,2)</f>
        <v>0</v>
      </c>
      <c r="CV271">
        <f>ROUND(Y271*Source!I248,9)</f>
        <v>1.2113640000000001</v>
      </c>
      <c r="CW271">
        <v>0</v>
      </c>
      <c r="CX271">
        <f>ROUND(Y271*Source!I248,9)</f>
        <v>1.2113640000000001</v>
      </c>
      <c r="CY271">
        <f>AD271</f>
        <v>0</v>
      </c>
      <c r="CZ271">
        <f>AH271</f>
        <v>0</v>
      </c>
      <c r="DA271">
        <f>AL271</f>
        <v>1</v>
      </c>
      <c r="DB271">
        <f>ROUND(((ROUND(AT271*CZ271,2)*1.15)*1.2),6)</f>
        <v>0</v>
      </c>
      <c r="DC271">
        <f>ROUND(((ROUND(AT271*AG271,2)*1.15)*1.2),6)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08"/>
        <v>0</v>
      </c>
      <c r="DH271">
        <f t="shared" si="109"/>
        <v>0</v>
      </c>
      <c r="DI271">
        <f t="shared" si="107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ROW(Source!A248)</f>
        <v>248</v>
      </c>
      <c r="B272">
        <v>86549534</v>
      </c>
      <c r="C272">
        <v>86550344</v>
      </c>
      <c r="D272">
        <v>85714377</v>
      </c>
      <c r="E272">
        <v>1</v>
      </c>
      <c r="F272">
        <v>1</v>
      </c>
      <c r="G272">
        <v>1081</v>
      </c>
      <c r="H272">
        <v>3</v>
      </c>
      <c r="I272" t="s">
        <v>166</v>
      </c>
      <c r="J272" t="s">
        <v>168</v>
      </c>
      <c r="K272" t="s">
        <v>167</v>
      </c>
      <c r="L272">
        <v>1354</v>
      </c>
      <c r="N272">
        <v>1010</v>
      </c>
      <c r="O272" t="s">
        <v>163</v>
      </c>
      <c r="P272" t="s">
        <v>163</v>
      </c>
      <c r="Q272">
        <v>1</v>
      </c>
      <c r="W272">
        <v>0</v>
      </c>
      <c r="X272">
        <v>827097433</v>
      </c>
      <c r="Y272">
        <f>((AT272*1)*1)</f>
        <v>100</v>
      </c>
      <c r="AA272">
        <v>181.59</v>
      </c>
      <c r="AB272">
        <v>0</v>
      </c>
      <c r="AC272">
        <v>0</v>
      </c>
      <c r="AD272">
        <v>0</v>
      </c>
      <c r="AE272">
        <v>181.59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100</v>
      </c>
      <c r="AU272" t="s">
        <v>36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ROUND(Y272*Source!I248,9)</f>
        <v>6</v>
      </c>
      <c r="CY272">
        <f>AA272</f>
        <v>181.59</v>
      </c>
      <c r="CZ272">
        <f>AE272</f>
        <v>181.59</v>
      </c>
      <c r="DA272">
        <f>AI272</f>
        <v>1</v>
      </c>
      <c r="DB272">
        <f>ROUND(((ROUND(AT272*CZ272,2)*1)*1),6)</f>
        <v>18159</v>
      </c>
      <c r="DC272">
        <f>ROUND(((ROUND(AT272*AG272,2)*1)*1),6)</f>
        <v>0</v>
      </c>
      <c r="DD272" t="s">
        <v>3</v>
      </c>
      <c r="DE272" t="s">
        <v>3</v>
      </c>
      <c r="DF272">
        <f>ROUND(ROUND(AE272,2)*CX272,2)</f>
        <v>1089.54</v>
      </c>
      <c r="DG272">
        <f t="shared" si="108"/>
        <v>0</v>
      </c>
      <c r="DH272">
        <f t="shared" si="109"/>
        <v>0</v>
      </c>
      <c r="DI272">
        <f t="shared" si="107"/>
        <v>0</v>
      </c>
      <c r="DJ272">
        <f>DF272</f>
        <v>1089.54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ROW(Source!A249)</f>
        <v>249</v>
      </c>
      <c r="B273">
        <v>86549536</v>
      </c>
      <c r="C273">
        <v>86550344</v>
      </c>
      <c r="D273">
        <v>85665773</v>
      </c>
      <c r="E273">
        <v>1081</v>
      </c>
      <c r="F273">
        <v>1</v>
      </c>
      <c r="G273">
        <v>1081</v>
      </c>
      <c r="H273">
        <v>1</v>
      </c>
      <c r="I273" t="s">
        <v>612</v>
      </c>
      <c r="J273" t="s">
        <v>3</v>
      </c>
      <c r="K273" t="s">
        <v>613</v>
      </c>
      <c r="L273">
        <v>1191</v>
      </c>
      <c r="N273">
        <v>1013</v>
      </c>
      <c r="O273" t="s">
        <v>614</v>
      </c>
      <c r="P273" t="s">
        <v>614</v>
      </c>
      <c r="Q273">
        <v>1</v>
      </c>
      <c r="W273">
        <v>0</v>
      </c>
      <c r="X273">
        <v>476480486</v>
      </c>
      <c r="Y273">
        <f>((AT273*1.15)*1.2)</f>
        <v>20.189399999999999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5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14.63</v>
      </c>
      <c r="AU273" t="s">
        <v>139</v>
      </c>
      <c r="AV273">
        <v>1</v>
      </c>
      <c r="AW273">
        <v>2</v>
      </c>
      <c r="AX273">
        <v>86550347</v>
      </c>
      <c r="AY273">
        <v>1</v>
      </c>
      <c r="AZ273">
        <v>0</v>
      </c>
      <c r="BA273">
        <v>293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ROUND(AT273*Source!I249*AH273*AL273,2)</f>
        <v>0</v>
      </c>
      <c r="CV273">
        <f>ROUND(Y273*Source!I249,9)</f>
        <v>1.2113640000000001</v>
      </c>
      <c r="CW273">
        <v>0</v>
      </c>
      <c r="CX273">
        <f>ROUND(Y273*Source!I249,9)</f>
        <v>1.2113640000000001</v>
      </c>
      <c r="CY273">
        <f>AD273</f>
        <v>0</v>
      </c>
      <c r="CZ273">
        <f>AH273</f>
        <v>0</v>
      </c>
      <c r="DA273">
        <f>AL273</f>
        <v>1</v>
      </c>
      <c r="DB273">
        <f>ROUND(((ROUND(AT273*CZ273,2)*1.15)*1.2),6)</f>
        <v>0</v>
      </c>
      <c r="DC273">
        <f>ROUND(((ROUND(AT273*AG273,2)*1.15)*1.2),6)</f>
        <v>0</v>
      </c>
      <c r="DD273" t="s">
        <v>3</v>
      </c>
      <c r="DE273" t="s">
        <v>3</v>
      </c>
      <c r="DF273">
        <f>ROUND(ROUND(AE273,2)*CX273,2)</f>
        <v>0</v>
      </c>
      <c r="DG273">
        <f t="shared" si="108"/>
        <v>0</v>
      </c>
      <c r="DH273">
        <f t="shared" si="109"/>
        <v>0</v>
      </c>
      <c r="DI273">
        <f t="shared" si="107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ROW(Source!A249)</f>
        <v>249</v>
      </c>
      <c r="B274">
        <v>86549536</v>
      </c>
      <c r="C274">
        <v>86550344</v>
      </c>
      <c r="D274">
        <v>85714377</v>
      </c>
      <c r="E274">
        <v>1</v>
      </c>
      <c r="F274">
        <v>1</v>
      </c>
      <c r="G274">
        <v>1081</v>
      </c>
      <c r="H274">
        <v>3</v>
      </c>
      <c r="I274" t="s">
        <v>166</v>
      </c>
      <c r="J274" t="s">
        <v>168</v>
      </c>
      <c r="K274" t="s">
        <v>167</v>
      </c>
      <c r="L274">
        <v>1354</v>
      </c>
      <c r="N274">
        <v>1010</v>
      </c>
      <c r="O274" t="s">
        <v>163</v>
      </c>
      <c r="P274" t="s">
        <v>163</v>
      </c>
      <c r="Q274">
        <v>1</v>
      </c>
      <c r="W274">
        <v>0</v>
      </c>
      <c r="X274">
        <v>827097433</v>
      </c>
      <c r="Y274">
        <f>((AT274*1)*1)</f>
        <v>100</v>
      </c>
      <c r="AA274">
        <v>138.01</v>
      </c>
      <c r="AB274">
        <v>0</v>
      </c>
      <c r="AC274">
        <v>0</v>
      </c>
      <c r="AD274">
        <v>0</v>
      </c>
      <c r="AE274">
        <v>181.59</v>
      </c>
      <c r="AF274">
        <v>0</v>
      </c>
      <c r="AG274">
        <v>0</v>
      </c>
      <c r="AH274">
        <v>0</v>
      </c>
      <c r="AI274">
        <v>0.76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100</v>
      </c>
      <c r="AU274" t="s">
        <v>36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ROUND(Y274*Source!I249,9)</f>
        <v>6</v>
      </c>
      <c r="CY274">
        <f>AA274</f>
        <v>138.01</v>
      </c>
      <c r="CZ274">
        <f>AE274</f>
        <v>181.59</v>
      </c>
      <c r="DA274">
        <f>AI274</f>
        <v>0.76</v>
      </c>
      <c r="DB274">
        <f>ROUND(((ROUND(AT274*CZ274,2)*1)*1),6)</f>
        <v>18159</v>
      </c>
      <c r="DC274">
        <f>ROUND(((ROUND(AT274*AG274,2)*1)*1),6)</f>
        <v>0</v>
      </c>
      <c r="DD274" t="s">
        <v>3</v>
      </c>
      <c r="DE274" t="s">
        <v>3</v>
      </c>
      <c r="DF274">
        <f>ROUND(ROUND(AE274*AI274,2)*CX274,2)</f>
        <v>828.06</v>
      </c>
      <c r="DG274">
        <f t="shared" si="108"/>
        <v>0</v>
      </c>
      <c r="DH274">
        <f t="shared" si="109"/>
        <v>0</v>
      </c>
      <c r="DI274">
        <f t="shared" si="107"/>
        <v>0</v>
      </c>
      <c r="DJ274">
        <f>DF274</f>
        <v>828.06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ROW(Source!A287)</f>
        <v>287</v>
      </c>
      <c r="B275">
        <v>86549534</v>
      </c>
      <c r="C275">
        <v>86550350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612</v>
      </c>
      <c r="J275" t="s">
        <v>3</v>
      </c>
      <c r="K275" t="s">
        <v>613</v>
      </c>
      <c r="L275">
        <v>1191</v>
      </c>
      <c r="N275">
        <v>1013</v>
      </c>
      <c r="O275" t="s">
        <v>614</v>
      </c>
      <c r="P275" t="s">
        <v>614</v>
      </c>
      <c r="Q275">
        <v>1</v>
      </c>
      <c r="W275">
        <v>0</v>
      </c>
      <c r="X275">
        <v>476480486</v>
      </c>
      <c r="Y275">
        <f>((AT275*1.15)*1.2)</f>
        <v>196.3878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142.31</v>
      </c>
      <c r="AU275" t="s">
        <v>139</v>
      </c>
      <c r="AV275">
        <v>1</v>
      </c>
      <c r="AW275">
        <v>2</v>
      </c>
      <c r="AX275">
        <v>86550359</v>
      </c>
      <c r="AY275">
        <v>1</v>
      </c>
      <c r="AZ275">
        <v>0</v>
      </c>
      <c r="BA275">
        <v>295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ROUND(AT275*Source!I287*AH275*AL275,2)</f>
        <v>0</v>
      </c>
      <c r="CV275">
        <f>ROUND(Y275*Source!I287,9)</f>
        <v>19.638780000000001</v>
      </c>
      <c r="CW275">
        <v>0</v>
      </c>
      <c r="CX275">
        <f>ROUND(Y275*Source!I287,9)</f>
        <v>19.638780000000001</v>
      </c>
      <c r="CY275">
        <f>AD275</f>
        <v>0</v>
      </c>
      <c r="CZ275">
        <f>AH275</f>
        <v>0</v>
      </c>
      <c r="DA275">
        <f>AL275</f>
        <v>1</v>
      </c>
      <c r="DB275">
        <f>ROUND(((ROUND(AT275*CZ275,2)*1.15)*1.2),6)</f>
        <v>0</v>
      </c>
      <c r="DC275">
        <f>ROUND(((ROUND(AT275*AG275,2)*1.15)*1.2),6)</f>
        <v>0</v>
      </c>
      <c r="DD275" t="s">
        <v>3</v>
      </c>
      <c r="DE275" t="s">
        <v>3</v>
      </c>
      <c r="DF275">
        <f t="shared" ref="DF275:DF287" si="110">ROUND(ROUND(AE275,2)*CX275,2)</f>
        <v>0</v>
      </c>
      <c r="DG275">
        <f t="shared" si="108"/>
        <v>0</v>
      </c>
      <c r="DH275">
        <f t="shared" si="109"/>
        <v>0</v>
      </c>
      <c r="DI275">
        <f t="shared" si="107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ROW(Source!A287)</f>
        <v>287</v>
      </c>
      <c r="B276">
        <v>86549534</v>
      </c>
      <c r="C276">
        <v>86550350</v>
      </c>
      <c r="D276">
        <v>85731680</v>
      </c>
      <c r="E276">
        <v>1</v>
      </c>
      <c r="F276">
        <v>1</v>
      </c>
      <c r="G276">
        <v>1081</v>
      </c>
      <c r="H276">
        <v>2</v>
      </c>
      <c r="I276" t="s">
        <v>661</v>
      </c>
      <c r="J276" t="s">
        <v>662</v>
      </c>
      <c r="K276" t="s">
        <v>663</v>
      </c>
      <c r="L276">
        <v>1368</v>
      </c>
      <c r="N276">
        <v>1011</v>
      </c>
      <c r="O276" t="s">
        <v>618</v>
      </c>
      <c r="P276" t="s">
        <v>618</v>
      </c>
      <c r="Q276">
        <v>1</v>
      </c>
      <c r="W276">
        <v>0</v>
      </c>
      <c r="X276">
        <v>-1647195433</v>
      </c>
      <c r="Y276">
        <f>((AT276*1.25)*1.2)</f>
        <v>0.09</v>
      </c>
      <c r="AA276">
        <v>0</v>
      </c>
      <c r="AB276">
        <v>131.6</v>
      </c>
      <c r="AC276">
        <v>13.47</v>
      </c>
      <c r="AD276">
        <v>0</v>
      </c>
      <c r="AE276">
        <v>0</v>
      </c>
      <c r="AF276">
        <v>123.34</v>
      </c>
      <c r="AG276">
        <v>12.62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0.06</v>
      </c>
      <c r="AU276" t="s">
        <v>138</v>
      </c>
      <c r="AV276">
        <v>0</v>
      </c>
      <c r="AW276">
        <v>2</v>
      </c>
      <c r="AX276">
        <v>86550360</v>
      </c>
      <c r="AY276">
        <v>1</v>
      </c>
      <c r="AZ276">
        <v>0</v>
      </c>
      <c r="BA276">
        <v>296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ROUND(Y276*Source!I287*DO276,9)</f>
        <v>0.11358</v>
      </c>
      <c r="CX276">
        <f>ROUND(Y276*Source!I287,9)</f>
        <v>8.9999999999999993E-3</v>
      </c>
      <c r="CY276">
        <f>AB276</f>
        <v>131.6</v>
      </c>
      <c r="CZ276">
        <f>AF276</f>
        <v>123.34</v>
      </c>
      <c r="DA276">
        <f>AJ276</f>
        <v>1</v>
      </c>
      <c r="DB276">
        <f>ROUND(((ROUND(AT276*CZ276,2)*1.25)*1.2),6)</f>
        <v>11.1</v>
      </c>
      <c r="DC276">
        <f>ROUND(((ROUND(AT276*AG276,2)*1.25)*1.2),6)</f>
        <v>1.1399999999999999</v>
      </c>
      <c r="DD276" t="s">
        <v>3</v>
      </c>
      <c r="DE276" t="s">
        <v>3</v>
      </c>
      <c r="DF276">
        <f t="shared" si="110"/>
        <v>0</v>
      </c>
      <c r="DG276">
        <f t="shared" si="108"/>
        <v>1.1100000000000001</v>
      </c>
      <c r="DH276">
        <f t="shared" si="109"/>
        <v>0.11</v>
      </c>
      <c r="DI276">
        <f t="shared" si="107"/>
        <v>0</v>
      </c>
      <c r="DJ276">
        <f>DG276</f>
        <v>1.1100000000000001</v>
      </c>
      <c r="DK276">
        <v>0</v>
      </c>
      <c r="DL276" t="s">
        <v>635</v>
      </c>
      <c r="DM276">
        <v>0</v>
      </c>
      <c r="DN276" t="s">
        <v>614</v>
      </c>
      <c r="DO276">
        <v>12.62</v>
      </c>
    </row>
    <row r="277" spans="1:119" x14ac:dyDescent="0.25">
      <c r="A277">
        <f>ROW(Source!A287)</f>
        <v>287</v>
      </c>
      <c r="B277">
        <v>86549534</v>
      </c>
      <c r="C277">
        <v>86550350</v>
      </c>
      <c r="D277">
        <v>85731798</v>
      </c>
      <c r="E277">
        <v>1</v>
      </c>
      <c r="F277">
        <v>1</v>
      </c>
      <c r="G277">
        <v>1081</v>
      </c>
      <c r="H277">
        <v>2</v>
      </c>
      <c r="I277" t="s">
        <v>664</v>
      </c>
      <c r="J277" t="s">
        <v>665</v>
      </c>
      <c r="K277" t="s">
        <v>666</v>
      </c>
      <c r="L277">
        <v>1368</v>
      </c>
      <c r="N277">
        <v>1011</v>
      </c>
      <c r="O277" t="s">
        <v>618</v>
      </c>
      <c r="P277" t="s">
        <v>618</v>
      </c>
      <c r="Q277">
        <v>1</v>
      </c>
      <c r="W277">
        <v>0</v>
      </c>
      <c r="X277">
        <v>-2083101341</v>
      </c>
      <c r="Y277">
        <f>((AT277*1.25)*1.2)</f>
        <v>2.6999999999999997</v>
      </c>
      <c r="AA277">
        <v>0</v>
      </c>
      <c r="AB277">
        <v>0.85</v>
      </c>
      <c r="AC277">
        <v>0</v>
      </c>
      <c r="AD277">
        <v>0</v>
      </c>
      <c r="AE277">
        <v>0</v>
      </c>
      <c r="AF277">
        <v>0.8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1.8</v>
      </c>
      <c r="AU277" t="s">
        <v>138</v>
      </c>
      <c r="AV277">
        <v>0</v>
      </c>
      <c r="AW277">
        <v>2</v>
      </c>
      <c r="AX277">
        <v>86550362</v>
      </c>
      <c r="AY277">
        <v>1</v>
      </c>
      <c r="AZ277">
        <v>0</v>
      </c>
      <c r="BA277">
        <v>297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f>ROUND(Y277*Source!I287*DO277,9)</f>
        <v>0</v>
      </c>
      <c r="CX277">
        <f>ROUND(Y277*Source!I287,9)</f>
        <v>0.27</v>
      </c>
      <c r="CY277">
        <f>AB277</f>
        <v>0.85</v>
      </c>
      <c r="CZ277">
        <f>AF277</f>
        <v>0.8</v>
      </c>
      <c r="DA277">
        <f>AJ277</f>
        <v>1</v>
      </c>
      <c r="DB277">
        <f>ROUND(((ROUND(AT277*CZ277,2)*1.25)*1.2),6)</f>
        <v>2.16</v>
      </c>
      <c r="DC277">
        <f>ROUND(((ROUND(AT277*AG277,2)*1.25)*1.2),6)</f>
        <v>0</v>
      </c>
      <c r="DD277" t="s">
        <v>3</v>
      </c>
      <c r="DE277" t="s">
        <v>3</v>
      </c>
      <c r="DF277">
        <f t="shared" si="110"/>
        <v>0</v>
      </c>
      <c r="DG277">
        <f t="shared" si="108"/>
        <v>0.22</v>
      </c>
      <c r="DH277">
        <f t="shared" si="109"/>
        <v>0</v>
      </c>
      <c r="DI277">
        <f t="shared" si="107"/>
        <v>0</v>
      </c>
      <c r="DJ277">
        <f>DG277</f>
        <v>0.22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ROW(Source!A287)</f>
        <v>287</v>
      </c>
      <c r="B278">
        <v>86549534</v>
      </c>
      <c r="C278">
        <v>86550350</v>
      </c>
      <c r="D278">
        <v>85731746</v>
      </c>
      <c r="E278">
        <v>1</v>
      </c>
      <c r="F278">
        <v>1</v>
      </c>
      <c r="G278">
        <v>1081</v>
      </c>
      <c r="H278">
        <v>2</v>
      </c>
      <c r="I278" t="s">
        <v>667</v>
      </c>
      <c r="J278" t="s">
        <v>668</v>
      </c>
      <c r="K278" t="s">
        <v>669</v>
      </c>
      <c r="L278">
        <v>1368</v>
      </c>
      <c r="N278">
        <v>1011</v>
      </c>
      <c r="O278" t="s">
        <v>618</v>
      </c>
      <c r="P278" t="s">
        <v>618</v>
      </c>
      <c r="Q278">
        <v>1</v>
      </c>
      <c r="W278">
        <v>0</v>
      </c>
      <c r="X278">
        <v>627021599</v>
      </c>
      <c r="Y278">
        <f>((AT278*1.25)*1.2)</f>
        <v>2.7749999999999999</v>
      </c>
      <c r="AA278">
        <v>0</v>
      </c>
      <c r="AB278">
        <v>1.1499999999999999</v>
      </c>
      <c r="AC278">
        <v>0</v>
      </c>
      <c r="AD278">
        <v>0</v>
      </c>
      <c r="AE278">
        <v>0</v>
      </c>
      <c r="AF278">
        <v>1.08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1.85</v>
      </c>
      <c r="AU278" t="s">
        <v>138</v>
      </c>
      <c r="AV278">
        <v>0</v>
      </c>
      <c r="AW278">
        <v>2</v>
      </c>
      <c r="AX278">
        <v>86550363</v>
      </c>
      <c r="AY278">
        <v>1</v>
      </c>
      <c r="AZ278">
        <v>0</v>
      </c>
      <c r="BA278">
        <v>298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ROUND(Y278*Source!I287*DO278,9)</f>
        <v>0</v>
      </c>
      <c r="CX278">
        <f>ROUND(Y278*Source!I287,9)</f>
        <v>0.27750000000000002</v>
      </c>
      <c r="CY278">
        <f>AB278</f>
        <v>1.1499999999999999</v>
      </c>
      <c r="CZ278">
        <f>AF278</f>
        <v>1.08</v>
      </c>
      <c r="DA278">
        <f>AJ278</f>
        <v>1</v>
      </c>
      <c r="DB278">
        <f>ROUND(((ROUND(AT278*CZ278,2)*1.25)*1.2),6)</f>
        <v>3</v>
      </c>
      <c r="DC278">
        <f>ROUND(((ROUND(AT278*AG278,2)*1.25)*1.2),6)</f>
        <v>0</v>
      </c>
      <c r="DD278" t="s">
        <v>3</v>
      </c>
      <c r="DE278" t="s">
        <v>3</v>
      </c>
      <c r="DF278">
        <f t="shared" si="110"/>
        <v>0</v>
      </c>
      <c r="DG278">
        <f t="shared" si="108"/>
        <v>0.3</v>
      </c>
      <c r="DH278">
        <f t="shared" si="109"/>
        <v>0</v>
      </c>
      <c r="DI278">
        <f t="shared" si="107"/>
        <v>0</v>
      </c>
      <c r="DJ278">
        <f>DG278</f>
        <v>0.3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ROW(Source!A287)</f>
        <v>287</v>
      </c>
      <c r="B279">
        <v>86549534</v>
      </c>
      <c r="C279">
        <v>86550350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652</v>
      </c>
      <c r="J279" t="s">
        <v>653</v>
      </c>
      <c r="K279" t="s">
        <v>654</v>
      </c>
      <c r="L279">
        <v>1368</v>
      </c>
      <c r="N279">
        <v>1011</v>
      </c>
      <c r="O279" t="s">
        <v>618</v>
      </c>
      <c r="P279" t="s">
        <v>618</v>
      </c>
      <c r="Q279">
        <v>1</v>
      </c>
      <c r="W279">
        <v>0</v>
      </c>
      <c r="X279">
        <v>-44940208</v>
      </c>
      <c r="Y279">
        <f>((AT279*1.25)*1.2)</f>
        <v>0.09</v>
      </c>
      <c r="AA279">
        <v>0</v>
      </c>
      <c r="AB279">
        <v>191.17</v>
      </c>
      <c r="AC279">
        <v>18.059999999999999</v>
      </c>
      <c r="AD279">
        <v>0</v>
      </c>
      <c r="AE279">
        <v>0</v>
      </c>
      <c r="AF279">
        <v>179.17</v>
      </c>
      <c r="AG279">
        <v>16.93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0.06</v>
      </c>
      <c r="AU279" t="s">
        <v>138</v>
      </c>
      <c r="AV279">
        <v>0</v>
      </c>
      <c r="AW279">
        <v>2</v>
      </c>
      <c r="AX279">
        <v>86550361</v>
      </c>
      <c r="AY279">
        <v>1</v>
      </c>
      <c r="AZ279">
        <v>0</v>
      </c>
      <c r="BA279">
        <v>299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ROUND(Y279*Source!I287*DO279,9)</f>
        <v>0.15237000000000001</v>
      </c>
      <c r="CX279">
        <f>ROUND(Y279*Source!I287,9)</f>
        <v>8.9999999999999993E-3</v>
      </c>
      <c r="CY279">
        <f>AB279</f>
        <v>191.17</v>
      </c>
      <c r="CZ279">
        <f>AF279</f>
        <v>179.17</v>
      </c>
      <c r="DA279">
        <f>AJ279</f>
        <v>1</v>
      </c>
      <c r="DB279">
        <f>ROUND(((ROUND(AT279*CZ279,2)*1.25)*1.2),6)</f>
        <v>16.125</v>
      </c>
      <c r="DC279">
        <f>ROUND(((ROUND(AT279*AG279,2)*1.25)*1.2),6)</f>
        <v>1.53</v>
      </c>
      <c r="DD279" t="s">
        <v>3</v>
      </c>
      <c r="DE279" t="s">
        <v>3</v>
      </c>
      <c r="DF279">
        <f t="shared" si="110"/>
        <v>0</v>
      </c>
      <c r="DG279">
        <f t="shared" si="108"/>
        <v>1.61</v>
      </c>
      <c r="DH279">
        <f t="shared" si="109"/>
        <v>0.15</v>
      </c>
      <c r="DI279">
        <f t="shared" si="107"/>
        <v>0</v>
      </c>
      <c r="DJ279">
        <f>DG279</f>
        <v>1.61</v>
      </c>
      <c r="DK279">
        <v>0</v>
      </c>
      <c r="DL279" t="s">
        <v>635</v>
      </c>
      <c r="DM279">
        <v>0</v>
      </c>
      <c r="DN279" t="s">
        <v>614</v>
      </c>
      <c r="DO279">
        <v>16.93</v>
      </c>
    </row>
    <row r="280" spans="1:119" x14ac:dyDescent="0.25">
      <c r="A280">
        <f>ROW(Source!A287)</f>
        <v>287</v>
      </c>
      <c r="B280">
        <v>86549534</v>
      </c>
      <c r="C280">
        <v>86550350</v>
      </c>
      <c r="D280">
        <v>85700702</v>
      </c>
      <c r="E280">
        <v>1</v>
      </c>
      <c r="F280">
        <v>1</v>
      </c>
      <c r="G280">
        <v>1081</v>
      </c>
      <c r="H280">
        <v>3</v>
      </c>
      <c r="I280" t="s">
        <v>670</v>
      </c>
      <c r="J280" t="s">
        <v>671</v>
      </c>
      <c r="K280" t="s">
        <v>672</v>
      </c>
      <c r="L280">
        <v>1346</v>
      </c>
      <c r="N280">
        <v>1009</v>
      </c>
      <c r="O280" t="s">
        <v>651</v>
      </c>
      <c r="P280" t="s">
        <v>651</v>
      </c>
      <c r="Q280">
        <v>1</v>
      </c>
      <c r="W280">
        <v>0</v>
      </c>
      <c r="X280">
        <v>1343467368</v>
      </c>
      <c r="Y280">
        <f>((AT280*1)*1)</f>
        <v>0.34</v>
      </c>
      <c r="AA280">
        <v>1.61</v>
      </c>
      <c r="AB280">
        <v>0</v>
      </c>
      <c r="AC280">
        <v>0</v>
      </c>
      <c r="AD280">
        <v>0</v>
      </c>
      <c r="AE280">
        <v>1.61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0.34</v>
      </c>
      <c r="AU280" t="s">
        <v>36</v>
      </c>
      <c r="AV280">
        <v>0</v>
      </c>
      <c r="AW280">
        <v>2</v>
      </c>
      <c r="AX280">
        <v>86550364</v>
      </c>
      <c r="AY280">
        <v>1</v>
      </c>
      <c r="AZ280">
        <v>0</v>
      </c>
      <c r="BA280">
        <v>300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ROUND(Y280*Source!I287,9)</f>
        <v>3.4000000000000002E-2</v>
      </c>
      <c r="CY280">
        <f>AA280</f>
        <v>1.61</v>
      </c>
      <c r="CZ280">
        <f>AE280</f>
        <v>1.61</v>
      </c>
      <c r="DA280">
        <f>AI280</f>
        <v>1</v>
      </c>
      <c r="DB280">
        <f>ROUND(((ROUND(AT280*CZ280,2)*1)*1),6)</f>
        <v>0.55000000000000004</v>
      </c>
      <c r="DC280">
        <f>ROUND(((ROUND(AT280*AG280,2)*1)*1),6)</f>
        <v>0</v>
      </c>
      <c r="DD280" t="s">
        <v>3</v>
      </c>
      <c r="DE280" t="s">
        <v>3</v>
      </c>
      <c r="DF280">
        <f t="shared" si="110"/>
        <v>0.05</v>
      </c>
      <c r="DG280">
        <f t="shared" si="108"/>
        <v>0</v>
      </c>
      <c r="DH280">
        <f t="shared" si="109"/>
        <v>0</v>
      </c>
      <c r="DI280">
        <f t="shared" si="107"/>
        <v>0</v>
      </c>
      <c r="DJ280">
        <f>DF280</f>
        <v>0.05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ROW(Source!A287)</f>
        <v>287</v>
      </c>
      <c r="B281">
        <v>86549534</v>
      </c>
      <c r="C281">
        <v>86550350</v>
      </c>
      <c r="D281">
        <v>85700705</v>
      </c>
      <c r="E281">
        <v>1</v>
      </c>
      <c r="F281">
        <v>1</v>
      </c>
      <c r="G281">
        <v>1081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622</v>
      </c>
      <c r="P281" t="s">
        <v>622</v>
      </c>
      <c r="Q281">
        <v>1</v>
      </c>
      <c r="W281">
        <v>0</v>
      </c>
      <c r="X281">
        <v>-1622585150</v>
      </c>
      <c r="Y281">
        <f>((AT281*1)*1)</f>
        <v>0.39</v>
      </c>
      <c r="AA281">
        <v>7.07</v>
      </c>
      <c r="AB281">
        <v>0</v>
      </c>
      <c r="AC281">
        <v>0</v>
      </c>
      <c r="AD281">
        <v>0</v>
      </c>
      <c r="AE281">
        <v>7.07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0.39</v>
      </c>
      <c r="AU281" t="s">
        <v>36</v>
      </c>
      <c r="AV281">
        <v>0</v>
      </c>
      <c r="AW281">
        <v>2</v>
      </c>
      <c r="AX281">
        <v>86550365</v>
      </c>
      <c r="AY281">
        <v>1</v>
      </c>
      <c r="AZ281">
        <v>0</v>
      </c>
      <c r="BA281">
        <v>301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ROUND(Y281*Source!I287,9)</f>
        <v>3.9E-2</v>
      </c>
      <c r="CY281">
        <f>AA281</f>
        <v>7.07</v>
      </c>
      <c r="CZ281">
        <f>AE281</f>
        <v>7.07</v>
      </c>
      <c r="DA281">
        <f>AI281</f>
        <v>1</v>
      </c>
      <c r="DB281">
        <f>ROUND(((ROUND(AT281*CZ281,2)*1)*1),6)</f>
        <v>2.76</v>
      </c>
      <c r="DC281">
        <f>ROUND(((ROUND(AT281*AG281,2)*1)*1),6)</f>
        <v>0</v>
      </c>
      <c r="DD281" t="s">
        <v>3</v>
      </c>
      <c r="DE281" t="s">
        <v>3</v>
      </c>
      <c r="DF281">
        <f t="shared" si="110"/>
        <v>0.28000000000000003</v>
      </c>
      <c r="DG281">
        <f t="shared" si="108"/>
        <v>0</v>
      </c>
      <c r="DH281">
        <f t="shared" si="109"/>
        <v>0</v>
      </c>
      <c r="DI281">
        <f t="shared" si="107"/>
        <v>0</v>
      </c>
      <c r="DJ281">
        <f>DF281</f>
        <v>0.28000000000000003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ROW(Source!A287)</f>
        <v>287</v>
      </c>
      <c r="B282">
        <v>86549534</v>
      </c>
      <c r="C282">
        <v>86550350</v>
      </c>
      <c r="D282">
        <v>85716483</v>
      </c>
      <c r="E282">
        <v>1</v>
      </c>
      <c r="F282">
        <v>1</v>
      </c>
      <c r="G282">
        <v>1081</v>
      </c>
      <c r="H282">
        <v>3</v>
      </c>
      <c r="I282" t="s">
        <v>152</v>
      </c>
      <c r="J282" t="s">
        <v>154</v>
      </c>
      <c r="K282" t="s">
        <v>153</v>
      </c>
      <c r="L282">
        <v>1301</v>
      </c>
      <c r="N282">
        <v>1003</v>
      </c>
      <c r="O282" t="s">
        <v>144</v>
      </c>
      <c r="P282" t="s">
        <v>144</v>
      </c>
      <c r="Q282">
        <v>1</v>
      </c>
      <c r="W282">
        <v>0</v>
      </c>
      <c r="X282">
        <v>-1161643105</v>
      </c>
      <c r="Y282">
        <f>((AT282*1)*1)</f>
        <v>100</v>
      </c>
      <c r="AA282">
        <v>1328.86</v>
      </c>
      <c r="AB282">
        <v>0</v>
      </c>
      <c r="AC282">
        <v>0</v>
      </c>
      <c r="AD282">
        <v>0</v>
      </c>
      <c r="AE282">
        <v>1328.86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100</v>
      </c>
      <c r="AU282" t="s">
        <v>36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ROUND(Y282*Source!I287,9)</f>
        <v>10</v>
      </c>
      <c r="CY282">
        <f>AA282</f>
        <v>1328.86</v>
      </c>
      <c r="CZ282">
        <f>AE282</f>
        <v>1328.86</v>
      </c>
      <c r="DA282">
        <f>AI282</f>
        <v>1</v>
      </c>
      <c r="DB282">
        <f>ROUND(((ROUND(AT282*CZ282,2)*1)*1),6)</f>
        <v>132886</v>
      </c>
      <c r="DC282">
        <f>ROUND(((ROUND(AT282*AG282,2)*1)*1),6)</f>
        <v>0</v>
      </c>
      <c r="DD282" t="s">
        <v>3</v>
      </c>
      <c r="DE282" t="s">
        <v>3</v>
      </c>
      <c r="DF282">
        <f t="shared" si="110"/>
        <v>13288.6</v>
      </c>
      <c r="DG282">
        <f t="shared" si="108"/>
        <v>0</v>
      </c>
      <c r="DH282">
        <f t="shared" si="109"/>
        <v>0</v>
      </c>
      <c r="DI282">
        <f t="shared" si="107"/>
        <v>0</v>
      </c>
      <c r="DJ282">
        <f>DF282</f>
        <v>13288.6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ROW(Source!A288)</f>
        <v>288</v>
      </c>
      <c r="B283">
        <v>86549536</v>
      </c>
      <c r="C283">
        <v>86550350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612</v>
      </c>
      <c r="J283" t="s">
        <v>3</v>
      </c>
      <c r="K283" t="s">
        <v>613</v>
      </c>
      <c r="L283">
        <v>1191</v>
      </c>
      <c r="N283">
        <v>1013</v>
      </c>
      <c r="O283" t="s">
        <v>614</v>
      </c>
      <c r="P283" t="s">
        <v>614</v>
      </c>
      <c r="Q283">
        <v>1</v>
      </c>
      <c r="W283">
        <v>0</v>
      </c>
      <c r="X283">
        <v>476480486</v>
      </c>
      <c r="Y283">
        <f>((AT283*1.15)*1.2)</f>
        <v>196.3878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142.31</v>
      </c>
      <c r="AU283" t="s">
        <v>139</v>
      </c>
      <c r="AV283">
        <v>1</v>
      </c>
      <c r="AW283">
        <v>2</v>
      </c>
      <c r="AX283">
        <v>86550359</v>
      </c>
      <c r="AY283">
        <v>1</v>
      </c>
      <c r="AZ283">
        <v>0</v>
      </c>
      <c r="BA283">
        <v>303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ROUND(AT283*Source!I288*AH283*AL283,2)</f>
        <v>0</v>
      </c>
      <c r="CV283">
        <f>ROUND(Y283*Source!I288,9)</f>
        <v>19.638780000000001</v>
      </c>
      <c r="CW283">
        <v>0</v>
      </c>
      <c r="CX283">
        <f>ROUND(Y283*Source!I288,9)</f>
        <v>19.638780000000001</v>
      </c>
      <c r="CY283">
        <f>AD283</f>
        <v>0</v>
      </c>
      <c r="CZ283">
        <f>AH283</f>
        <v>0</v>
      </c>
      <c r="DA283">
        <f>AL283</f>
        <v>1</v>
      </c>
      <c r="DB283">
        <f>ROUND(((ROUND(AT283*CZ283,2)*1.15)*1.2),6)</f>
        <v>0</v>
      </c>
      <c r="DC283">
        <f>ROUND(((ROUND(AT283*AG283,2)*1.15)*1.2),6)</f>
        <v>0</v>
      </c>
      <c r="DD283" t="s">
        <v>3</v>
      </c>
      <c r="DE283" t="s">
        <v>3</v>
      </c>
      <c r="DF283">
        <f t="shared" si="110"/>
        <v>0</v>
      </c>
      <c r="DG283">
        <f t="shared" si="108"/>
        <v>0</v>
      </c>
      <c r="DH283">
        <f t="shared" si="109"/>
        <v>0</v>
      </c>
      <c r="DI283">
        <f t="shared" si="107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ROW(Source!A288)</f>
        <v>288</v>
      </c>
      <c r="B284">
        <v>86549536</v>
      </c>
      <c r="C284">
        <v>86550350</v>
      </c>
      <c r="D284">
        <v>85731680</v>
      </c>
      <c r="E284">
        <v>1</v>
      </c>
      <c r="F284">
        <v>1</v>
      </c>
      <c r="G284">
        <v>1081</v>
      </c>
      <c r="H284">
        <v>2</v>
      </c>
      <c r="I284" t="s">
        <v>661</v>
      </c>
      <c r="J284" t="s">
        <v>662</v>
      </c>
      <c r="K284" t="s">
        <v>663</v>
      </c>
      <c r="L284">
        <v>1368</v>
      </c>
      <c r="N284">
        <v>1011</v>
      </c>
      <c r="O284" t="s">
        <v>618</v>
      </c>
      <c r="P284" t="s">
        <v>618</v>
      </c>
      <c r="Q284">
        <v>1</v>
      </c>
      <c r="W284">
        <v>0</v>
      </c>
      <c r="X284">
        <v>-1647195433</v>
      </c>
      <c r="Y284">
        <f>((AT284*1.25)*1.2)</f>
        <v>0.09</v>
      </c>
      <c r="AA284">
        <v>0</v>
      </c>
      <c r="AB284">
        <v>1916.15</v>
      </c>
      <c r="AC284">
        <v>758.78</v>
      </c>
      <c r="AD284">
        <v>0</v>
      </c>
      <c r="AE284">
        <v>0</v>
      </c>
      <c r="AF284">
        <v>123.34</v>
      </c>
      <c r="AG284">
        <v>12.62</v>
      </c>
      <c r="AH284">
        <v>0</v>
      </c>
      <c r="AI284">
        <v>1</v>
      </c>
      <c r="AJ284">
        <v>14.56</v>
      </c>
      <c r="AK284">
        <v>56.35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0.06</v>
      </c>
      <c r="AU284" t="s">
        <v>138</v>
      </c>
      <c r="AV284">
        <v>0</v>
      </c>
      <c r="AW284">
        <v>2</v>
      </c>
      <c r="AX284">
        <v>86550360</v>
      </c>
      <c r="AY284">
        <v>1</v>
      </c>
      <c r="AZ284">
        <v>0</v>
      </c>
      <c r="BA284">
        <v>304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ROUND(Y284*Source!I288*DO284,9)</f>
        <v>0.11358</v>
      </c>
      <c r="CX284">
        <f>ROUND(Y284*Source!I288,9)</f>
        <v>8.9999999999999993E-3</v>
      </c>
      <c r="CY284">
        <f>AB284</f>
        <v>1916.15</v>
      </c>
      <c r="CZ284">
        <f>AF284</f>
        <v>123.34</v>
      </c>
      <c r="DA284">
        <f>AJ284</f>
        <v>14.56</v>
      </c>
      <c r="DB284">
        <f>ROUND(((ROUND(AT284*CZ284,2)*1.25)*1.2),6)</f>
        <v>11.1</v>
      </c>
      <c r="DC284">
        <f>ROUND(((ROUND(AT284*AG284,2)*1.25)*1.2),6)</f>
        <v>1.1399999999999999</v>
      </c>
      <c r="DD284" t="s">
        <v>3</v>
      </c>
      <c r="DE284" t="s">
        <v>3</v>
      </c>
      <c r="DF284">
        <f t="shared" si="110"/>
        <v>0</v>
      </c>
      <c r="DG284">
        <f>ROUND(ROUND(AF284*AJ284,2)*CX284,2)</f>
        <v>16.16</v>
      </c>
      <c r="DH284">
        <f>ROUND(ROUND(AG284*AK284,2)*CX284,2)</f>
        <v>6.4</v>
      </c>
      <c r="DI284">
        <f t="shared" si="107"/>
        <v>0</v>
      </c>
      <c r="DJ284">
        <f>DG284</f>
        <v>16.16</v>
      </c>
      <c r="DK284">
        <v>0</v>
      </c>
      <c r="DL284" t="s">
        <v>635</v>
      </c>
      <c r="DM284">
        <v>0</v>
      </c>
      <c r="DN284" t="s">
        <v>614</v>
      </c>
      <c r="DO284">
        <v>12.62</v>
      </c>
    </row>
    <row r="285" spans="1:119" x14ac:dyDescent="0.25">
      <c r="A285">
        <f>ROW(Source!A288)</f>
        <v>288</v>
      </c>
      <c r="B285">
        <v>86549536</v>
      </c>
      <c r="C285">
        <v>86550350</v>
      </c>
      <c r="D285">
        <v>85731798</v>
      </c>
      <c r="E285">
        <v>1</v>
      </c>
      <c r="F285">
        <v>1</v>
      </c>
      <c r="G285">
        <v>1081</v>
      </c>
      <c r="H285">
        <v>2</v>
      </c>
      <c r="I285" t="s">
        <v>664</v>
      </c>
      <c r="J285" t="s">
        <v>665</v>
      </c>
      <c r="K285" t="s">
        <v>666</v>
      </c>
      <c r="L285">
        <v>1368</v>
      </c>
      <c r="N285">
        <v>1011</v>
      </c>
      <c r="O285" t="s">
        <v>618</v>
      </c>
      <c r="P285" t="s">
        <v>618</v>
      </c>
      <c r="Q285">
        <v>1</v>
      </c>
      <c r="W285">
        <v>0</v>
      </c>
      <c r="X285">
        <v>-2083101341</v>
      </c>
      <c r="Y285">
        <f>((AT285*1.25)*1.2)</f>
        <v>2.6999999999999997</v>
      </c>
      <c r="AA285">
        <v>0</v>
      </c>
      <c r="AB285">
        <v>8.08</v>
      </c>
      <c r="AC285">
        <v>0</v>
      </c>
      <c r="AD285">
        <v>0</v>
      </c>
      <c r="AE285">
        <v>0</v>
      </c>
      <c r="AF285">
        <v>0.8</v>
      </c>
      <c r="AG285">
        <v>0</v>
      </c>
      <c r="AH285">
        <v>0</v>
      </c>
      <c r="AI285">
        <v>1</v>
      </c>
      <c r="AJ285">
        <v>9.4600000000000009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1.8</v>
      </c>
      <c r="AU285" t="s">
        <v>138</v>
      </c>
      <c r="AV285">
        <v>0</v>
      </c>
      <c r="AW285">
        <v>2</v>
      </c>
      <c r="AX285">
        <v>86550362</v>
      </c>
      <c r="AY285">
        <v>1</v>
      </c>
      <c r="AZ285">
        <v>0</v>
      </c>
      <c r="BA285">
        <v>305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ROUND(Y285*Source!I288*DO285,9)</f>
        <v>0</v>
      </c>
      <c r="CX285">
        <f>ROUND(Y285*Source!I288,9)</f>
        <v>0.27</v>
      </c>
      <c r="CY285">
        <f>AB285</f>
        <v>8.08</v>
      </c>
      <c r="CZ285">
        <f>AF285</f>
        <v>0.8</v>
      </c>
      <c r="DA285">
        <f>AJ285</f>
        <v>9.4600000000000009</v>
      </c>
      <c r="DB285">
        <f>ROUND(((ROUND(AT285*CZ285,2)*1.25)*1.2),6)</f>
        <v>2.16</v>
      </c>
      <c r="DC285">
        <f>ROUND(((ROUND(AT285*AG285,2)*1.25)*1.2),6)</f>
        <v>0</v>
      </c>
      <c r="DD285" t="s">
        <v>3</v>
      </c>
      <c r="DE285" t="s">
        <v>3</v>
      </c>
      <c r="DF285">
        <f t="shared" si="110"/>
        <v>0</v>
      </c>
      <c r="DG285">
        <f>ROUND(ROUND(AF285*AJ285,2)*CX285,2)</f>
        <v>2.04</v>
      </c>
      <c r="DH285">
        <f>ROUND(ROUND(AG285,2)*CX285,2)</f>
        <v>0</v>
      </c>
      <c r="DI285">
        <f t="shared" si="107"/>
        <v>0</v>
      </c>
      <c r="DJ285">
        <f>DG285</f>
        <v>2.04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ROW(Source!A288)</f>
        <v>288</v>
      </c>
      <c r="B286">
        <v>86549536</v>
      </c>
      <c r="C286">
        <v>86550350</v>
      </c>
      <c r="D286">
        <v>85731746</v>
      </c>
      <c r="E286">
        <v>1</v>
      </c>
      <c r="F286">
        <v>1</v>
      </c>
      <c r="G286">
        <v>1081</v>
      </c>
      <c r="H286">
        <v>2</v>
      </c>
      <c r="I286" t="s">
        <v>667</v>
      </c>
      <c r="J286" t="s">
        <v>668</v>
      </c>
      <c r="K286" t="s">
        <v>669</v>
      </c>
      <c r="L286">
        <v>1368</v>
      </c>
      <c r="N286">
        <v>1011</v>
      </c>
      <c r="O286" t="s">
        <v>618</v>
      </c>
      <c r="P286" t="s">
        <v>618</v>
      </c>
      <c r="Q286">
        <v>1</v>
      </c>
      <c r="W286">
        <v>0</v>
      </c>
      <c r="X286">
        <v>627021599</v>
      </c>
      <c r="Y286">
        <f>((AT286*1.25)*1.2)</f>
        <v>2.7749999999999999</v>
      </c>
      <c r="AA286">
        <v>0</v>
      </c>
      <c r="AB286">
        <v>11.13</v>
      </c>
      <c r="AC286">
        <v>0</v>
      </c>
      <c r="AD286">
        <v>0</v>
      </c>
      <c r="AE286">
        <v>0</v>
      </c>
      <c r="AF286">
        <v>1.08</v>
      </c>
      <c r="AG286">
        <v>0</v>
      </c>
      <c r="AH286">
        <v>0</v>
      </c>
      <c r="AI286">
        <v>1</v>
      </c>
      <c r="AJ286">
        <v>9.66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1.85</v>
      </c>
      <c r="AU286" t="s">
        <v>138</v>
      </c>
      <c r="AV286">
        <v>0</v>
      </c>
      <c r="AW286">
        <v>2</v>
      </c>
      <c r="AX286">
        <v>86550363</v>
      </c>
      <c r="AY286">
        <v>1</v>
      </c>
      <c r="AZ286">
        <v>0</v>
      </c>
      <c r="BA286">
        <v>306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ROUND(Y286*Source!I288*DO286,9)</f>
        <v>0</v>
      </c>
      <c r="CX286">
        <f>ROUND(Y286*Source!I288,9)</f>
        <v>0.27750000000000002</v>
      </c>
      <c r="CY286">
        <f>AB286</f>
        <v>11.13</v>
      </c>
      <c r="CZ286">
        <f>AF286</f>
        <v>1.08</v>
      </c>
      <c r="DA286">
        <f>AJ286</f>
        <v>9.66</v>
      </c>
      <c r="DB286">
        <f>ROUND(((ROUND(AT286*CZ286,2)*1.25)*1.2),6)</f>
        <v>3</v>
      </c>
      <c r="DC286">
        <f>ROUND(((ROUND(AT286*AG286,2)*1.25)*1.2),6)</f>
        <v>0</v>
      </c>
      <c r="DD286" t="s">
        <v>3</v>
      </c>
      <c r="DE286" t="s">
        <v>3</v>
      </c>
      <c r="DF286">
        <f t="shared" si="110"/>
        <v>0</v>
      </c>
      <c r="DG286">
        <f>ROUND(ROUND(AF286*AJ286,2)*CX286,2)</f>
        <v>2.89</v>
      </c>
      <c r="DH286">
        <f>ROUND(ROUND(AG286,2)*CX286,2)</f>
        <v>0</v>
      </c>
      <c r="DI286">
        <f t="shared" si="107"/>
        <v>0</v>
      </c>
      <c r="DJ286">
        <f>DG286</f>
        <v>2.89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ROW(Source!A288)</f>
        <v>288</v>
      </c>
      <c r="B287">
        <v>86549536</v>
      </c>
      <c r="C287">
        <v>86550350</v>
      </c>
      <c r="D287">
        <v>85730911</v>
      </c>
      <c r="E287">
        <v>1</v>
      </c>
      <c r="F287">
        <v>1</v>
      </c>
      <c r="G287">
        <v>1081</v>
      </c>
      <c r="H287">
        <v>2</v>
      </c>
      <c r="I287" t="s">
        <v>652</v>
      </c>
      <c r="J287" t="s">
        <v>653</v>
      </c>
      <c r="K287" t="s">
        <v>654</v>
      </c>
      <c r="L287">
        <v>1368</v>
      </c>
      <c r="N287">
        <v>1011</v>
      </c>
      <c r="O287" t="s">
        <v>618</v>
      </c>
      <c r="P287" t="s">
        <v>618</v>
      </c>
      <c r="Q287">
        <v>1</v>
      </c>
      <c r="W287">
        <v>0</v>
      </c>
      <c r="X287">
        <v>-44940208</v>
      </c>
      <c r="Y287">
        <f>((AT287*1.25)*1.2)</f>
        <v>0.09</v>
      </c>
      <c r="AA287">
        <v>0</v>
      </c>
      <c r="AB287">
        <v>2758.65</v>
      </c>
      <c r="AC287">
        <v>1017.92</v>
      </c>
      <c r="AD287">
        <v>0</v>
      </c>
      <c r="AE287">
        <v>0</v>
      </c>
      <c r="AF287">
        <v>179.17</v>
      </c>
      <c r="AG287">
        <v>16.93</v>
      </c>
      <c r="AH287">
        <v>0</v>
      </c>
      <c r="AI287">
        <v>1</v>
      </c>
      <c r="AJ287">
        <v>14.43</v>
      </c>
      <c r="AK287">
        <v>56.35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0.06</v>
      </c>
      <c r="AU287" t="s">
        <v>138</v>
      </c>
      <c r="AV287">
        <v>0</v>
      </c>
      <c r="AW287">
        <v>2</v>
      </c>
      <c r="AX287">
        <v>86550361</v>
      </c>
      <c r="AY287">
        <v>1</v>
      </c>
      <c r="AZ287">
        <v>0</v>
      </c>
      <c r="BA287">
        <v>307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ROUND(Y287*Source!I288*DO287,9)</f>
        <v>0.15237000000000001</v>
      </c>
      <c r="CX287">
        <f>ROUND(Y287*Source!I288,9)</f>
        <v>8.9999999999999993E-3</v>
      </c>
      <c r="CY287">
        <f>AB287</f>
        <v>2758.65</v>
      </c>
      <c r="CZ287">
        <f>AF287</f>
        <v>179.17</v>
      </c>
      <c r="DA287">
        <f>AJ287</f>
        <v>14.43</v>
      </c>
      <c r="DB287">
        <f>ROUND(((ROUND(AT287*CZ287,2)*1.25)*1.2),6)</f>
        <v>16.125</v>
      </c>
      <c r="DC287">
        <f>ROUND(((ROUND(AT287*AG287,2)*1.25)*1.2),6)</f>
        <v>1.53</v>
      </c>
      <c r="DD287" t="s">
        <v>3</v>
      </c>
      <c r="DE287" t="s">
        <v>3</v>
      </c>
      <c r="DF287">
        <f t="shared" si="110"/>
        <v>0</v>
      </c>
      <c r="DG287">
        <f>ROUND(ROUND(AF287*AJ287,2)*CX287,2)</f>
        <v>23.27</v>
      </c>
      <c r="DH287">
        <f>ROUND(ROUND(AG287*AK287,2)*CX287,2)</f>
        <v>8.59</v>
      </c>
      <c r="DI287">
        <f t="shared" si="107"/>
        <v>0</v>
      </c>
      <c r="DJ287">
        <f>DG287</f>
        <v>23.27</v>
      </c>
      <c r="DK287">
        <v>0</v>
      </c>
      <c r="DL287" t="s">
        <v>635</v>
      </c>
      <c r="DM287">
        <v>0</v>
      </c>
      <c r="DN287" t="s">
        <v>614</v>
      </c>
      <c r="DO287">
        <v>16.93</v>
      </c>
    </row>
    <row r="288" spans="1:119" x14ac:dyDescent="0.25">
      <c r="A288">
        <f>ROW(Source!A288)</f>
        <v>288</v>
      </c>
      <c r="B288">
        <v>86549536</v>
      </c>
      <c r="C288">
        <v>86550350</v>
      </c>
      <c r="D288">
        <v>85700702</v>
      </c>
      <c r="E288">
        <v>1</v>
      </c>
      <c r="F288">
        <v>1</v>
      </c>
      <c r="G288">
        <v>1081</v>
      </c>
      <c r="H288">
        <v>3</v>
      </c>
      <c r="I288" t="s">
        <v>670</v>
      </c>
      <c r="J288" t="s">
        <v>671</v>
      </c>
      <c r="K288" t="s">
        <v>672</v>
      </c>
      <c r="L288">
        <v>1346</v>
      </c>
      <c r="N288">
        <v>1009</v>
      </c>
      <c r="O288" t="s">
        <v>651</v>
      </c>
      <c r="P288" t="s">
        <v>651</v>
      </c>
      <c r="Q288">
        <v>1</v>
      </c>
      <c r="W288">
        <v>0</v>
      </c>
      <c r="X288">
        <v>1343467368</v>
      </c>
      <c r="Y288">
        <f>((AT288*1)*1)</f>
        <v>0.34</v>
      </c>
      <c r="AA288">
        <v>23.6</v>
      </c>
      <c r="AB288">
        <v>0</v>
      </c>
      <c r="AC288">
        <v>0</v>
      </c>
      <c r="AD288">
        <v>0</v>
      </c>
      <c r="AE288">
        <v>1.61</v>
      </c>
      <c r="AF288">
        <v>0</v>
      </c>
      <c r="AG288">
        <v>0</v>
      </c>
      <c r="AH288">
        <v>0</v>
      </c>
      <c r="AI288">
        <v>14.66</v>
      </c>
      <c r="AJ288">
        <v>1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0.34</v>
      </c>
      <c r="AU288" t="s">
        <v>36</v>
      </c>
      <c r="AV288">
        <v>0</v>
      </c>
      <c r="AW288">
        <v>2</v>
      </c>
      <c r="AX288">
        <v>86550364</v>
      </c>
      <c r="AY288">
        <v>1</v>
      </c>
      <c r="AZ288">
        <v>0</v>
      </c>
      <c r="BA288">
        <v>308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ROUND(Y288*Source!I288,9)</f>
        <v>3.4000000000000002E-2</v>
      </c>
      <c r="CY288">
        <f>AA288</f>
        <v>23.6</v>
      </c>
      <c r="CZ288">
        <f>AE288</f>
        <v>1.61</v>
      </c>
      <c r="DA288">
        <f>AI288</f>
        <v>14.66</v>
      </c>
      <c r="DB288">
        <f>ROUND(((ROUND(AT288*CZ288,2)*1)*1),6)</f>
        <v>0.55000000000000004</v>
      </c>
      <c r="DC288">
        <f>ROUND(((ROUND(AT288*AG288,2)*1)*1),6)</f>
        <v>0</v>
      </c>
      <c r="DD288" t="s">
        <v>3</v>
      </c>
      <c r="DE288" t="s">
        <v>3</v>
      </c>
      <c r="DF288">
        <f>ROUND(ROUND(AE288*AI288,2)*CX288,2)</f>
        <v>0.8</v>
      </c>
      <c r="DG288">
        <f t="shared" ref="DG288:DG308" si="111">ROUND(ROUND(AF288,2)*CX288,2)</f>
        <v>0</v>
      </c>
      <c r="DH288">
        <f t="shared" ref="DH288:DH308" si="112">ROUND(ROUND(AG288,2)*CX288,2)</f>
        <v>0</v>
      </c>
      <c r="DI288">
        <f t="shared" si="107"/>
        <v>0</v>
      </c>
      <c r="DJ288">
        <f>DF288</f>
        <v>0.8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ROW(Source!A288)</f>
        <v>288</v>
      </c>
      <c r="B289">
        <v>86549536</v>
      </c>
      <c r="C289">
        <v>86550350</v>
      </c>
      <c r="D289">
        <v>85700705</v>
      </c>
      <c r="E289">
        <v>1</v>
      </c>
      <c r="F289">
        <v>1</v>
      </c>
      <c r="G289">
        <v>1081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622</v>
      </c>
      <c r="P289" t="s">
        <v>622</v>
      </c>
      <c r="Q289">
        <v>1</v>
      </c>
      <c r="W289">
        <v>0</v>
      </c>
      <c r="X289">
        <v>-1622585150</v>
      </c>
      <c r="Y289">
        <f>((AT289*1)*1)</f>
        <v>0.39</v>
      </c>
      <c r="AA289">
        <v>54.79</v>
      </c>
      <c r="AB289">
        <v>0</v>
      </c>
      <c r="AC289">
        <v>0</v>
      </c>
      <c r="AD289">
        <v>0</v>
      </c>
      <c r="AE289">
        <v>7.07</v>
      </c>
      <c r="AF289">
        <v>0</v>
      </c>
      <c r="AG289">
        <v>0</v>
      </c>
      <c r="AH289">
        <v>0</v>
      </c>
      <c r="AI289">
        <v>7.75</v>
      </c>
      <c r="AJ289">
        <v>1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0.39</v>
      </c>
      <c r="AU289" t="s">
        <v>36</v>
      </c>
      <c r="AV289">
        <v>0</v>
      </c>
      <c r="AW289">
        <v>2</v>
      </c>
      <c r="AX289">
        <v>86550365</v>
      </c>
      <c r="AY289">
        <v>1</v>
      </c>
      <c r="AZ289">
        <v>0</v>
      </c>
      <c r="BA289">
        <v>309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ROUND(Y289*Source!I288,9)</f>
        <v>3.9E-2</v>
      </c>
      <c r="CY289">
        <f>AA289</f>
        <v>54.79</v>
      </c>
      <c r="CZ289">
        <f>AE289</f>
        <v>7.07</v>
      </c>
      <c r="DA289">
        <f>AI289</f>
        <v>7.75</v>
      </c>
      <c r="DB289">
        <f>ROUND(((ROUND(AT289*CZ289,2)*1)*1),6)</f>
        <v>2.76</v>
      </c>
      <c r="DC289">
        <f>ROUND(((ROUND(AT289*AG289,2)*1)*1),6)</f>
        <v>0</v>
      </c>
      <c r="DD289" t="s">
        <v>3</v>
      </c>
      <c r="DE289" t="s">
        <v>3</v>
      </c>
      <c r="DF289">
        <f>ROUND(ROUND(AE289*AI289,2)*CX289,2)</f>
        <v>2.14</v>
      </c>
      <c r="DG289">
        <f t="shared" si="111"/>
        <v>0</v>
      </c>
      <c r="DH289">
        <f t="shared" si="112"/>
        <v>0</v>
      </c>
      <c r="DI289">
        <f t="shared" si="107"/>
        <v>0</v>
      </c>
      <c r="DJ289">
        <f>DF289</f>
        <v>2.14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ROW(Source!A288)</f>
        <v>288</v>
      </c>
      <c r="B290">
        <v>86549536</v>
      </c>
      <c r="C290">
        <v>86550350</v>
      </c>
      <c r="D290">
        <v>85716483</v>
      </c>
      <c r="E290">
        <v>1</v>
      </c>
      <c r="F290">
        <v>1</v>
      </c>
      <c r="G290">
        <v>1081</v>
      </c>
      <c r="H290">
        <v>3</v>
      </c>
      <c r="I290" t="s">
        <v>152</v>
      </c>
      <c r="J290" t="s">
        <v>154</v>
      </c>
      <c r="K290" t="s">
        <v>153</v>
      </c>
      <c r="L290">
        <v>1301</v>
      </c>
      <c r="N290">
        <v>1003</v>
      </c>
      <c r="O290" t="s">
        <v>144</v>
      </c>
      <c r="P290" t="s">
        <v>144</v>
      </c>
      <c r="Q290">
        <v>1</v>
      </c>
      <c r="W290">
        <v>0</v>
      </c>
      <c r="X290">
        <v>-1161643105</v>
      </c>
      <c r="Y290">
        <f>((AT290*1)*1)</f>
        <v>100</v>
      </c>
      <c r="AA290">
        <v>1076.3800000000001</v>
      </c>
      <c r="AB290">
        <v>0</v>
      </c>
      <c r="AC290">
        <v>0</v>
      </c>
      <c r="AD290">
        <v>0</v>
      </c>
      <c r="AE290">
        <v>1328.86</v>
      </c>
      <c r="AF290">
        <v>0</v>
      </c>
      <c r="AG290">
        <v>0</v>
      </c>
      <c r="AH290">
        <v>0</v>
      </c>
      <c r="AI290">
        <v>0.81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100</v>
      </c>
      <c r="AU290" t="s">
        <v>36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ROUND(Y290*Source!I288,9)</f>
        <v>10</v>
      </c>
      <c r="CY290">
        <f>AA290</f>
        <v>1076.3800000000001</v>
      </c>
      <c r="CZ290">
        <f>AE290</f>
        <v>1328.86</v>
      </c>
      <c r="DA290">
        <f>AI290</f>
        <v>0.81</v>
      </c>
      <c r="DB290">
        <f>ROUND(((ROUND(AT290*CZ290,2)*1)*1),6)</f>
        <v>132886</v>
      </c>
      <c r="DC290">
        <f>ROUND(((ROUND(AT290*AG290,2)*1)*1),6)</f>
        <v>0</v>
      </c>
      <c r="DD290" t="s">
        <v>3</v>
      </c>
      <c r="DE290" t="s">
        <v>3</v>
      </c>
      <c r="DF290">
        <f>ROUND(ROUND(AE290*AI290,2)*CX290,2)</f>
        <v>10763.8</v>
      </c>
      <c r="DG290">
        <f t="shared" si="111"/>
        <v>0</v>
      </c>
      <c r="DH290">
        <f t="shared" si="112"/>
        <v>0</v>
      </c>
      <c r="DI290">
        <f t="shared" si="107"/>
        <v>0</v>
      </c>
      <c r="DJ290">
        <f>DF290</f>
        <v>10763.8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ROW(Source!A291)</f>
        <v>291</v>
      </c>
      <c r="B291">
        <v>86549534</v>
      </c>
      <c r="C291">
        <v>86550368</v>
      </c>
      <c r="D291">
        <v>85665773</v>
      </c>
      <c r="E291">
        <v>1081</v>
      </c>
      <c r="F291">
        <v>1</v>
      </c>
      <c r="G291">
        <v>1081</v>
      </c>
      <c r="H291">
        <v>1</v>
      </c>
      <c r="I291" t="s">
        <v>612</v>
      </c>
      <c r="J291" t="s">
        <v>3</v>
      </c>
      <c r="K291" t="s">
        <v>613</v>
      </c>
      <c r="L291">
        <v>1191</v>
      </c>
      <c r="N291">
        <v>1013</v>
      </c>
      <c r="O291" t="s">
        <v>614</v>
      </c>
      <c r="P291" t="s">
        <v>614</v>
      </c>
      <c r="Q291">
        <v>1</v>
      </c>
      <c r="W291">
        <v>0</v>
      </c>
      <c r="X291">
        <v>476480486</v>
      </c>
      <c r="Y291">
        <f>((AT291*1.15)*1.2)</f>
        <v>77.279999999999987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56</v>
      </c>
      <c r="AU291" t="s">
        <v>139</v>
      </c>
      <c r="AV291">
        <v>1</v>
      </c>
      <c r="AW291">
        <v>2</v>
      </c>
      <c r="AX291">
        <v>86550386</v>
      </c>
      <c r="AY291">
        <v>1</v>
      </c>
      <c r="AZ291">
        <v>0</v>
      </c>
      <c r="BA291">
        <v>311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U291">
        <f>ROUND(AT291*Source!I291*AH291*AL291,2)</f>
        <v>0</v>
      </c>
      <c r="CV291">
        <f>ROUND(Y291*Source!I291,9)</f>
        <v>139.10400000000001</v>
      </c>
      <c r="CW291">
        <v>0</v>
      </c>
      <c r="CX291">
        <f>ROUND(Y291*Source!I291,9)</f>
        <v>139.10400000000001</v>
      </c>
      <c r="CY291">
        <f>AD291</f>
        <v>0</v>
      </c>
      <c r="CZ291">
        <f>AH291</f>
        <v>0</v>
      </c>
      <c r="DA291">
        <f>AL291</f>
        <v>1</v>
      </c>
      <c r="DB291">
        <f>ROUND(((ROUND(AT291*CZ291,2)*1.15)*1.2),6)</f>
        <v>0</v>
      </c>
      <c r="DC291">
        <f>ROUND(((ROUND(AT291*AG291,2)*1.15)*1.2),6)</f>
        <v>0</v>
      </c>
      <c r="DD291" t="s">
        <v>3</v>
      </c>
      <c r="DE291" t="s">
        <v>3</v>
      </c>
      <c r="DF291">
        <f t="shared" ref="DF291:DF310" si="113">ROUND(ROUND(AE291,2)*CX291,2)</f>
        <v>0</v>
      </c>
      <c r="DG291">
        <f t="shared" si="111"/>
        <v>0</v>
      </c>
      <c r="DH291">
        <f t="shared" si="112"/>
        <v>0</v>
      </c>
      <c r="DI291">
        <f t="shared" si="107"/>
        <v>0</v>
      </c>
      <c r="DJ291">
        <f>DI291</f>
        <v>0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ROW(Source!A291)</f>
        <v>291</v>
      </c>
      <c r="B292">
        <v>86549534</v>
      </c>
      <c r="C292">
        <v>86550368</v>
      </c>
      <c r="D292">
        <v>85731677</v>
      </c>
      <c r="E292">
        <v>1</v>
      </c>
      <c r="F292">
        <v>1</v>
      </c>
      <c r="G292">
        <v>1081</v>
      </c>
      <c r="H292">
        <v>2</v>
      </c>
      <c r="I292" t="s">
        <v>632</v>
      </c>
      <c r="J292" t="s">
        <v>633</v>
      </c>
      <c r="K292" t="s">
        <v>634</v>
      </c>
      <c r="L292">
        <v>1368</v>
      </c>
      <c r="N292">
        <v>1011</v>
      </c>
      <c r="O292" t="s">
        <v>618</v>
      </c>
      <c r="P292" t="s">
        <v>618</v>
      </c>
      <c r="Q292">
        <v>1</v>
      </c>
      <c r="W292">
        <v>0</v>
      </c>
      <c r="X292">
        <v>874612079</v>
      </c>
      <c r="Y292">
        <f>((AT292*1.25)*1.2)</f>
        <v>0.3</v>
      </c>
      <c r="AA292">
        <v>0</v>
      </c>
      <c r="AB292">
        <v>88.67</v>
      </c>
      <c r="AC292">
        <v>13.47</v>
      </c>
      <c r="AD292">
        <v>0</v>
      </c>
      <c r="AE292">
        <v>0</v>
      </c>
      <c r="AF292">
        <v>83.1</v>
      </c>
      <c r="AG292">
        <v>12.62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0.2</v>
      </c>
      <c r="AU292" t="s">
        <v>138</v>
      </c>
      <c r="AV292">
        <v>0</v>
      </c>
      <c r="AW292">
        <v>2</v>
      </c>
      <c r="AX292">
        <v>86550387</v>
      </c>
      <c r="AY292">
        <v>1</v>
      </c>
      <c r="AZ292">
        <v>0</v>
      </c>
      <c r="BA292">
        <v>312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f>ROUND(Y292*Source!I291*DO292,9)</f>
        <v>6.8148</v>
      </c>
      <c r="CX292">
        <f>ROUND(Y292*Source!I291,9)</f>
        <v>0.54</v>
      </c>
      <c r="CY292">
        <f>AB292</f>
        <v>88.67</v>
      </c>
      <c r="CZ292">
        <f>AF292</f>
        <v>83.1</v>
      </c>
      <c r="DA292">
        <f>AJ292</f>
        <v>1</v>
      </c>
      <c r="DB292">
        <f>ROUND(((ROUND(AT292*CZ292,2)*1.25)*1.2),6)</f>
        <v>24.93</v>
      </c>
      <c r="DC292">
        <f>ROUND(((ROUND(AT292*AG292,2)*1.25)*1.2),6)</f>
        <v>3.78</v>
      </c>
      <c r="DD292" t="s">
        <v>3</v>
      </c>
      <c r="DE292" t="s">
        <v>3</v>
      </c>
      <c r="DF292">
        <f t="shared" si="113"/>
        <v>0</v>
      </c>
      <c r="DG292">
        <f t="shared" si="111"/>
        <v>44.87</v>
      </c>
      <c r="DH292">
        <f t="shared" si="112"/>
        <v>6.81</v>
      </c>
      <c r="DI292">
        <f t="shared" si="107"/>
        <v>0</v>
      </c>
      <c r="DJ292">
        <f>DG292</f>
        <v>44.87</v>
      </c>
      <c r="DK292">
        <v>0</v>
      </c>
      <c r="DL292" t="s">
        <v>635</v>
      </c>
      <c r="DM292">
        <v>0</v>
      </c>
      <c r="DN292" t="s">
        <v>614</v>
      </c>
      <c r="DO292">
        <v>12.62</v>
      </c>
    </row>
    <row r="293" spans="1:119" x14ac:dyDescent="0.25">
      <c r="A293">
        <f>ROW(Source!A291)</f>
        <v>291</v>
      </c>
      <c r="B293">
        <v>86549534</v>
      </c>
      <c r="C293">
        <v>86550368</v>
      </c>
      <c r="D293">
        <v>85730911</v>
      </c>
      <c r="E293">
        <v>1</v>
      </c>
      <c r="F293">
        <v>1</v>
      </c>
      <c r="G293">
        <v>1081</v>
      </c>
      <c r="H293">
        <v>2</v>
      </c>
      <c r="I293" t="s">
        <v>652</v>
      </c>
      <c r="J293" t="s">
        <v>653</v>
      </c>
      <c r="K293" t="s">
        <v>654</v>
      </c>
      <c r="L293">
        <v>1368</v>
      </c>
      <c r="N293">
        <v>1011</v>
      </c>
      <c r="O293" t="s">
        <v>618</v>
      </c>
      <c r="P293" t="s">
        <v>618</v>
      </c>
      <c r="Q293">
        <v>1</v>
      </c>
      <c r="W293">
        <v>0</v>
      </c>
      <c r="X293">
        <v>-44940208</v>
      </c>
      <c r="Y293">
        <f>((AT293*1.25)*1.2)</f>
        <v>0.03</v>
      </c>
      <c r="AA293">
        <v>0</v>
      </c>
      <c r="AB293">
        <v>191.17</v>
      </c>
      <c r="AC293">
        <v>18.059999999999999</v>
      </c>
      <c r="AD293">
        <v>0</v>
      </c>
      <c r="AE293">
        <v>0</v>
      </c>
      <c r="AF293">
        <v>179.17</v>
      </c>
      <c r="AG293">
        <v>16.93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0.02</v>
      </c>
      <c r="AU293" t="s">
        <v>138</v>
      </c>
      <c r="AV293">
        <v>0</v>
      </c>
      <c r="AW293">
        <v>2</v>
      </c>
      <c r="AX293">
        <v>86550388</v>
      </c>
      <c r="AY293">
        <v>1</v>
      </c>
      <c r="AZ293">
        <v>0</v>
      </c>
      <c r="BA293">
        <v>313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f>ROUND(Y293*Source!I291*DO293,9)</f>
        <v>0.91422000000000003</v>
      </c>
      <c r="CX293">
        <f>ROUND(Y293*Source!I291,9)</f>
        <v>5.3999999999999999E-2</v>
      </c>
      <c r="CY293">
        <f>AB293</f>
        <v>191.17</v>
      </c>
      <c r="CZ293">
        <f>AF293</f>
        <v>179.17</v>
      </c>
      <c r="DA293">
        <f>AJ293</f>
        <v>1</v>
      </c>
      <c r="DB293">
        <f>ROUND(((ROUND(AT293*CZ293,2)*1.25)*1.2),6)</f>
        <v>5.37</v>
      </c>
      <c r="DC293">
        <f>ROUND(((ROUND(AT293*AG293,2)*1.25)*1.2),6)</f>
        <v>0.51</v>
      </c>
      <c r="DD293" t="s">
        <v>3</v>
      </c>
      <c r="DE293" t="s">
        <v>3</v>
      </c>
      <c r="DF293">
        <f t="shared" si="113"/>
        <v>0</v>
      </c>
      <c r="DG293">
        <f t="shared" si="111"/>
        <v>9.68</v>
      </c>
      <c r="DH293">
        <f t="shared" si="112"/>
        <v>0.91</v>
      </c>
      <c r="DI293">
        <f t="shared" si="107"/>
        <v>0</v>
      </c>
      <c r="DJ293">
        <f>DG293</f>
        <v>9.68</v>
      </c>
      <c r="DK293">
        <v>0</v>
      </c>
      <c r="DL293" t="s">
        <v>635</v>
      </c>
      <c r="DM293">
        <v>0</v>
      </c>
      <c r="DN293" t="s">
        <v>614</v>
      </c>
      <c r="DO293">
        <v>16.93</v>
      </c>
    </row>
    <row r="294" spans="1:119" x14ac:dyDescent="0.25">
      <c r="A294">
        <f>ROW(Source!A291)</f>
        <v>291</v>
      </c>
      <c r="B294">
        <v>86549534</v>
      </c>
      <c r="C294">
        <v>86550368</v>
      </c>
      <c r="D294">
        <v>85700705</v>
      </c>
      <c r="E294">
        <v>1</v>
      </c>
      <c r="F294">
        <v>1</v>
      </c>
      <c r="G294">
        <v>1081</v>
      </c>
      <c r="H294">
        <v>3</v>
      </c>
      <c r="I294" t="s">
        <v>642</v>
      </c>
      <c r="J294" t="s">
        <v>643</v>
      </c>
      <c r="K294" t="s">
        <v>644</v>
      </c>
      <c r="L294">
        <v>1339</v>
      </c>
      <c r="N294">
        <v>1007</v>
      </c>
      <c r="O294" t="s">
        <v>622</v>
      </c>
      <c r="P294" t="s">
        <v>622</v>
      </c>
      <c r="Q294">
        <v>1</v>
      </c>
      <c r="W294">
        <v>0</v>
      </c>
      <c r="X294">
        <v>-1622585150</v>
      </c>
      <c r="Y294">
        <f t="shared" ref="Y294:Y307" si="114">((AT294*1)*1)</f>
        <v>6.4</v>
      </c>
      <c r="AA294">
        <v>7.07</v>
      </c>
      <c r="AB294">
        <v>0</v>
      </c>
      <c r="AC294">
        <v>0</v>
      </c>
      <c r="AD294">
        <v>0</v>
      </c>
      <c r="AE294">
        <v>7.07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6.4</v>
      </c>
      <c r="AU294" t="s">
        <v>36</v>
      </c>
      <c r="AV294">
        <v>0</v>
      </c>
      <c r="AW294">
        <v>2</v>
      </c>
      <c r="AX294">
        <v>86550389</v>
      </c>
      <c r="AY294">
        <v>1</v>
      </c>
      <c r="AZ294">
        <v>0</v>
      </c>
      <c r="BA294">
        <v>314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ROUND(Y294*Source!I291,9)</f>
        <v>11.52</v>
      </c>
      <c r="CY294">
        <f t="shared" ref="CY294:CY307" si="115">AA294</f>
        <v>7.07</v>
      </c>
      <c r="CZ294">
        <f t="shared" ref="CZ294:CZ307" si="116">AE294</f>
        <v>7.07</v>
      </c>
      <c r="DA294">
        <f t="shared" ref="DA294:DA307" si="117">AI294</f>
        <v>1</v>
      </c>
      <c r="DB294">
        <f t="shared" ref="DB294:DB307" si="118">ROUND(((ROUND(AT294*CZ294,2)*1)*1),6)</f>
        <v>45.25</v>
      </c>
      <c r="DC294">
        <f t="shared" ref="DC294:DC307" si="119">ROUND(((ROUND(AT294*AG294,2)*1)*1),6)</f>
        <v>0</v>
      </c>
      <c r="DD294" t="s">
        <v>3</v>
      </c>
      <c r="DE294" t="s">
        <v>3</v>
      </c>
      <c r="DF294">
        <f t="shared" si="113"/>
        <v>81.45</v>
      </c>
      <c r="DG294">
        <f t="shared" si="111"/>
        <v>0</v>
      </c>
      <c r="DH294">
        <f t="shared" si="112"/>
        <v>0</v>
      </c>
      <c r="DI294">
        <f t="shared" si="107"/>
        <v>0</v>
      </c>
      <c r="DJ294">
        <f t="shared" ref="DJ294:DJ307" si="120">DF294</f>
        <v>81.45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ROW(Source!A291)</f>
        <v>291</v>
      </c>
      <c r="B295">
        <v>86549534</v>
      </c>
      <c r="C295">
        <v>86550368</v>
      </c>
      <c r="D295">
        <v>85707550</v>
      </c>
      <c r="E295">
        <v>1</v>
      </c>
      <c r="F295">
        <v>1</v>
      </c>
      <c r="G295">
        <v>1081</v>
      </c>
      <c r="H295">
        <v>3</v>
      </c>
      <c r="I295" t="s">
        <v>655</v>
      </c>
      <c r="J295" t="s">
        <v>656</v>
      </c>
      <c r="K295" t="s">
        <v>657</v>
      </c>
      <c r="L295">
        <v>1346</v>
      </c>
      <c r="N295">
        <v>1009</v>
      </c>
      <c r="O295" t="s">
        <v>651</v>
      </c>
      <c r="P295" t="s">
        <v>651</v>
      </c>
      <c r="Q295">
        <v>1</v>
      </c>
      <c r="W295">
        <v>0</v>
      </c>
      <c r="X295">
        <v>53528542</v>
      </c>
      <c r="Y295">
        <f t="shared" si="114"/>
        <v>2.66</v>
      </c>
      <c r="AA295">
        <v>19.39</v>
      </c>
      <c r="AB295">
        <v>0</v>
      </c>
      <c r="AC295">
        <v>0</v>
      </c>
      <c r="AD295">
        <v>0</v>
      </c>
      <c r="AE295">
        <v>19.39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2.66</v>
      </c>
      <c r="AU295" t="s">
        <v>36</v>
      </c>
      <c r="AV295">
        <v>0</v>
      </c>
      <c r="AW295">
        <v>2</v>
      </c>
      <c r="AX295">
        <v>86550390</v>
      </c>
      <c r="AY295">
        <v>1</v>
      </c>
      <c r="AZ295">
        <v>0</v>
      </c>
      <c r="BA295">
        <v>315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ROUND(Y295*Source!I291,9)</f>
        <v>4.7880000000000003</v>
      </c>
      <c r="CY295">
        <f t="shared" si="115"/>
        <v>19.39</v>
      </c>
      <c r="CZ295">
        <f t="shared" si="116"/>
        <v>19.39</v>
      </c>
      <c r="DA295">
        <f t="shared" si="117"/>
        <v>1</v>
      </c>
      <c r="DB295">
        <f t="shared" si="118"/>
        <v>51.58</v>
      </c>
      <c r="DC295">
        <f t="shared" si="119"/>
        <v>0</v>
      </c>
      <c r="DD295" t="s">
        <v>3</v>
      </c>
      <c r="DE295" t="s">
        <v>3</v>
      </c>
      <c r="DF295">
        <f t="shared" si="113"/>
        <v>92.84</v>
      </c>
      <c r="DG295">
        <f t="shared" si="111"/>
        <v>0</v>
      </c>
      <c r="DH295">
        <f t="shared" si="112"/>
        <v>0</v>
      </c>
      <c r="DI295">
        <f t="shared" si="107"/>
        <v>0</v>
      </c>
      <c r="DJ295">
        <f t="shared" si="120"/>
        <v>92.84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ROW(Source!A291)</f>
        <v>291</v>
      </c>
      <c r="B296">
        <v>86549534</v>
      </c>
      <c r="C296">
        <v>86550368</v>
      </c>
      <c r="D296">
        <v>85713229</v>
      </c>
      <c r="E296">
        <v>1</v>
      </c>
      <c r="F296">
        <v>1</v>
      </c>
      <c r="G296">
        <v>1081</v>
      </c>
      <c r="H296">
        <v>3</v>
      </c>
      <c r="I296" t="s">
        <v>267</v>
      </c>
      <c r="J296" t="s">
        <v>269</v>
      </c>
      <c r="K296" t="s">
        <v>268</v>
      </c>
      <c r="L296">
        <v>1301</v>
      </c>
      <c r="N296">
        <v>1003</v>
      </c>
      <c r="O296" t="s">
        <v>144</v>
      </c>
      <c r="P296" t="s">
        <v>144</v>
      </c>
      <c r="Q296">
        <v>1</v>
      </c>
      <c r="W296">
        <v>0</v>
      </c>
      <c r="X296">
        <v>-498402387</v>
      </c>
      <c r="Y296">
        <f t="shared" si="114"/>
        <v>99.8</v>
      </c>
      <c r="AA296">
        <v>179.22</v>
      </c>
      <c r="AB296">
        <v>0</v>
      </c>
      <c r="AC296">
        <v>0</v>
      </c>
      <c r="AD296">
        <v>0</v>
      </c>
      <c r="AE296">
        <v>179.22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99.8</v>
      </c>
      <c r="AU296" t="s">
        <v>36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ROUND(Y296*Source!I291,9)</f>
        <v>179.64</v>
      </c>
      <c r="CY296">
        <f t="shared" si="115"/>
        <v>179.22</v>
      </c>
      <c r="CZ296">
        <f t="shared" si="116"/>
        <v>179.22</v>
      </c>
      <c r="DA296">
        <f t="shared" si="117"/>
        <v>1</v>
      </c>
      <c r="DB296">
        <f t="shared" si="118"/>
        <v>17886.16</v>
      </c>
      <c r="DC296">
        <f t="shared" si="119"/>
        <v>0</v>
      </c>
      <c r="DD296" t="s">
        <v>3</v>
      </c>
      <c r="DE296" t="s">
        <v>3</v>
      </c>
      <c r="DF296">
        <f t="shared" si="113"/>
        <v>32195.08</v>
      </c>
      <c r="DG296">
        <f t="shared" si="111"/>
        <v>0</v>
      </c>
      <c r="DH296">
        <f t="shared" si="112"/>
        <v>0</v>
      </c>
      <c r="DI296">
        <f t="shared" si="107"/>
        <v>0</v>
      </c>
      <c r="DJ296">
        <f t="shared" si="120"/>
        <v>32195.08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ROW(Source!A291)</f>
        <v>291</v>
      </c>
      <c r="B297">
        <v>86549534</v>
      </c>
      <c r="C297">
        <v>86550368</v>
      </c>
      <c r="D297">
        <v>85713887</v>
      </c>
      <c r="E297">
        <v>1</v>
      </c>
      <c r="F297">
        <v>1</v>
      </c>
      <c r="G297">
        <v>1081</v>
      </c>
      <c r="H297">
        <v>3</v>
      </c>
      <c r="I297" t="s">
        <v>263</v>
      </c>
      <c r="J297" t="s">
        <v>265</v>
      </c>
      <c r="K297" t="s">
        <v>264</v>
      </c>
      <c r="L297">
        <v>1354</v>
      </c>
      <c r="N297">
        <v>1010</v>
      </c>
      <c r="O297" t="s">
        <v>163</v>
      </c>
      <c r="P297" t="s">
        <v>163</v>
      </c>
      <c r="Q297">
        <v>1</v>
      </c>
      <c r="W297">
        <v>0</v>
      </c>
      <c r="X297">
        <v>305866094</v>
      </c>
      <c r="Y297">
        <f t="shared" si="114"/>
        <v>50</v>
      </c>
      <c r="AA297">
        <v>54.28</v>
      </c>
      <c r="AB297">
        <v>0</v>
      </c>
      <c r="AC297">
        <v>0</v>
      </c>
      <c r="AD297">
        <v>0</v>
      </c>
      <c r="AE297">
        <v>54.28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50</v>
      </c>
      <c r="AU297" t="s">
        <v>36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ROUND(Y297*Source!I291,9)</f>
        <v>90</v>
      </c>
      <c r="CY297">
        <f t="shared" si="115"/>
        <v>54.28</v>
      </c>
      <c r="CZ297">
        <f t="shared" si="116"/>
        <v>54.28</v>
      </c>
      <c r="DA297">
        <f t="shared" si="117"/>
        <v>1</v>
      </c>
      <c r="DB297">
        <f t="shared" si="118"/>
        <v>2714</v>
      </c>
      <c r="DC297">
        <f t="shared" si="119"/>
        <v>0</v>
      </c>
      <c r="DD297" t="s">
        <v>3</v>
      </c>
      <c r="DE297" t="s">
        <v>3</v>
      </c>
      <c r="DF297">
        <f t="shared" si="113"/>
        <v>4885.2</v>
      </c>
      <c r="DG297">
        <f t="shared" si="111"/>
        <v>0</v>
      </c>
      <c r="DH297">
        <f t="shared" si="112"/>
        <v>0</v>
      </c>
      <c r="DI297">
        <f t="shared" si="107"/>
        <v>0</v>
      </c>
      <c r="DJ297">
        <f t="shared" si="120"/>
        <v>4885.2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ROW(Source!A291)</f>
        <v>291</v>
      </c>
      <c r="B298">
        <v>86549534</v>
      </c>
      <c r="C298">
        <v>86550368</v>
      </c>
      <c r="D298">
        <v>85714086</v>
      </c>
      <c r="E298">
        <v>1</v>
      </c>
      <c r="F298">
        <v>1</v>
      </c>
      <c r="G298">
        <v>1081</v>
      </c>
      <c r="H298">
        <v>3</v>
      </c>
      <c r="I298" t="s">
        <v>295</v>
      </c>
      <c r="J298" t="s">
        <v>297</v>
      </c>
      <c r="K298" t="s">
        <v>296</v>
      </c>
      <c r="L298">
        <v>1354</v>
      </c>
      <c r="N298">
        <v>1010</v>
      </c>
      <c r="O298" t="s">
        <v>163</v>
      </c>
      <c r="P298" t="s">
        <v>163</v>
      </c>
      <c r="Q298">
        <v>1</v>
      </c>
      <c r="W298">
        <v>0</v>
      </c>
      <c r="X298">
        <v>-1000923585</v>
      </c>
      <c r="Y298">
        <f t="shared" si="114"/>
        <v>36.111111000000001</v>
      </c>
      <c r="AA298">
        <v>45.47</v>
      </c>
      <c r="AB298">
        <v>0</v>
      </c>
      <c r="AC298">
        <v>0</v>
      </c>
      <c r="AD298">
        <v>0</v>
      </c>
      <c r="AE298">
        <v>45.47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 t="s">
        <v>3</v>
      </c>
      <c r="AT298">
        <v>36.111111000000001</v>
      </c>
      <c r="AU298" t="s">
        <v>36</v>
      </c>
      <c r="AV298">
        <v>0</v>
      </c>
      <c r="AW298">
        <v>1</v>
      </c>
      <c r="AX298">
        <v>-1</v>
      </c>
      <c r="AY298">
        <v>0</v>
      </c>
      <c r="AZ298">
        <v>0</v>
      </c>
      <c r="BA298" t="s">
        <v>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ROUND(Y298*Source!I291,9)</f>
        <v>64.999999799999998</v>
      </c>
      <c r="CY298">
        <f t="shared" si="115"/>
        <v>45.47</v>
      </c>
      <c r="CZ298">
        <f t="shared" si="116"/>
        <v>45.47</v>
      </c>
      <c r="DA298">
        <f t="shared" si="117"/>
        <v>1</v>
      </c>
      <c r="DB298">
        <f t="shared" si="118"/>
        <v>1641.97</v>
      </c>
      <c r="DC298">
        <f t="shared" si="119"/>
        <v>0</v>
      </c>
      <c r="DD298" t="s">
        <v>3</v>
      </c>
      <c r="DE298" t="s">
        <v>3</v>
      </c>
      <c r="DF298">
        <f t="shared" si="113"/>
        <v>2955.55</v>
      </c>
      <c r="DG298">
        <f t="shared" si="111"/>
        <v>0</v>
      </c>
      <c r="DH298">
        <f t="shared" si="112"/>
        <v>0</v>
      </c>
      <c r="DI298">
        <f t="shared" si="107"/>
        <v>0</v>
      </c>
      <c r="DJ298">
        <f t="shared" si="120"/>
        <v>2955.55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ROW(Source!A291)</f>
        <v>291</v>
      </c>
      <c r="B299">
        <v>86549534</v>
      </c>
      <c r="C299">
        <v>86550368</v>
      </c>
      <c r="D299">
        <v>85714087</v>
      </c>
      <c r="E299">
        <v>1</v>
      </c>
      <c r="F299">
        <v>1</v>
      </c>
      <c r="G299">
        <v>1081</v>
      </c>
      <c r="H299">
        <v>3</v>
      </c>
      <c r="I299" t="s">
        <v>291</v>
      </c>
      <c r="J299" t="s">
        <v>293</v>
      </c>
      <c r="K299" t="s">
        <v>292</v>
      </c>
      <c r="L299">
        <v>1354</v>
      </c>
      <c r="N299">
        <v>1010</v>
      </c>
      <c r="O299" t="s">
        <v>163</v>
      </c>
      <c r="P299" t="s">
        <v>163</v>
      </c>
      <c r="Q299">
        <v>1</v>
      </c>
      <c r="W299">
        <v>0</v>
      </c>
      <c r="X299">
        <v>-1935444414</v>
      </c>
      <c r="Y299">
        <f t="shared" si="114"/>
        <v>30.555555600000002</v>
      </c>
      <c r="AA299">
        <v>63.13</v>
      </c>
      <c r="AB299">
        <v>0</v>
      </c>
      <c r="AC299">
        <v>0</v>
      </c>
      <c r="AD299">
        <v>0</v>
      </c>
      <c r="AE299">
        <v>63.13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 t="s">
        <v>3</v>
      </c>
      <c r="AT299">
        <v>30.555555600000002</v>
      </c>
      <c r="AU299" t="s">
        <v>36</v>
      </c>
      <c r="AV299">
        <v>0</v>
      </c>
      <c r="AW299">
        <v>1</v>
      </c>
      <c r="AX299">
        <v>-1</v>
      </c>
      <c r="AY299">
        <v>0</v>
      </c>
      <c r="AZ299">
        <v>0</v>
      </c>
      <c r="BA299" t="s">
        <v>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ROUND(Y299*Source!I291,9)</f>
        <v>55.00000008</v>
      </c>
      <c r="CY299">
        <f t="shared" si="115"/>
        <v>63.13</v>
      </c>
      <c r="CZ299">
        <f t="shared" si="116"/>
        <v>63.13</v>
      </c>
      <c r="DA299">
        <f t="shared" si="117"/>
        <v>1</v>
      </c>
      <c r="DB299">
        <f t="shared" si="118"/>
        <v>1928.97</v>
      </c>
      <c r="DC299">
        <f t="shared" si="119"/>
        <v>0</v>
      </c>
      <c r="DD299" t="s">
        <v>3</v>
      </c>
      <c r="DE299" t="s">
        <v>3</v>
      </c>
      <c r="DF299">
        <f t="shared" si="113"/>
        <v>3472.15</v>
      </c>
      <c r="DG299">
        <f t="shared" si="111"/>
        <v>0</v>
      </c>
      <c r="DH299">
        <f t="shared" si="112"/>
        <v>0</v>
      </c>
      <c r="DI299">
        <f t="shared" si="107"/>
        <v>0</v>
      </c>
      <c r="DJ299">
        <f t="shared" si="120"/>
        <v>3472.15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ROW(Source!A291)</f>
        <v>291</v>
      </c>
      <c r="B300">
        <v>86549534</v>
      </c>
      <c r="C300">
        <v>86550368</v>
      </c>
      <c r="D300">
        <v>85714097</v>
      </c>
      <c r="E300">
        <v>1</v>
      </c>
      <c r="F300">
        <v>1</v>
      </c>
      <c r="G300">
        <v>1081</v>
      </c>
      <c r="H300">
        <v>3</v>
      </c>
      <c r="I300" t="s">
        <v>287</v>
      </c>
      <c r="J300" t="s">
        <v>289</v>
      </c>
      <c r="K300" t="s">
        <v>288</v>
      </c>
      <c r="L300">
        <v>1354</v>
      </c>
      <c r="N300">
        <v>1010</v>
      </c>
      <c r="O300" t="s">
        <v>163</v>
      </c>
      <c r="P300" t="s">
        <v>163</v>
      </c>
      <c r="Q300">
        <v>1</v>
      </c>
      <c r="W300">
        <v>0</v>
      </c>
      <c r="X300">
        <v>-2141109973</v>
      </c>
      <c r="Y300">
        <f t="shared" si="114"/>
        <v>2.7777780000000001</v>
      </c>
      <c r="AA300">
        <v>26.59</v>
      </c>
      <c r="AB300">
        <v>0</v>
      </c>
      <c r="AC300">
        <v>0</v>
      </c>
      <c r="AD300">
        <v>0</v>
      </c>
      <c r="AE300">
        <v>26.59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2.7777780000000001</v>
      </c>
      <c r="AU300" t="s">
        <v>36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ROUND(Y300*Source!I291,9)</f>
        <v>5.0000004000000002</v>
      </c>
      <c r="CY300">
        <f t="shared" si="115"/>
        <v>26.59</v>
      </c>
      <c r="CZ300">
        <f t="shared" si="116"/>
        <v>26.59</v>
      </c>
      <c r="DA300">
        <f t="shared" si="117"/>
        <v>1</v>
      </c>
      <c r="DB300">
        <f t="shared" si="118"/>
        <v>73.86</v>
      </c>
      <c r="DC300">
        <f t="shared" si="119"/>
        <v>0</v>
      </c>
      <c r="DD300" t="s">
        <v>3</v>
      </c>
      <c r="DE300" t="s">
        <v>3</v>
      </c>
      <c r="DF300">
        <f t="shared" si="113"/>
        <v>132.94999999999999</v>
      </c>
      <c r="DG300">
        <f t="shared" si="111"/>
        <v>0</v>
      </c>
      <c r="DH300">
        <f t="shared" si="112"/>
        <v>0</v>
      </c>
      <c r="DI300">
        <f t="shared" si="107"/>
        <v>0</v>
      </c>
      <c r="DJ300">
        <f t="shared" si="120"/>
        <v>132.94999999999999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ROW(Source!A291)</f>
        <v>291</v>
      </c>
      <c r="B301">
        <v>86549534</v>
      </c>
      <c r="C301">
        <v>86550368</v>
      </c>
      <c r="D301">
        <v>85714098</v>
      </c>
      <c r="E301">
        <v>1</v>
      </c>
      <c r="F301">
        <v>1</v>
      </c>
      <c r="G301">
        <v>1081</v>
      </c>
      <c r="H301">
        <v>3</v>
      </c>
      <c r="I301" t="s">
        <v>275</v>
      </c>
      <c r="J301" t="s">
        <v>277</v>
      </c>
      <c r="K301" t="s">
        <v>276</v>
      </c>
      <c r="L301">
        <v>1354</v>
      </c>
      <c r="N301">
        <v>1010</v>
      </c>
      <c r="O301" t="s">
        <v>163</v>
      </c>
      <c r="P301" t="s">
        <v>163</v>
      </c>
      <c r="Q301">
        <v>1</v>
      </c>
      <c r="W301">
        <v>0</v>
      </c>
      <c r="X301">
        <v>-2057819223</v>
      </c>
      <c r="Y301">
        <f t="shared" si="114"/>
        <v>19.444444399999998</v>
      </c>
      <c r="AA301">
        <v>53.05</v>
      </c>
      <c r="AB301">
        <v>0</v>
      </c>
      <c r="AC301">
        <v>0</v>
      </c>
      <c r="AD301">
        <v>0</v>
      </c>
      <c r="AE301">
        <v>53.05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 t="s">
        <v>3</v>
      </c>
      <c r="AT301">
        <v>19.444444399999998</v>
      </c>
      <c r="AU301" t="s">
        <v>36</v>
      </c>
      <c r="AV301">
        <v>0</v>
      </c>
      <c r="AW301">
        <v>1</v>
      </c>
      <c r="AX301">
        <v>-1</v>
      </c>
      <c r="AY301">
        <v>0</v>
      </c>
      <c r="AZ301">
        <v>0</v>
      </c>
      <c r="BA301" t="s">
        <v>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ROUND(Y301*Source!I291,9)</f>
        <v>34.99999992</v>
      </c>
      <c r="CY301">
        <f t="shared" si="115"/>
        <v>53.05</v>
      </c>
      <c r="CZ301">
        <f t="shared" si="116"/>
        <v>53.05</v>
      </c>
      <c r="DA301">
        <f t="shared" si="117"/>
        <v>1</v>
      </c>
      <c r="DB301">
        <f t="shared" si="118"/>
        <v>1031.53</v>
      </c>
      <c r="DC301">
        <f t="shared" si="119"/>
        <v>0</v>
      </c>
      <c r="DD301" t="s">
        <v>3</v>
      </c>
      <c r="DE301" t="s">
        <v>3</v>
      </c>
      <c r="DF301">
        <f t="shared" si="113"/>
        <v>1856.75</v>
      </c>
      <c r="DG301">
        <f t="shared" si="111"/>
        <v>0</v>
      </c>
      <c r="DH301">
        <f t="shared" si="112"/>
        <v>0</v>
      </c>
      <c r="DI301">
        <f t="shared" si="107"/>
        <v>0</v>
      </c>
      <c r="DJ301">
        <f t="shared" si="120"/>
        <v>1856.75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ROW(Source!A291)</f>
        <v>291</v>
      </c>
      <c r="B302">
        <v>86549534</v>
      </c>
      <c r="C302">
        <v>86550368</v>
      </c>
      <c r="D302">
        <v>85714099</v>
      </c>
      <c r="E302">
        <v>1</v>
      </c>
      <c r="F302">
        <v>1</v>
      </c>
      <c r="G302">
        <v>1081</v>
      </c>
      <c r="H302">
        <v>3</v>
      </c>
      <c r="I302" t="s">
        <v>279</v>
      </c>
      <c r="J302" t="s">
        <v>281</v>
      </c>
      <c r="K302" t="s">
        <v>280</v>
      </c>
      <c r="L302">
        <v>1354</v>
      </c>
      <c r="N302">
        <v>1010</v>
      </c>
      <c r="O302" t="s">
        <v>163</v>
      </c>
      <c r="P302" t="s">
        <v>163</v>
      </c>
      <c r="Q302">
        <v>1</v>
      </c>
      <c r="W302">
        <v>0</v>
      </c>
      <c r="X302">
        <v>-529004729</v>
      </c>
      <c r="Y302">
        <f t="shared" si="114"/>
        <v>19.444444399999998</v>
      </c>
      <c r="AA302">
        <v>20.21</v>
      </c>
      <c r="AB302">
        <v>0</v>
      </c>
      <c r="AC302">
        <v>0</v>
      </c>
      <c r="AD302">
        <v>0</v>
      </c>
      <c r="AE302">
        <v>20.21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19.444444399999998</v>
      </c>
      <c r="AU302" t="s">
        <v>36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ROUND(Y302*Source!I291,9)</f>
        <v>34.99999992</v>
      </c>
      <c r="CY302">
        <f t="shared" si="115"/>
        <v>20.21</v>
      </c>
      <c r="CZ302">
        <f t="shared" si="116"/>
        <v>20.21</v>
      </c>
      <c r="DA302">
        <f t="shared" si="117"/>
        <v>1</v>
      </c>
      <c r="DB302">
        <f t="shared" si="118"/>
        <v>392.97</v>
      </c>
      <c r="DC302">
        <f t="shared" si="119"/>
        <v>0</v>
      </c>
      <c r="DD302" t="s">
        <v>3</v>
      </c>
      <c r="DE302" t="s">
        <v>3</v>
      </c>
      <c r="DF302">
        <f t="shared" si="113"/>
        <v>707.35</v>
      </c>
      <c r="DG302">
        <f t="shared" si="111"/>
        <v>0</v>
      </c>
      <c r="DH302">
        <f t="shared" si="112"/>
        <v>0</v>
      </c>
      <c r="DI302">
        <f t="shared" si="107"/>
        <v>0</v>
      </c>
      <c r="DJ302">
        <f t="shared" si="120"/>
        <v>707.35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ROW(Source!A291)</f>
        <v>291</v>
      </c>
      <c r="B303">
        <v>86549534</v>
      </c>
      <c r="C303">
        <v>86550368</v>
      </c>
      <c r="D303">
        <v>85714035</v>
      </c>
      <c r="E303">
        <v>1</v>
      </c>
      <c r="F303">
        <v>1</v>
      </c>
      <c r="G303">
        <v>1081</v>
      </c>
      <c r="H303">
        <v>3</v>
      </c>
      <c r="I303" t="s">
        <v>658</v>
      </c>
      <c r="J303" t="s">
        <v>659</v>
      </c>
      <c r="K303" t="s">
        <v>660</v>
      </c>
      <c r="L303">
        <v>1346</v>
      </c>
      <c r="N303">
        <v>1009</v>
      </c>
      <c r="O303" t="s">
        <v>651</v>
      </c>
      <c r="P303" t="s">
        <v>651</v>
      </c>
      <c r="Q303">
        <v>1</v>
      </c>
      <c r="W303">
        <v>0</v>
      </c>
      <c r="X303">
        <v>1368825304</v>
      </c>
      <c r="Y303">
        <f t="shared" si="114"/>
        <v>4</v>
      </c>
      <c r="AA303">
        <v>33.72</v>
      </c>
      <c r="AB303">
        <v>0</v>
      </c>
      <c r="AC303">
        <v>0</v>
      </c>
      <c r="AD303">
        <v>0</v>
      </c>
      <c r="AE303">
        <v>33.72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4</v>
      </c>
      <c r="AU303" t="s">
        <v>36</v>
      </c>
      <c r="AV303">
        <v>0</v>
      </c>
      <c r="AW303">
        <v>2</v>
      </c>
      <c r="AX303">
        <v>86550391</v>
      </c>
      <c r="AY303">
        <v>1</v>
      </c>
      <c r="AZ303">
        <v>0</v>
      </c>
      <c r="BA303">
        <v>316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ROUND(Y303*Source!I291,9)</f>
        <v>7.2</v>
      </c>
      <c r="CY303">
        <f t="shared" si="115"/>
        <v>33.72</v>
      </c>
      <c r="CZ303">
        <f t="shared" si="116"/>
        <v>33.72</v>
      </c>
      <c r="DA303">
        <f t="shared" si="117"/>
        <v>1</v>
      </c>
      <c r="DB303">
        <f t="shared" si="118"/>
        <v>134.88</v>
      </c>
      <c r="DC303">
        <f t="shared" si="119"/>
        <v>0</v>
      </c>
      <c r="DD303" t="s">
        <v>3</v>
      </c>
      <c r="DE303" t="s">
        <v>3</v>
      </c>
      <c r="DF303">
        <f t="shared" si="113"/>
        <v>242.78</v>
      </c>
      <c r="DG303">
        <f t="shared" si="111"/>
        <v>0</v>
      </c>
      <c r="DH303">
        <f t="shared" si="112"/>
        <v>0</v>
      </c>
      <c r="DI303">
        <f t="shared" si="107"/>
        <v>0</v>
      </c>
      <c r="DJ303">
        <f t="shared" si="120"/>
        <v>242.78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ROW(Source!A291)</f>
        <v>291</v>
      </c>
      <c r="B304">
        <v>86549534</v>
      </c>
      <c r="C304">
        <v>86550368</v>
      </c>
      <c r="D304">
        <v>85714050</v>
      </c>
      <c r="E304">
        <v>1</v>
      </c>
      <c r="F304">
        <v>1</v>
      </c>
      <c r="G304">
        <v>1081</v>
      </c>
      <c r="H304">
        <v>3</v>
      </c>
      <c r="I304" t="s">
        <v>299</v>
      </c>
      <c r="J304" t="s">
        <v>301</v>
      </c>
      <c r="K304" t="s">
        <v>300</v>
      </c>
      <c r="L304">
        <v>1354</v>
      </c>
      <c r="N304">
        <v>1010</v>
      </c>
      <c r="O304" t="s">
        <v>163</v>
      </c>
      <c r="P304" t="s">
        <v>163</v>
      </c>
      <c r="Q304">
        <v>1</v>
      </c>
      <c r="W304">
        <v>0</v>
      </c>
      <c r="X304">
        <v>836747617</v>
      </c>
      <c r="Y304">
        <f t="shared" si="114"/>
        <v>47.222222000000002</v>
      </c>
      <c r="AA304">
        <v>28.2</v>
      </c>
      <c r="AB304">
        <v>0</v>
      </c>
      <c r="AC304">
        <v>0</v>
      </c>
      <c r="AD304">
        <v>0</v>
      </c>
      <c r="AE304">
        <v>28.2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s">
        <v>3</v>
      </c>
      <c r="AT304">
        <v>47.222222000000002</v>
      </c>
      <c r="AU304" t="s">
        <v>36</v>
      </c>
      <c r="AV304">
        <v>0</v>
      </c>
      <c r="AW304">
        <v>1</v>
      </c>
      <c r="AX304">
        <v>-1</v>
      </c>
      <c r="AY304">
        <v>0</v>
      </c>
      <c r="AZ304">
        <v>0</v>
      </c>
      <c r="BA304" t="s">
        <v>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ROUND(Y304*Source!I291,9)</f>
        <v>84.999999599999995</v>
      </c>
      <c r="CY304">
        <f t="shared" si="115"/>
        <v>28.2</v>
      </c>
      <c r="CZ304">
        <f t="shared" si="116"/>
        <v>28.2</v>
      </c>
      <c r="DA304">
        <f t="shared" si="117"/>
        <v>1</v>
      </c>
      <c r="DB304">
        <f t="shared" si="118"/>
        <v>1331.67</v>
      </c>
      <c r="DC304">
        <f t="shared" si="119"/>
        <v>0</v>
      </c>
      <c r="DD304" t="s">
        <v>3</v>
      </c>
      <c r="DE304" t="s">
        <v>3</v>
      </c>
      <c r="DF304">
        <f t="shared" si="113"/>
        <v>2397</v>
      </c>
      <c r="DG304">
        <f t="shared" si="111"/>
        <v>0</v>
      </c>
      <c r="DH304">
        <f t="shared" si="112"/>
        <v>0</v>
      </c>
      <c r="DI304">
        <f t="shared" si="107"/>
        <v>0</v>
      </c>
      <c r="DJ304">
        <f t="shared" si="120"/>
        <v>2397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ROW(Source!A291)</f>
        <v>291</v>
      </c>
      <c r="B305">
        <v>86549534</v>
      </c>
      <c r="C305">
        <v>86550368</v>
      </c>
      <c r="D305">
        <v>85714051</v>
      </c>
      <c r="E305">
        <v>1</v>
      </c>
      <c r="F305">
        <v>1</v>
      </c>
      <c r="G305">
        <v>1081</v>
      </c>
      <c r="H305">
        <v>3</v>
      </c>
      <c r="I305" t="s">
        <v>303</v>
      </c>
      <c r="J305" t="s">
        <v>305</v>
      </c>
      <c r="K305" t="s">
        <v>304</v>
      </c>
      <c r="L305">
        <v>1354</v>
      </c>
      <c r="N305">
        <v>1010</v>
      </c>
      <c r="O305" t="s">
        <v>163</v>
      </c>
      <c r="P305" t="s">
        <v>163</v>
      </c>
      <c r="Q305">
        <v>1</v>
      </c>
      <c r="W305">
        <v>0</v>
      </c>
      <c r="X305">
        <v>119507713</v>
      </c>
      <c r="Y305">
        <f t="shared" si="114"/>
        <v>16.6666667</v>
      </c>
      <c r="AA305">
        <v>28.2</v>
      </c>
      <c r="AB305">
        <v>0</v>
      </c>
      <c r="AC305">
        <v>0</v>
      </c>
      <c r="AD305">
        <v>0</v>
      </c>
      <c r="AE305">
        <v>28.2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 t="s">
        <v>3</v>
      </c>
      <c r="AT305">
        <v>16.6666667</v>
      </c>
      <c r="AU305" t="s">
        <v>36</v>
      </c>
      <c r="AV305">
        <v>0</v>
      </c>
      <c r="AW305">
        <v>1</v>
      </c>
      <c r="AX305">
        <v>-1</v>
      </c>
      <c r="AY305">
        <v>0</v>
      </c>
      <c r="AZ305">
        <v>0</v>
      </c>
      <c r="BA305" t="s">
        <v>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ROUND(Y305*Source!I291,9)</f>
        <v>30.000000060000001</v>
      </c>
      <c r="CY305">
        <f t="shared" si="115"/>
        <v>28.2</v>
      </c>
      <c r="CZ305">
        <f t="shared" si="116"/>
        <v>28.2</v>
      </c>
      <c r="DA305">
        <f t="shared" si="117"/>
        <v>1</v>
      </c>
      <c r="DB305">
        <f t="shared" si="118"/>
        <v>470</v>
      </c>
      <c r="DC305">
        <f t="shared" si="119"/>
        <v>0</v>
      </c>
      <c r="DD305" t="s">
        <v>3</v>
      </c>
      <c r="DE305" t="s">
        <v>3</v>
      </c>
      <c r="DF305">
        <f t="shared" si="113"/>
        <v>846</v>
      </c>
      <c r="DG305">
        <f t="shared" si="111"/>
        <v>0</v>
      </c>
      <c r="DH305">
        <f t="shared" si="112"/>
        <v>0</v>
      </c>
      <c r="DI305">
        <f t="shared" si="107"/>
        <v>0</v>
      </c>
      <c r="DJ305">
        <f t="shared" si="120"/>
        <v>846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ROW(Source!A291)</f>
        <v>291</v>
      </c>
      <c r="B306">
        <v>86549534</v>
      </c>
      <c r="C306">
        <v>86550368</v>
      </c>
      <c r="D306">
        <v>85714061</v>
      </c>
      <c r="E306">
        <v>1</v>
      </c>
      <c r="F306">
        <v>1</v>
      </c>
      <c r="G306">
        <v>1081</v>
      </c>
      <c r="H306">
        <v>3</v>
      </c>
      <c r="I306" t="s">
        <v>283</v>
      </c>
      <c r="J306" t="s">
        <v>285</v>
      </c>
      <c r="K306" t="s">
        <v>284</v>
      </c>
      <c r="L306">
        <v>1354</v>
      </c>
      <c r="N306">
        <v>1010</v>
      </c>
      <c r="O306" t="s">
        <v>163</v>
      </c>
      <c r="P306" t="s">
        <v>163</v>
      </c>
      <c r="Q306">
        <v>1</v>
      </c>
      <c r="W306">
        <v>0</v>
      </c>
      <c r="X306">
        <v>724292144</v>
      </c>
      <c r="Y306">
        <f t="shared" si="114"/>
        <v>8.3333332999999996</v>
      </c>
      <c r="AA306">
        <v>63.13</v>
      </c>
      <c r="AB306">
        <v>0</v>
      </c>
      <c r="AC306">
        <v>0</v>
      </c>
      <c r="AD306">
        <v>0</v>
      </c>
      <c r="AE306">
        <v>63.13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8.3333332999999996</v>
      </c>
      <c r="AU306" t="s">
        <v>36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ROUND(Y306*Source!I291,9)</f>
        <v>14.99999994</v>
      </c>
      <c r="CY306">
        <f t="shared" si="115"/>
        <v>63.13</v>
      </c>
      <c r="CZ306">
        <f t="shared" si="116"/>
        <v>63.13</v>
      </c>
      <c r="DA306">
        <f t="shared" si="117"/>
        <v>1</v>
      </c>
      <c r="DB306">
        <f t="shared" si="118"/>
        <v>526.08000000000004</v>
      </c>
      <c r="DC306">
        <f t="shared" si="119"/>
        <v>0</v>
      </c>
      <c r="DD306" t="s">
        <v>3</v>
      </c>
      <c r="DE306" t="s">
        <v>3</v>
      </c>
      <c r="DF306">
        <f t="shared" si="113"/>
        <v>946.95</v>
      </c>
      <c r="DG306">
        <f t="shared" si="111"/>
        <v>0</v>
      </c>
      <c r="DH306">
        <f t="shared" si="112"/>
        <v>0</v>
      </c>
      <c r="DI306">
        <f t="shared" si="107"/>
        <v>0</v>
      </c>
      <c r="DJ306">
        <f t="shared" si="120"/>
        <v>946.95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ROW(Source!A291)</f>
        <v>291</v>
      </c>
      <c r="B307">
        <v>86549534</v>
      </c>
      <c r="C307">
        <v>86550368</v>
      </c>
      <c r="D307">
        <v>85722576</v>
      </c>
      <c r="E307">
        <v>1</v>
      </c>
      <c r="F307">
        <v>1</v>
      </c>
      <c r="G307">
        <v>1081</v>
      </c>
      <c r="H307">
        <v>3</v>
      </c>
      <c r="I307" t="s">
        <v>271</v>
      </c>
      <c r="J307" t="s">
        <v>273</v>
      </c>
      <c r="K307" t="s">
        <v>272</v>
      </c>
      <c r="L307">
        <v>1354</v>
      </c>
      <c r="N307">
        <v>1010</v>
      </c>
      <c r="O307" t="s">
        <v>163</v>
      </c>
      <c r="P307" t="s">
        <v>163</v>
      </c>
      <c r="Q307">
        <v>1</v>
      </c>
      <c r="W307">
        <v>0</v>
      </c>
      <c r="X307">
        <v>-1790875809</v>
      </c>
      <c r="Y307">
        <f t="shared" si="114"/>
        <v>1.6666666999999999</v>
      </c>
      <c r="AA307">
        <v>535.77</v>
      </c>
      <c r="AB307">
        <v>0</v>
      </c>
      <c r="AC307">
        <v>0</v>
      </c>
      <c r="AD307">
        <v>0</v>
      </c>
      <c r="AE307">
        <v>535.77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1.6666666999999999</v>
      </c>
      <c r="AU307" t="s">
        <v>36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ROUND(Y307*Source!I291,9)</f>
        <v>3.0000000600000001</v>
      </c>
      <c r="CY307">
        <f t="shared" si="115"/>
        <v>535.77</v>
      </c>
      <c r="CZ307">
        <f t="shared" si="116"/>
        <v>535.77</v>
      </c>
      <c r="DA307">
        <f t="shared" si="117"/>
        <v>1</v>
      </c>
      <c r="DB307">
        <f t="shared" si="118"/>
        <v>892.95</v>
      </c>
      <c r="DC307">
        <f t="shared" si="119"/>
        <v>0</v>
      </c>
      <c r="DD307" t="s">
        <v>3</v>
      </c>
      <c r="DE307" t="s">
        <v>3</v>
      </c>
      <c r="DF307">
        <f t="shared" si="113"/>
        <v>1607.31</v>
      </c>
      <c r="DG307">
        <f t="shared" si="111"/>
        <v>0</v>
      </c>
      <c r="DH307">
        <f t="shared" si="112"/>
        <v>0</v>
      </c>
      <c r="DI307">
        <f t="shared" si="107"/>
        <v>0</v>
      </c>
      <c r="DJ307">
        <f t="shared" si="120"/>
        <v>1607.31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ROW(Source!A292)</f>
        <v>292</v>
      </c>
      <c r="B308">
        <v>86549536</v>
      </c>
      <c r="C308">
        <v>86550368</v>
      </c>
      <c r="D308">
        <v>85665773</v>
      </c>
      <c r="E308">
        <v>1081</v>
      </c>
      <c r="F308">
        <v>1</v>
      </c>
      <c r="G308">
        <v>1081</v>
      </c>
      <c r="H308">
        <v>1</v>
      </c>
      <c r="I308" t="s">
        <v>612</v>
      </c>
      <c r="J308" t="s">
        <v>3</v>
      </c>
      <c r="K308" t="s">
        <v>613</v>
      </c>
      <c r="L308">
        <v>1191</v>
      </c>
      <c r="N308">
        <v>1013</v>
      </c>
      <c r="O308" t="s">
        <v>614</v>
      </c>
      <c r="P308" t="s">
        <v>614</v>
      </c>
      <c r="Q308">
        <v>1</v>
      </c>
      <c r="W308">
        <v>0</v>
      </c>
      <c r="X308">
        <v>476480486</v>
      </c>
      <c r="Y308">
        <f>((AT308*1.15)*1.2)</f>
        <v>77.279999999999987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56</v>
      </c>
      <c r="AU308" t="s">
        <v>139</v>
      </c>
      <c r="AV308">
        <v>1</v>
      </c>
      <c r="AW308">
        <v>2</v>
      </c>
      <c r="AX308">
        <v>86550386</v>
      </c>
      <c r="AY308">
        <v>1</v>
      </c>
      <c r="AZ308">
        <v>0</v>
      </c>
      <c r="BA308">
        <v>320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U308">
        <f>ROUND(AT308*Source!I292*AH308*AL308,2)</f>
        <v>0</v>
      </c>
      <c r="CV308">
        <f>ROUND(Y308*Source!I292,9)</f>
        <v>139.10400000000001</v>
      </c>
      <c r="CW308">
        <v>0</v>
      </c>
      <c r="CX308">
        <f>ROUND(Y308*Source!I292,9)</f>
        <v>139.10400000000001</v>
      </c>
      <c r="CY308">
        <f>AD308</f>
        <v>0</v>
      </c>
      <c r="CZ308">
        <f>AH308</f>
        <v>0</v>
      </c>
      <c r="DA308">
        <f>AL308</f>
        <v>1</v>
      </c>
      <c r="DB308">
        <f>ROUND(((ROUND(AT308*CZ308,2)*1.15)*1.2),6)</f>
        <v>0</v>
      </c>
      <c r="DC308">
        <f>ROUND(((ROUND(AT308*AG308,2)*1.15)*1.2),6)</f>
        <v>0</v>
      </c>
      <c r="DD308" t="s">
        <v>3</v>
      </c>
      <c r="DE308" t="s">
        <v>3</v>
      </c>
      <c r="DF308">
        <f t="shared" si="113"/>
        <v>0</v>
      </c>
      <c r="DG308">
        <f t="shared" si="111"/>
        <v>0</v>
      </c>
      <c r="DH308">
        <f t="shared" si="112"/>
        <v>0</v>
      </c>
      <c r="DI308">
        <f t="shared" si="107"/>
        <v>0</v>
      </c>
      <c r="DJ308">
        <f>DI308</f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ROW(Source!A292)</f>
        <v>292</v>
      </c>
      <c r="B309">
        <v>86549536</v>
      </c>
      <c r="C309">
        <v>86550368</v>
      </c>
      <c r="D309">
        <v>85731677</v>
      </c>
      <c r="E309">
        <v>1</v>
      </c>
      <c r="F309">
        <v>1</v>
      </c>
      <c r="G309">
        <v>1081</v>
      </c>
      <c r="H309">
        <v>2</v>
      </c>
      <c r="I309" t="s">
        <v>632</v>
      </c>
      <c r="J309" t="s">
        <v>633</v>
      </c>
      <c r="K309" t="s">
        <v>634</v>
      </c>
      <c r="L309">
        <v>1368</v>
      </c>
      <c r="N309">
        <v>1011</v>
      </c>
      <c r="O309" t="s">
        <v>618</v>
      </c>
      <c r="P309" t="s">
        <v>618</v>
      </c>
      <c r="Q309">
        <v>1</v>
      </c>
      <c r="W309">
        <v>0</v>
      </c>
      <c r="X309">
        <v>874612079</v>
      </c>
      <c r="Y309">
        <f>((AT309*1.25)*1.2)</f>
        <v>0.3</v>
      </c>
      <c r="AA309">
        <v>0</v>
      </c>
      <c r="AB309">
        <v>1513.56</v>
      </c>
      <c r="AC309">
        <v>758.78</v>
      </c>
      <c r="AD309">
        <v>0</v>
      </c>
      <c r="AE309">
        <v>0</v>
      </c>
      <c r="AF309">
        <v>83.1</v>
      </c>
      <c r="AG309">
        <v>12.62</v>
      </c>
      <c r="AH309">
        <v>0</v>
      </c>
      <c r="AI309">
        <v>1</v>
      </c>
      <c r="AJ309">
        <v>17.07</v>
      </c>
      <c r="AK309">
        <v>56.35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0.2</v>
      </c>
      <c r="AU309" t="s">
        <v>138</v>
      </c>
      <c r="AV309">
        <v>0</v>
      </c>
      <c r="AW309">
        <v>2</v>
      </c>
      <c r="AX309">
        <v>86550387</v>
      </c>
      <c r="AY309">
        <v>1</v>
      </c>
      <c r="AZ309">
        <v>0</v>
      </c>
      <c r="BA309">
        <v>321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ROUND(Y309*Source!I292*DO309,9)</f>
        <v>6.8148</v>
      </c>
      <c r="CX309">
        <f>ROUND(Y309*Source!I292,9)</f>
        <v>0.54</v>
      </c>
      <c r="CY309">
        <f>AB309</f>
        <v>1513.56</v>
      </c>
      <c r="CZ309">
        <f>AF309</f>
        <v>83.1</v>
      </c>
      <c r="DA309">
        <f>AJ309</f>
        <v>17.07</v>
      </c>
      <c r="DB309">
        <f>ROUND(((ROUND(AT309*CZ309,2)*1.25)*1.2),6)</f>
        <v>24.93</v>
      </c>
      <c r="DC309">
        <f>ROUND(((ROUND(AT309*AG309,2)*1.25)*1.2),6)</f>
        <v>3.78</v>
      </c>
      <c r="DD309" t="s">
        <v>3</v>
      </c>
      <c r="DE309" t="s">
        <v>3</v>
      </c>
      <c r="DF309">
        <f t="shared" si="113"/>
        <v>0</v>
      </c>
      <c r="DG309">
        <f>ROUND(ROUND(AF309*AJ309,2)*CX309,2)</f>
        <v>766</v>
      </c>
      <c r="DH309">
        <f>ROUND(ROUND(AG309*AK309,2)*CX309,2)</f>
        <v>384.02</v>
      </c>
      <c r="DI309">
        <f t="shared" si="107"/>
        <v>0</v>
      </c>
      <c r="DJ309">
        <f>DG309</f>
        <v>766</v>
      </c>
      <c r="DK309">
        <v>0</v>
      </c>
      <c r="DL309" t="s">
        <v>635</v>
      </c>
      <c r="DM309">
        <v>0</v>
      </c>
      <c r="DN309" t="s">
        <v>614</v>
      </c>
      <c r="DO309">
        <v>12.62</v>
      </c>
    </row>
    <row r="310" spans="1:119" x14ac:dyDescent="0.25">
      <c r="A310">
        <f>ROW(Source!A292)</f>
        <v>292</v>
      </c>
      <c r="B310">
        <v>86549536</v>
      </c>
      <c r="C310">
        <v>86550368</v>
      </c>
      <c r="D310">
        <v>85730911</v>
      </c>
      <c r="E310">
        <v>1</v>
      </c>
      <c r="F310">
        <v>1</v>
      </c>
      <c r="G310">
        <v>1081</v>
      </c>
      <c r="H310">
        <v>2</v>
      </c>
      <c r="I310" t="s">
        <v>652</v>
      </c>
      <c r="J310" t="s">
        <v>653</v>
      </c>
      <c r="K310" t="s">
        <v>654</v>
      </c>
      <c r="L310">
        <v>1368</v>
      </c>
      <c r="N310">
        <v>1011</v>
      </c>
      <c r="O310" t="s">
        <v>618</v>
      </c>
      <c r="P310" t="s">
        <v>618</v>
      </c>
      <c r="Q310">
        <v>1</v>
      </c>
      <c r="W310">
        <v>0</v>
      </c>
      <c r="X310">
        <v>-44940208</v>
      </c>
      <c r="Y310">
        <f>((AT310*1.25)*1.2)</f>
        <v>0.03</v>
      </c>
      <c r="AA310">
        <v>0</v>
      </c>
      <c r="AB310">
        <v>2758.65</v>
      </c>
      <c r="AC310">
        <v>1017.92</v>
      </c>
      <c r="AD310">
        <v>0</v>
      </c>
      <c r="AE310">
        <v>0</v>
      </c>
      <c r="AF310">
        <v>179.17</v>
      </c>
      <c r="AG310">
        <v>16.93</v>
      </c>
      <c r="AH310">
        <v>0</v>
      </c>
      <c r="AI310">
        <v>1</v>
      </c>
      <c r="AJ310">
        <v>14.43</v>
      </c>
      <c r="AK310">
        <v>56.35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0.02</v>
      </c>
      <c r="AU310" t="s">
        <v>138</v>
      </c>
      <c r="AV310">
        <v>0</v>
      </c>
      <c r="AW310">
        <v>2</v>
      </c>
      <c r="AX310">
        <v>86550388</v>
      </c>
      <c r="AY310">
        <v>1</v>
      </c>
      <c r="AZ310">
        <v>0</v>
      </c>
      <c r="BA310">
        <v>322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ROUND(Y310*Source!I292*DO310,9)</f>
        <v>0.91422000000000003</v>
      </c>
      <c r="CX310">
        <f>ROUND(Y310*Source!I292,9)</f>
        <v>5.3999999999999999E-2</v>
      </c>
      <c r="CY310">
        <f>AB310</f>
        <v>2758.65</v>
      </c>
      <c r="CZ310">
        <f>AF310</f>
        <v>179.17</v>
      </c>
      <c r="DA310">
        <f>AJ310</f>
        <v>14.43</v>
      </c>
      <c r="DB310">
        <f>ROUND(((ROUND(AT310*CZ310,2)*1.25)*1.2),6)</f>
        <v>5.37</v>
      </c>
      <c r="DC310">
        <f>ROUND(((ROUND(AT310*AG310,2)*1.25)*1.2),6)</f>
        <v>0.51</v>
      </c>
      <c r="DD310" t="s">
        <v>3</v>
      </c>
      <c r="DE310" t="s">
        <v>3</v>
      </c>
      <c r="DF310">
        <f t="shared" si="113"/>
        <v>0</v>
      </c>
      <c r="DG310">
        <f>ROUND(ROUND(AF310*AJ310,2)*CX310,2)</f>
        <v>139.61000000000001</v>
      </c>
      <c r="DH310">
        <f>ROUND(ROUND(AG310*AK310,2)*CX310,2)</f>
        <v>51.52</v>
      </c>
      <c r="DI310">
        <f t="shared" si="107"/>
        <v>0</v>
      </c>
      <c r="DJ310">
        <f>DG310</f>
        <v>139.61000000000001</v>
      </c>
      <c r="DK310">
        <v>0</v>
      </c>
      <c r="DL310" t="s">
        <v>635</v>
      </c>
      <c r="DM310">
        <v>0</v>
      </c>
      <c r="DN310" t="s">
        <v>614</v>
      </c>
      <c r="DO310">
        <v>16.93</v>
      </c>
    </row>
    <row r="311" spans="1:119" x14ac:dyDescent="0.25">
      <c r="A311">
        <f>ROW(Source!A292)</f>
        <v>292</v>
      </c>
      <c r="B311">
        <v>86549536</v>
      </c>
      <c r="C311">
        <v>86550368</v>
      </c>
      <c r="D311">
        <v>85700705</v>
      </c>
      <c r="E311">
        <v>1</v>
      </c>
      <c r="F311">
        <v>1</v>
      </c>
      <c r="G311">
        <v>1081</v>
      </c>
      <c r="H311">
        <v>3</v>
      </c>
      <c r="I311" t="s">
        <v>642</v>
      </c>
      <c r="J311" t="s">
        <v>643</v>
      </c>
      <c r="K311" t="s">
        <v>644</v>
      </c>
      <c r="L311">
        <v>1339</v>
      </c>
      <c r="N311">
        <v>1007</v>
      </c>
      <c r="O311" t="s">
        <v>622</v>
      </c>
      <c r="P311" t="s">
        <v>622</v>
      </c>
      <c r="Q311">
        <v>1</v>
      </c>
      <c r="W311">
        <v>0</v>
      </c>
      <c r="X311">
        <v>-1622585150</v>
      </c>
      <c r="Y311">
        <f t="shared" ref="Y311:Y324" si="121">((AT311*1)*1)</f>
        <v>6.4</v>
      </c>
      <c r="AA311">
        <v>54.79</v>
      </c>
      <c r="AB311">
        <v>0</v>
      </c>
      <c r="AC311">
        <v>0</v>
      </c>
      <c r="AD311">
        <v>0</v>
      </c>
      <c r="AE311">
        <v>7.07</v>
      </c>
      <c r="AF311">
        <v>0</v>
      </c>
      <c r="AG311">
        <v>0</v>
      </c>
      <c r="AH311">
        <v>0</v>
      </c>
      <c r="AI311">
        <v>7.75</v>
      </c>
      <c r="AJ311">
        <v>1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6.4</v>
      </c>
      <c r="AU311" t="s">
        <v>36</v>
      </c>
      <c r="AV311">
        <v>0</v>
      </c>
      <c r="AW311">
        <v>2</v>
      </c>
      <c r="AX311">
        <v>86550389</v>
      </c>
      <c r="AY311">
        <v>1</v>
      </c>
      <c r="AZ311">
        <v>0</v>
      </c>
      <c r="BA311">
        <v>323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ROUND(Y311*Source!I292,9)</f>
        <v>11.52</v>
      </c>
      <c r="CY311">
        <f t="shared" ref="CY311:CY324" si="122">AA311</f>
        <v>54.79</v>
      </c>
      <c r="CZ311">
        <f t="shared" ref="CZ311:CZ324" si="123">AE311</f>
        <v>7.07</v>
      </c>
      <c r="DA311">
        <f t="shared" ref="DA311:DA324" si="124">AI311</f>
        <v>7.75</v>
      </c>
      <c r="DB311">
        <f t="shared" ref="DB311:DB324" si="125">ROUND(((ROUND(AT311*CZ311,2)*1)*1),6)</f>
        <v>45.25</v>
      </c>
      <c r="DC311">
        <f t="shared" ref="DC311:DC324" si="126">ROUND(((ROUND(AT311*AG311,2)*1)*1),6)</f>
        <v>0</v>
      </c>
      <c r="DD311" t="s">
        <v>3</v>
      </c>
      <c r="DE311" t="s">
        <v>3</v>
      </c>
      <c r="DF311">
        <f t="shared" ref="DF311:DF324" si="127">ROUND(ROUND(AE311*AI311,2)*CX311,2)</f>
        <v>631.17999999999995</v>
      </c>
      <c r="DG311">
        <f t="shared" ref="DG311:DG339" si="128">ROUND(ROUND(AF311,2)*CX311,2)</f>
        <v>0</v>
      </c>
      <c r="DH311">
        <f t="shared" ref="DH311:DH339" si="129">ROUND(ROUND(AG311,2)*CX311,2)</f>
        <v>0</v>
      </c>
      <c r="DI311">
        <f t="shared" si="107"/>
        <v>0</v>
      </c>
      <c r="DJ311">
        <f t="shared" ref="DJ311:DJ324" si="130">DF311</f>
        <v>631.17999999999995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ROW(Source!A292)</f>
        <v>292</v>
      </c>
      <c r="B312">
        <v>86549536</v>
      </c>
      <c r="C312">
        <v>86550368</v>
      </c>
      <c r="D312">
        <v>85707550</v>
      </c>
      <c r="E312">
        <v>1</v>
      </c>
      <c r="F312">
        <v>1</v>
      </c>
      <c r="G312">
        <v>1081</v>
      </c>
      <c r="H312">
        <v>3</v>
      </c>
      <c r="I312" t="s">
        <v>655</v>
      </c>
      <c r="J312" t="s">
        <v>656</v>
      </c>
      <c r="K312" t="s">
        <v>657</v>
      </c>
      <c r="L312">
        <v>1346</v>
      </c>
      <c r="N312">
        <v>1009</v>
      </c>
      <c r="O312" t="s">
        <v>651</v>
      </c>
      <c r="P312" t="s">
        <v>651</v>
      </c>
      <c r="Q312">
        <v>1</v>
      </c>
      <c r="W312">
        <v>0</v>
      </c>
      <c r="X312">
        <v>53528542</v>
      </c>
      <c r="Y312">
        <f t="shared" si="121"/>
        <v>2.66</v>
      </c>
      <c r="AA312">
        <v>92.3</v>
      </c>
      <c r="AB312">
        <v>0</v>
      </c>
      <c r="AC312">
        <v>0</v>
      </c>
      <c r="AD312">
        <v>0</v>
      </c>
      <c r="AE312">
        <v>19.39</v>
      </c>
      <c r="AF312">
        <v>0</v>
      </c>
      <c r="AG312">
        <v>0</v>
      </c>
      <c r="AH312">
        <v>0</v>
      </c>
      <c r="AI312">
        <v>4.76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2.66</v>
      </c>
      <c r="AU312" t="s">
        <v>36</v>
      </c>
      <c r="AV312">
        <v>0</v>
      </c>
      <c r="AW312">
        <v>2</v>
      </c>
      <c r="AX312">
        <v>86550390</v>
      </c>
      <c r="AY312">
        <v>1</v>
      </c>
      <c r="AZ312">
        <v>0</v>
      </c>
      <c r="BA312">
        <v>324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ROUND(Y312*Source!I292,9)</f>
        <v>4.7880000000000003</v>
      </c>
      <c r="CY312">
        <f t="shared" si="122"/>
        <v>92.3</v>
      </c>
      <c r="CZ312">
        <f t="shared" si="123"/>
        <v>19.39</v>
      </c>
      <c r="DA312">
        <f t="shared" si="124"/>
        <v>4.76</v>
      </c>
      <c r="DB312">
        <f t="shared" si="125"/>
        <v>51.58</v>
      </c>
      <c r="DC312">
        <f t="shared" si="126"/>
        <v>0</v>
      </c>
      <c r="DD312" t="s">
        <v>3</v>
      </c>
      <c r="DE312" t="s">
        <v>3</v>
      </c>
      <c r="DF312">
        <f t="shared" si="127"/>
        <v>441.93</v>
      </c>
      <c r="DG312">
        <f t="shared" si="128"/>
        <v>0</v>
      </c>
      <c r="DH312">
        <f t="shared" si="129"/>
        <v>0</v>
      </c>
      <c r="DI312">
        <f t="shared" si="107"/>
        <v>0</v>
      </c>
      <c r="DJ312">
        <f t="shared" si="130"/>
        <v>441.93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ROW(Source!A292)</f>
        <v>292</v>
      </c>
      <c r="B313">
        <v>86549536</v>
      </c>
      <c r="C313">
        <v>86550368</v>
      </c>
      <c r="D313">
        <v>85713229</v>
      </c>
      <c r="E313">
        <v>1</v>
      </c>
      <c r="F313">
        <v>1</v>
      </c>
      <c r="G313">
        <v>1081</v>
      </c>
      <c r="H313">
        <v>3</v>
      </c>
      <c r="I313" t="s">
        <v>267</v>
      </c>
      <c r="J313" t="s">
        <v>269</v>
      </c>
      <c r="K313" t="s">
        <v>268</v>
      </c>
      <c r="L313">
        <v>1301</v>
      </c>
      <c r="N313">
        <v>1003</v>
      </c>
      <c r="O313" t="s">
        <v>144</v>
      </c>
      <c r="P313" t="s">
        <v>144</v>
      </c>
      <c r="Q313">
        <v>1</v>
      </c>
      <c r="W313">
        <v>0</v>
      </c>
      <c r="X313">
        <v>-498402387</v>
      </c>
      <c r="Y313">
        <f t="shared" si="121"/>
        <v>99.8</v>
      </c>
      <c r="AA313">
        <v>394.28</v>
      </c>
      <c r="AB313">
        <v>0</v>
      </c>
      <c r="AC313">
        <v>0</v>
      </c>
      <c r="AD313">
        <v>0</v>
      </c>
      <c r="AE313">
        <v>179.22</v>
      </c>
      <c r="AF313">
        <v>0</v>
      </c>
      <c r="AG313">
        <v>0</v>
      </c>
      <c r="AH313">
        <v>0</v>
      </c>
      <c r="AI313">
        <v>2.2000000000000002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99.8</v>
      </c>
      <c r="AU313" t="s">
        <v>36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ROUND(Y313*Source!I292,9)</f>
        <v>179.64</v>
      </c>
      <c r="CY313">
        <f t="shared" si="122"/>
        <v>394.28</v>
      </c>
      <c r="CZ313">
        <f t="shared" si="123"/>
        <v>179.22</v>
      </c>
      <c r="DA313">
        <f t="shared" si="124"/>
        <v>2.2000000000000002</v>
      </c>
      <c r="DB313">
        <f t="shared" si="125"/>
        <v>17886.16</v>
      </c>
      <c r="DC313">
        <f t="shared" si="126"/>
        <v>0</v>
      </c>
      <c r="DD313" t="s">
        <v>3</v>
      </c>
      <c r="DE313" t="s">
        <v>3</v>
      </c>
      <c r="DF313">
        <f t="shared" si="127"/>
        <v>70828.460000000006</v>
      </c>
      <c r="DG313">
        <f t="shared" si="128"/>
        <v>0</v>
      </c>
      <c r="DH313">
        <f t="shared" si="129"/>
        <v>0</v>
      </c>
      <c r="DI313">
        <f t="shared" si="107"/>
        <v>0</v>
      </c>
      <c r="DJ313">
        <f t="shared" si="130"/>
        <v>70828.460000000006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ROW(Source!A292)</f>
        <v>292</v>
      </c>
      <c r="B314">
        <v>86549536</v>
      </c>
      <c r="C314">
        <v>86550368</v>
      </c>
      <c r="D314">
        <v>85713887</v>
      </c>
      <c r="E314">
        <v>1</v>
      </c>
      <c r="F314">
        <v>1</v>
      </c>
      <c r="G314">
        <v>1081</v>
      </c>
      <c r="H314">
        <v>3</v>
      </c>
      <c r="I314" t="s">
        <v>263</v>
      </c>
      <c r="J314" t="s">
        <v>265</v>
      </c>
      <c r="K314" t="s">
        <v>264</v>
      </c>
      <c r="L314">
        <v>1354</v>
      </c>
      <c r="N314">
        <v>1010</v>
      </c>
      <c r="O314" t="s">
        <v>163</v>
      </c>
      <c r="P314" t="s">
        <v>163</v>
      </c>
      <c r="Q314">
        <v>1</v>
      </c>
      <c r="W314">
        <v>0</v>
      </c>
      <c r="X314">
        <v>305866094</v>
      </c>
      <c r="Y314">
        <f t="shared" si="121"/>
        <v>50</v>
      </c>
      <c r="AA314">
        <v>45.05</v>
      </c>
      <c r="AB314">
        <v>0</v>
      </c>
      <c r="AC314">
        <v>0</v>
      </c>
      <c r="AD314">
        <v>0</v>
      </c>
      <c r="AE314">
        <v>54.28</v>
      </c>
      <c r="AF314">
        <v>0</v>
      </c>
      <c r="AG314">
        <v>0</v>
      </c>
      <c r="AH314">
        <v>0</v>
      </c>
      <c r="AI314">
        <v>0.83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50</v>
      </c>
      <c r="AU314" t="s">
        <v>36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ROUND(Y314*Source!I292,9)</f>
        <v>90</v>
      </c>
      <c r="CY314">
        <f t="shared" si="122"/>
        <v>45.05</v>
      </c>
      <c r="CZ314">
        <f t="shared" si="123"/>
        <v>54.28</v>
      </c>
      <c r="DA314">
        <f t="shared" si="124"/>
        <v>0.83</v>
      </c>
      <c r="DB314">
        <f t="shared" si="125"/>
        <v>2714</v>
      </c>
      <c r="DC314">
        <f t="shared" si="126"/>
        <v>0</v>
      </c>
      <c r="DD314" t="s">
        <v>3</v>
      </c>
      <c r="DE314" t="s">
        <v>3</v>
      </c>
      <c r="DF314">
        <f t="shared" si="127"/>
        <v>4054.5</v>
      </c>
      <c r="DG314">
        <f t="shared" si="128"/>
        <v>0</v>
      </c>
      <c r="DH314">
        <f t="shared" si="129"/>
        <v>0</v>
      </c>
      <c r="DI314">
        <f t="shared" si="107"/>
        <v>0</v>
      </c>
      <c r="DJ314">
        <f t="shared" si="130"/>
        <v>4054.5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ROW(Source!A292)</f>
        <v>292</v>
      </c>
      <c r="B315">
        <v>86549536</v>
      </c>
      <c r="C315">
        <v>86550368</v>
      </c>
      <c r="D315">
        <v>85714086</v>
      </c>
      <c r="E315">
        <v>1</v>
      </c>
      <c r="F315">
        <v>1</v>
      </c>
      <c r="G315">
        <v>1081</v>
      </c>
      <c r="H315">
        <v>3</v>
      </c>
      <c r="I315" t="s">
        <v>295</v>
      </c>
      <c r="J315" t="s">
        <v>297</v>
      </c>
      <c r="K315" t="s">
        <v>296</v>
      </c>
      <c r="L315">
        <v>1354</v>
      </c>
      <c r="N315">
        <v>1010</v>
      </c>
      <c r="O315" t="s">
        <v>163</v>
      </c>
      <c r="P315" t="s">
        <v>163</v>
      </c>
      <c r="Q315">
        <v>1</v>
      </c>
      <c r="W315">
        <v>0</v>
      </c>
      <c r="X315">
        <v>-1000923585</v>
      </c>
      <c r="Y315">
        <f t="shared" si="121"/>
        <v>36.111111000000001</v>
      </c>
      <c r="AA315">
        <v>191.43</v>
      </c>
      <c r="AB315">
        <v>0</v>
      </c>
      <c r="AC315">
        <v>0</v>
      </c>
      <c r="AD315">
        <v>0</v>
      </c>
      <c r="AE315">
        <v>45.47</v>
      </c>
      <c r="AF315">
        <v>0</v>
      </c>
      <c r="AG315">
        <v>0</v>
      </c>
      <c r="AH315">
        <v>0</v>
      </c>
      <c r="AI315">
        <v>4.21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 t="s">
        <v>3</v>
      </c>
      <c r="AT315">
        <v>36.111111000000001</v>
      </c>
      <c r="AU315" t="s">
        <v>36</v>
      </c>
      <c r="AV315">
        <v>0</v>
      </c>
      <c r="AW315">
        <v>1</v>
      </c>
      <c r="AX315">
        <v>-1</v>
      </c>
      <c r="AY315">
        <v>0</v>
      </c>
      <c r="AZ315">
        <v>0</v>
      </c>
      <c r="BA315" t="s">
        <v>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ROUND(Y315*Source!I292,9)</f>
        <v>64.999999799999998</v>
      </c>
      <c r="CY315">
        <f t="shared" si="122"/>
        <v>191.43</v>
      </c>
      <c r="CZ315">
        <f t="shared" si="123"/>
        <v>45.47</v>
      </c>
      <c r="DA315">
        <f t="shared" si="124"/>
        <v>4.21</v>
      </c>
      <c r="DB315">
        <f t="shared" si="125"/>
        <v>1641.97</v>
      </c>
      <c r="DC315">
        <f t="shared" si="126"/>
        <v>0</v>
      </c>
      <c r="DD315" t="s">
        <v>3</v>
      </c>
      <c r="DE315" t="s">
        <v>3</v>
      </c>
      <c r="DF315">
        <f t="shared" si="127"/>
        <v>12442.95</v>
      </c>
      <c r="DG315">
        <f t="shared" si="128"/>
        <v>0</v>
      </c>
      <c r="DH315">
        <f t="shared" si="129"/>
        <v>0</v>
      </c>
      <c r="DI315">
        <f t="shared" si="107"/>
        <v>0</v>
      </c>
      <c r="DJ315">
        <f t="shared" si="130"/>
        <v>12442.95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ROW(Source!A292)</f>
        <v>292</v>
      </c>
      <c r="B316">
        <v>86549536</v>
      </c>
      <c r="C316">
        <v>86550368</v>
      </c>
      <c r="D316">
        <v>85714087</v>
      </c>
      <c r="E316">
        <v>1</v>
      </c>
      <c r="F316">
        <v>1</v>
      </c>
      <c r="G316">
        <v>1081</v>
      </c>
      <c r="H316">
        <v>3</v>
      </c>
      <c r="I316" t="s">
        <v>291</v>
      </c>
      <c r="J316" t="s">
        <v>293</v>
      </c>
      <c r="K316" t="s">
        <v>292</v>
      </c>
      <c r="L316">
        <v>1354</v>
      </c>
      <c r="N316">
        <v>1010</v>
      </c>
      <c r="O316" t="s">
        <v>163</v>
      </c>
      <c r="P316" t="s">
        <v>163</v>
      </c>
      <c r="Q316">
        <v>1</v>
      </c>
      <c r="W316">
        <v>0</v>
      </c>
      <c r="X316">
        <v>-1935444414</v>
      </c>
      <c r="Y316">
        <f t="shared" si="121"/>
        <v>30.555555600000002</v>
      </c>
      <c r="AA316">
        <v>330.8</v>
      </c>
      <c r="AB316">
        <v>0</v>
      </c>
      <c r="AC316">
        <v>0</v>
      </c>
      <c r="AD316">
        <v>0</v>
      </c>
      <c r="AE316">
        <v>63.13</v>
      </c>
      <c r="AF316">
        <v>0</v>
      </c>
      <c r="AG316">
        <v>0</v>
      </c>
      <c r="AH316">
        <v>0</v>
      </c>
      <c r="AI316">
        <v>5.24</v>
      </c>
      <c r="AJ316">
        <v>1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 t="s">
        <v>3</v>
      </c>
      <c r="AT316">
        <v>30.555555600000002</v>
      </c>
      <c r="AU316" t="s">
        <v>36</v>
      </c>
      <c r="AV316">
        <v>0</v>
      </c>
      <c r="AW316">
        <v>1</v>
      </c>
      <c r="AX316">
        <v>-1</v>
      </c>
      <c r="AY316">
        <v>0</v>
      </c>
      <c r="AZ316">
        <v>0</v>
      </c>
      <c r="BA316" t="s">
        <v>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ROUND(Y316*Source!I292,9)</f>
        <v>55.00000008</v>
      </c>
      <c r="CY316">
        <f t="shared" si="122"/>
        <v>330.8</v>
      </c>
      <c r="CZ316">
        <f t="shared" si="123"/>
        <v>63.13</v>
      </c>
      <c r="DA316">
        <f t="shared" si="124"/>
        <v>5.24</v>
      </c>
      <c r="DB316">
        <f t="shared" si="125"/>
        <v>1928.97</v>
      </c>
      <c r="DC316">
        <f t="shared" si="126"/>
        <v>0</v>
      </c>
      <c r="DD316" t="s">
        <v>3</v>
      </c>
      <c r="DE316" t="s">
        <v>3</v>
      </c>
      <c r="DF316">
        <f t="shared" si="127"/>
        <v>18194</v>
      </c>
      <c r="DG316">
        <f t="shared" si="128"/>
        <v>0</v>
      </c>
      <c r="DH316">
        <f t="shared" si="129"/>
        <v>0</v>
      </c>
      <c r="DI316">
        <f t="shared" si="107"/>
        <v>0</v>
      </c>
      <c r="DJ316">
        <f t="shared" si="130"/>
        <v>18194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ROW(Source!A292)</f>
        <v>292</v>
      </c>
      <c r="B317">
        <v>86549536</v>
      </c>
      <c r="C317">
        <v>86550368</v>
      </c>
      <c r="D317">
        <v>85714097</v>
      </c>
      <c r="E317">
        <v>1</v>
      </c>
      <c r="F317">
        <v>1</v>
      </c>
      <c r="G317">
        <v>1081</v>
      </c>
      <c r="H317">
        <v>3</v>
      </c>
      <c r="I317" t="s">
        <v>287</v>
      </c>
      <c r="J317" t="s">
        <v>289</v>
      </c>
      <c r="K317" t="s">
        <v>288</v>
      </c>
      <c r="L317">
        <v>1354</v>
      </c>
      <c r="N317">
        <v>1010</v>
      </c>
      <c r="O317" t="s">
        <v>163</v>
      </c>
      <c r="P317" t="s">
        <v>163</v>
      </c>
      <c r="Q317">
        <v>1</v>
      </c>
      <c r="W317">
        <v>0</v>
      </c>
      <c r="X317">
        <v>-2141109973</v>
      </c>
      <c r="Y317">
        <f t="shared" si="121"/>
        <v>2.7777780000000001</v>
      </c>
      <c r="AA317">
        <v>89.34</v>
      </c>
      <c r="AB317">
        <v>0</v>
      </c>
      <c r="AC317">
        <v>0</v>
      </c>
      <c r="AD317">
        <v>0</v>
      </c>
      <c r="AE317">
        <v>26.59</v>
      </c>
      <c r="AF317">
        <v>0</v>
      </c>
      <c r="AG317">
        <v>0</v>
      </c>
      <c r="AH317">
        <v>0</v>
      </c>
      <c r="AI317">
        <v>3.36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3</v>
      </c>
      <c r="AT317">
        <v>2.7777780000000001</v>
      </c>
      <c r="AU317" t="s">
        <v>36</v>
      </c>
      <c r="AV317">
        <v>0</v>
      </c>
      <c r="AW317">
        <v>1</v>
      </c>
      <c r="AX317">
        <v>-1</v>
      </c>
      <c r="AY317">
        <v>0</v>
      </c>
      <c r="AZ317">
        <v>0</v>
      </c>
      <c r="BA317" t="s">
        <v>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ROUND(Y317*Source!I292,9)</f>
        <v>5.0000004000000002</v>
      </c>
      <c r="CY317">
        <f t="shared" si="122"/>
        <v>89.34</v>
      </c>
      <c r="CZ317">
        <f t="shared" si="123"/>
        <v>26.59</v>
      </c>
      <c r="DA317">
        <f t="shared" si="124"/>
        <v>3.36</v>
      </c>
      <c r="DB317">
        <f t="shared" si="125"/>
        <v>73.86</v>
      </c>
      <c r="DC317">
        <f t="shared" si="126"/>
        <v>0</v>
      </c>
      <c r="DD317" t="s">
        <v>3</v>
      </c>
      <c r="DE317" t="s">
        <v>3</v>
      </c>
      <c r="DF317">
        <f t="shared" si="127"/>
        <v>446.7</v>
      </c>
      <c r="DG317">
        <f t="shared" si="128"/>
        <v>0</v>
      </c>
      <c r="DH317">
        <f t="shared" si="129"/>
        <v>0</v>
      </c>
      <c r="DI317">
        <f t="shared" si="107"/>
        <v>0</v>
      </c>
      <c r="DJ317">
        <f t="shared" si="130"/>
        <v>446.7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ROW(Source!A292)</f>
        <v>292</v>
      </c>
      <c r="B318">
        <v>86549536</v>
      </c>
      <c r="C318">
        <v>86550368</v>
      </c>
      <c r="D318">
        <v>85714098</v>
      </c>
      <c r="E318">
        <v>1</v>
      </c>
      <c r="F318">
        <v>1</v>
      </c>
      <c r="G318">
        <v>1081</v>
      </c>
      <c r="H318">
        <v>3</v>
      </c>
      <c r="I318" t="s">
        <v>275</v>
      </c>
      <c r="J318" t="s">
        <v>277</v>
      </c>
      <c r="K318" t="s">
        <v>276</v>
      </c>
      <c r="L318">
        <v>1354</v>
      </c>
      <c r="N318">
        <v>1010</v>
      </c>
      <c r="O318" t="s">
        <v>163</v>
      </c>
      <c r="P318" t="s">
        <v>163</v>
      </c>
      <c r="Q318">
        <v>1</v>
      </c>
      <c r="W318">
        <v>0</v>
      </c>
      <c r="X318">
        <v>-2057819223</v>
      </c>
      <c r="Y318">
        <f t="shared" si="121"/>
        <v>19.444444399999998</v>
      </c>
      <c r="AA318">
        <v>207.96</v>
      </c>
      <c r="AB318">
        <v>0</v>
      </c>
      <c r="AC318">
        <v>0</v>
      </c>
      <c r="AD318">
        <v>0</v>
      </c>
      <c r="AE318">
        <v>53.05</v>
      </c>
      <c r="AF318">
        <v>0</v>
      </c>
      <c r="AG318">
        <v>0</v>
      </c>
      <c r="AH318">
        <v>0</v>
      </c>
      <c r="AI318">
        <v>3.92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19.444444399999998</v>
      </c>
      <c r="AU318" t="s">
        <v>36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ROUND(Y318*Source!I292,9)</f>
        <v>34.99999992</v>
      </c>
      <c r="CY318">
        <f t="shared" si="122"/>
        <v>207.96</v>
      </c>
      <c r="CZ318">
        <f t="shared" si="123"/>
        <v>53.05</v>
      </c>
      <c r="DA318">
        <f t="shared" si="124"/>
        <v>3.92</v>
      </c>
      <c r="DB318">
        <f t="shared" si="125"/>
        <v>1031.53</v>
      </c>
      <c r="DC318">
        <f t="shared" si="126"/>
        <v>0</v>
      </c>
      <c r="DD318" t="s">
        <v>3</v>
      </c>
      <c r="DE318" t="s">
        <v>3</v>
      </c>
      <c r="DF318">
        <f t="shared" si="127"/>
        <v>7278.6</v>
      </c>
      <c r="DG318">
        <f t="shared" si="128"/>
        <v>0</v>
      </c>
      <c r="DH318">
        <f t="shared" si="129"/>
        <v>0</v>
      </c>
      <c r="DI318">
        <f t="shared" si="107"/>
        <v>0</v>
      </c>
      <c r="DJ318">
        <f t="shared" si="130"/>
        <v>7278.6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ROW(Source!A292)</f>
        <v>292</v>
      </c>
      <c r="B319">
        <v>86549536</v>
      </c>
      <c r="C319">
        <v>86550368</v>
      </c>
      <c r="D319">
        <v>85714099</v>
      </c>
      <c r="E319">
        <v>1</v>
      </c>
      <c r="F319">
        <v>1</v>
      </c>
      <c r="G319">
        <v>1081</v>
      </c>
      <c r="H319">
        <v>3</v>
      </c>
      <c r="I319" t="s">
        <v>279</v>
      </c>
      <c r="J319" t="s">
        <v>281</v>
      </c>
      <c r="K319" t="s">
        <v>280</v>
      </c>
      <c r="L319">
        <v>1354</v>
      </c>
      <c r="N319">
        <v>1010</v>
      </c>
      <c r="O319" t="s">
        <v>163</v>
      </c>
      <c r="P319" t="s">
        <v>163</v>
      </c>
      <c r="Q319">
        <v>1</v>
      </c>
      <c r="W319">
        <v>0</v>
      </c>
      <c r="X319">
        <v>-529004729</v>
      </c>
      <c r="Y319">
        <f t="shared" si="121"/>
        <v>19.444444399999998</v>
      </c>
      <c r="AA319">
        <v>96</v>
      </c>
      <c r="AB319">
        <v>0</v>
      </c>
      <c r="AC319">
        <v>0</v>
      </c>
      <c r="AD319">
        <v>0</v>
      </c>
      <c r="AE319">
        <v>20.21</v>
      </c>
      <c r="AF319">
        <v>0</v>
      </c>
      <c r="AG319">
        <v>0</v>
      </c>
      <c r="AH319">
        <v>0</v>
      </c>
      <c r="AI319">
        <v>4.75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19.444444399999998</v>
      </c>
      <c r="AU319" t="s">
        <v>36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ROUND(Y319*Source!I292,9)</f>
        <v>34.99999992</v>
      </c>
      <c r="CY319">
        <f t="shared" si="122"/>
        <v>96</v>
      </c>
      <c r="CZ319">
        <f t="shared" si="123"/>
        <v>20.21</v>
      </c>
      <c r="DA319">
        <f t="shared" si="124"/>
        <v>4.75</v>
      </c>
      <c r="DB319">
        <f t="shared" si="125"/>
        <v>392.97</v>
      </c>
      <c r="DC319">
        <f t="shared" si="126"/>
        <v>0</v>
      </c>
      <c r="DD319" t="s">
        <v>3</v>
      </c>
      <c r="DE319" t="s">
        <v>3</v>
      </c>
      <c r="DF319">
        <f t="shared" si="127"/>
        <v>3360</v>
      </c>
      <c r="DG319">
        <f t="shared" si="128"/>
        <v>0</v>
      </c>
      <c r="DH319">
        <f t="shared" si="129"/>
        <v>0</v>
      </c>
      <c r="DI319">
        <f t="shared" si="107"/>
        <v>0</v>
      </c>
      <c r="DJ319">
        <f t="shared" si="130"/>
        <v>3360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ROW(Source!A292)</f>
        <v>292</v>
      </c>
      <c r="B320">
        <v>86549536</v>
      </c>
      <c r="C320">
        <v>86550368</v>
      </c>
      <c r="D320">
        <v>85714035</v>
      </c>
      <c r="E320">
        <v>1</v>
      </c>
      <c r="F320">
        <v>1</v>
      </c>
      <c r="G320">
        <v>1081</v>
      </c>
      <c r="H320">
        <v>3</v>
      </c>
      <c r="I320" t="s">
        <v>658</v>
      </c>
      <c r="J320" t="s">
        <v>659</v>
      </c>
      <c r="K320" t="s">
        <v>660</v>
      </c>
      <c r="L320">
        <v>1346</v>
      </c>
      <c r="N320">
        <v>1009</v>
      </c>
      <c r="O320" t="s">
        <v>651</v>
      </c>
      <c r="P320" t="s">
        <v>651</v>
      </c>
      <c r="Q320">
        <v>1</v>
      </c>
      <c r="W320">
        <v>0</v>
      </c>
      <c r="X320">
        <v>1368825304</v>
      </c>
      <c r="Y320">
        <f t="shared" si="121"/>
        <v>4</v>
      </c>
      <c r="AA320">
        <v>595.83000000000004</v>
      </c>
      <c r="AB320">
        <v>0</v>
      </c>
      <c r="AC320">
        <v>0</v>
      </c>
      <c r="AD320">
        <v>0</v>
      </c>
      <c r="AE320">
        <v>33.72</v>
      </c>
      <c r="AF320">
        <v>0</v>
      </c>
      <c r="AG320">
        <v>0</v>
      </c>
      <c r="AH320">
        <v>0</v>
      </c>
      <c r="AI320">
        <v>17.670000000000002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4</v>
      </c>
      <c r="AU320" t="s">
        <v>36</v>
      </c>
      <c r="AV320">
        <v>0</v>
      </c>
      <c r="AW320">
        <v>2</v>
      </c>
      <c r="AX320">
        <v>86550391</v>
      </c>
      <c r="AY320">
        <v>1</v>
      </c>
      <c r="AZ320">
        <v>0</v>
      </c>
      <c r="BA320">
        <v>325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ROUND(Y320*Source!I292,9)</f>
        <v>7.2</v>
      </c>
      <c r="CY320">
        <f t="shared" si="122"/>
        <v>595.83000000000004</v>
      </c>
      <c r="CZ320">
        <f t="shared" si="123"/>
        <v>33.72</v>
      </c>
      <c r="DA320">
        <f t="shared" si="124"/>
        <v>17.670000000000002</v>
      </c>
      <c r="DB320">
        <f t="shared" si="125"/>
        <v>134.88</v>
      </c>
      <c r="DC320">
        <f t="shared" si="126"/>
        <v>0</v>
      </c>
      <c r="DD320" t="s">
        <v>3</v>
      </c>
      <c r="DE320" t="s">
        <v>3</v>
      </c>
      <c r="DF320">
        <f t="shared" si="127"/>
        <v>4289.9799999999996</v>
      </c>
      <c r="DG320">
        <f t="shared" si="128"/>
        <v>0</v>
      </c>
      <c r="DH320">
        <f t="shared" si="129"/>
        <v>0</v>
      </c>
      <c r="DI320">
        <f t="shared" si="107"/>
        <v>0</v>
      </c>
      <c r="DJ320">
        <f t="shared" si="130"/>
        <v>4289.9799999999996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ROW(Source!A292)</f>
        <v>292</v>
      </c>
      <c r="B321">
        <v>86549536</v>
      </c>
      <c r="C321">
        <v>86550368</v>
      </c>
      <c r="D321">
        <v>85714050</v>
      </c>
      <c r="E321">
        <v>1</v>
      </c>
      <c r="F321">
        <v>1</v>
      </c>
      <c r="G321">
        <v>1081</v>
      </c>
      <c r="H321">
        <v>3</v>
      </c>
      <c r="I321" t="s">
        <v>299</v>
      </c>
      <c r="J321" t="s">
        <v>301</v>
      </c>
      <c r="K321" t="s">
        <v>300</v>
      </c>
      <c r="L321">
        <v>1354</v>
      </c>
      <c r="N321">
        <v>1010</v>
      </c>
      <c r="O321" t="s">
        <v>163</v>
      </c>
      <c r="P321" t="s">
        <v>163</v>
      </c>
      <c r="Q321">
        <v>1</v>
      </c>
      <c r="W321">
        <v>0</v>
      </c>
      <c r="X321">
        <v>836747617</v>
      </c>
      <c r="Y321">
        <f t="shared" si="121"/>
        <v>47.222222000000002</v>
      </c>
      <c r="AA321">
        <v>169.76</v>
      </c>
      <c r="AB321">
        <v>0</v>
      </c>
      <c r="AC321">
        <v>0</v>
      </c>
      <c r="AD321">
        <v>0</v>
      </c>
      <c r="AE321">
        <v>28.2</v>
      </c>
      <c r="AF321">
        <v>0</v>
      </c>
      <c r="AG321">
        <v>0</v>
      </c>
      <c r="AH321">
        <v>0</v>
      </c>
      <c r="AI321">
        <v>6.02</v>
      </c>
      <c r="AJ321">
        <v>1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 t="s">
        <v>3</v>
      </c>
      <c r="AT321">
        <v>47.222222000000002</v>
      </c>
      <c r="AU321" t="s">
        <v>36</v>
      </c>
      <c r="AV321">
        <v>0</v>
      </c>
      <c r="AW321">
        <v>1</v>
      </c>
      <c r="AX321">
        <v>-1</v>
      </c>
      <c r="AY321">
        <v>0</v>
      </c>
      <c r="AZ321">
        <v>0</v>
      </c>
      <c r="BA321" t="s">
        <v>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ROUND(Y321*Source!I292,9)</f>
        <v>84.999999599999995</v>
      </c>
      <c r="CY321">
        <f t="shared" si="122"/>
        <v>169.76</v>
      </c>
      <c r="CZ321">
        <f t="shared" si="123"/>
        <v>28.2</v>
      </c>
      <c r="DA321">
        <f t="shared" si="124"/>
        <v>6.02</v>
      </c>
      <c r="DB321">
        <f t="shared" si="125"/>
        <v>1331.67</v>
      </c>
      <c r="DC321">
        <f t="shared" si="126"/>
        <v>0</v>
      </c>
      <c r="DD321" t="s">
        <v>3</v>
      </c>
      <c r="DE321" t="s">
        <v>3</v>
      </c>
      <c r="DF321">
        <f t="shared" si="127"/>
        <v>14429.6</v>
      </c>
      <c r="DG321">
        <f t="shared" si="128"/>
        <v>0</v>
      </c>
      <c r="DH321">
        <f t="shared" si="129"/>
        <v>0</v>
      </c>
      <c r="DI321">
        <f t="shared" ref="DI321:DI384" si="131">ROUND(ROUND(AH321,2)*CX321,2)</f>
        <v>0</v>
      </c>
      <c r="DJ321">
        <f t="shared" si="130"/>
        <v>14429.6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ROW(Source!A292)</f>
        <v>292</v>
      </c>
      <c r="B322">
        <v>86549536</v>
      </c>
      <c r="C322">
        <v>86550368</v>
      </c>
      <c r="D322">
        <v>85714051</v>
      </c>
      <c r="E322">
        <v>1</v>
      </c>
      <c r="F322">
        <v>1</v>
      </c>
      <c r="G322">
        <v>1081</v>
      </c>
      <c r="H322">
        <v>3</v>
      </c>
      <c r="I322" t="s">
        <v>303</v>
      </c>
      <c r="J322" t="s">
        <v>305</v>
      </c>
      <c r="K322" t="s">
        <v>304</v>
      </c>
      <c r="L322">
        <v>1354</v>
      </c>
      <c r="N322">
        <v>1010</v>
      </c>
      <c r="O322" t="s">
        <v>163</v>
      </c>
      <c r="P322" t="s">
        <v>163</v>
      </c>
      <c r="Q322">
        <v>1</v>
      </c>
      <c r="W322">
        <v>0</v>
      </c>
      <c r="X322">
        <v>119507713</v>
      </c>
      <c r="Y322">
        <f t="shared" si="121"/>
        <v>16.6666667</v>
      </c>
      <c r="AA322">
        <v>192.32</v>
      </c>
      <c r="AB322">
        <v>0</v>
      </c>
      <c r="AC322">
        <v>0</v>
      </c>
      <c r="AD322">
        <v>0</v>
      </c>
      <c r="AE322">
        <v>28.2</v>
      </c>
      <c r="AF322">
        <v>0</v>
      </c>
      <c r="AG322">
        <v>0</v>
      </c>
      <c r="AH322">
        <v>0</v>
      </c>
      <c r="AI322">
        <v>6.82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16.6666667</v>
      </c>
      <c r="AU322" t="s">
        <v>36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ROUND(Y322*Source!I292,9)</f>
        <v>30.000000060000001</v>
      </c>
      <c r="CY322">
        <f t="shared" si="122"/>
        <v>192.32</v>
      </c>
      <c r="CZ322">
        <f t="shared" si="123"/>
        <v>28.2</v>
      </c>
      <c r="DA322">
        <f t="shared" si="124"/>
        <v>6.82</v>
      </c>
      <c r="DB322">
        <f t="shared" si="125"/>
        <v>470</v>
      </c>
      <c r="DC322">
        <f t="shared" si="126"/>
        <v>0</v>
      </c>
      <c r="DD322" t="s">
        <v>3</v>
      </c>
      <c r="DE322" t="s">
        <v>3</v>
      </c>
      <c r="DF322">
        <f t="shared" si="127"/>
        <v>5769.6</v>
      </c>
      <c r="DG322">
        <f t="shared" si="128"/>
        <v>0</v>
      </c>
      <c r="DH322">
        <f t="shared" si="129"/>
        <v>0</v>
      </c>
      <c r="DI322">
        <f t="shared" si="131"/>
        <v>0</v>
      </c>
      <c r="DJ322">
        <f t="shared" si="130"/>
        <v>5769.6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ROW(Source!A292)</f>
        <v>292</v>
      </c>
      <c r="B323">
        <v>86549536</v>
      </c>
      <c r="C323">
        <v>86550368</v>
      </c>
      <c r="D323">
        <v>85714061</v>
      </c>
      <c r="E323">
        <v>1</v>
      </c>
      <c r="F323">
        <v>1</v>
      </c>
      <c r="G323">
        <v>1081</v>
      </c>
      <c r="H323">
        <v>3</v>
      </c>
      <c r="I323" t="s">
        <v>283</v>
      </c>
      <c r="J323" t="s">
        <v>285</v>
      </c>
      <c r="K323" t="s">
        <v>284</v>
      </c>
      <c r="L323">
        <v>1354</v>
      </c>
      <c r="N323">
        <v>1010</v>
      </c>
      <c r="O323" t="s">
        <v>163</v>
      </c>
      <c r="P323" t="s">
        <v>163</v>
      </c>
      <c r="Q323">
        <v>1</v>
      </c>
      <c r="W323">
        <v>0</v>
      </c>
      <c r="X323">
        <v>724292144</v>
      </c>
      <c r="Y323">
        <f t="shared" si="121"/>
        <v>8.3333332999999996</v>
      </c>
      <c r="AA323">
        <v>237.37</v>
      </c>
      <c r="AB323">
        <v>0</v>
      </c>
      <c r="AC323">
        <v>0</v>
      </c>
      <c r="AD323">
        <v>0</v>
      </c>
      <c r="AE323">
        <v>63.13</v>
      </c>
      <c r="AF323">
        <v>0</v>
      </c>
      <c r="AG323">
        <v>0</v>
      </c>
      <c r="AH323">
        <v>0</v>
      </c>
      <c r="AI323">
        <v>3.76</v>
      </c>
      <c r="AJ323">
        <v>1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 t="s">
        <v>3</v>
      </c>
      <c r="AT323">
        <v>8.3333332999999996</v>
      </c>
      <c r="AU323" t="s">
        <v>36</v>
      </c>
      <c r="AV323">
        <v>0</v>
      </c>
      <c r="AW323">
        <v>1</v>
      </c>
      <c r="AX323">
        <v>-1</v>
      </c>
      <c r="AY323">
        <v>0</v>
      </c>
      <c r="AZ323">
        <v>0</v>
      </c>
      <c r="BA323" t="s">
        <v>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ROUND(Y323*Source!I292,9)</f>
        <v>14.99999994</v>
      </c>
      <c r="CY323">
        <f t="shared" si="122"/>
        <v>237.37</v>
      </c>
      <c r="CZ323">
        <f t="shared" si="123"/>
        <v>63.13</v>
      </c>
      <c r="DA323">
        <f t="shared" si="124"/>
        <v>3.76</v>
      </c>
      <c r="DB323">
        <f t="shared" si="125"/>
        <v>526.08000000000004</v>
      </c>
      <c r="DC323">
        <f t="shared" si="126"/>
        <v>0</v>
      </c>
      <c r="DD323" t="s">
        <v>3</v>
      </c>
      <c r="DE323" t="s">
        <v>3</v>
      </c>
      <c r="DF323">
        <f t="shared" si="127"/>
        <v>3560.55</v>
      </c>
      <c r="DG323">
        <f t="shared" si="128"/>
        <v>0</v>
      </c>
      <c r="DH323">
        <f t="shared" si="129"/>
        <v>0</v>
      </c>
      <c r="DI323">
        <f t="shared" si="131"/>
        <v>0</v>
      </c>
      <c r="DJ323">
        <f t="shared" si="130"/>
        <v>3560.55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ROW(Source!A292)</f>
        <v>292</v>
      </c>
      <c r="B324">
        <v>86549536</v>
      </c>
      <c r="C324">
        <v>86550368</v>
      </c>
      <c r="D324">
        <v>85722576</v>
      </c>
      <c r="E324">
        <v>1</v>
      </c>
      <c r="F324">
        <v>1</v>
      </c>
      <c r="G324">
        <v>1081</v>
      </c>
      <c r="H324">
        <v>3</v>
      </c>
      <c r="I324" t="s">
        <v>271</v>
      </c>
      <c r="J324" t="s">
        <v>273</v>
      </c>
      <c r="K324" t="s">
        <v>272</v>
      </c>
      <c r="L324">
        <v>1354</v>
      </c>
      <c r="N324">
        <v>1010</v>
      </c>
      <c r="O324" t="s">
        <v>163</v>
      </c>
      <c r="P324" t="s">
        <v>163</v>
      </c>
      <c r="Q324">
        <v>1</v>
      </c>
      <c r="W324">
        <v>0</v>
      </c>
      <c r="X324">
        <v>-1790875809</v>
      </c>
      <c r="Y324">
        <f t="shared" si="121"/>
        <v>1.6666666999999999</v>
      </c>
      <c r="AA324">
        <v>3728.96</v>
      </c>
      <c r="AB324">
        <v>0</v>
      </c>
      <c r="AC324">
        <v>0</v>
      </c>
      <c r="AD324">
        <v>0</v>
      </c>
      <c r="AE324">
        <v>535.77</v>
      </c>
      <c r="AF324">
        <v>0</v>
      </c>
      <c r="AG324">
        <v>0</v>
      </c>
      <c r="AH324">
        <v>0</v>
      </c>
      <c r="AI324">
        <v>6.96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1.6666666999999999</v>
      </c>
      <c r="AU324" t="s">
        <v>36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ROUND(Y324*Source!I292,9)</f>
        <v>3.0000000600000001</v>
      </c>
      <c r="CY324">
        <f t="shared" si="122"/>
        <v>3728.96</v>
      </c>
      <c r="CZ324">
        <f t="shared" si="123"/>
        <v>535.77</v>
      </c>
      <c r="DA324">
        <f t="shared" si="124"/>
        <v>6.96</v>
      </c>
      <c r="DB324">
        <f t="shared" si="125"/>
        <v>892.95</v>
      </c>
      <c r="DC324">
        <f t="shared" si="126"/>
        <v>0</v>
      </c>
      <c r="DD324" t="s">
        <v>3</v>
      </c>
      <c r="DE324" t="s">
        <v>3</v>
      </c>
      <c r="DF324">
        <f t="shared" si="127"/>
        <v>11186.88</v>
      </c>
      <c r="DG324">
        <f t="shared" si="128"/>
        <v>0</v>
      </c>
      <c r="DH324">
        <f t="shared" si="129"/>
        <v>0</v>
      </c>
      <c r="DI324">
        <f t="shared" si="131"/>
        <v>0</v>
      </c>
      <c r="DJ324">
        <f t="shared" si="130"/>
        <v>11186.88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5">
      <c r="A325">
        <f>ROW(Source!A315)</f>
        <v>315</v>
      </c>
      <c r="B325">
        <v>86549534</v>
      </c>
      <c r="C325">
        <v>86550406</v>
      </c>
      <c r="D325">
        <v>85665773</v>
      </c>
      <c r="E325">
        <v>1081</v>
      </c>
      <c r="F325">
        <v>1</v>
      </c>
      <c r="G325">
        <v>1081</v>
      </c>
      <c r="H325">
        <v>1</v>
      </c>
      <c r="I325" t="s">
        <v>612</v>
      </c>
      <c r="J325" t="s">
        <v>3</v>
      </c>
      <c r="K325" t="s">
        <v>613</v>
      </c>
      <c r="L325">
        <v>1191</v>
      </c>
      <c r="N325">
        <v>1013</v>
      </c>
      <c r="O325" t="s">
        <v>614</v>
      </c>
      <c r="P325" t="s">
        <v>614</v>
      </c>
      <c r="Q325">
        <v>1</v>
      </c>
      <c r="W325">
        <v>0</v>
      </c>
      <c r="X325">
        <v>476480486</v>
      </c>
      <c r="Y325">
        <f>((AT325*1.15)*1.2)</f>
        <v>80.591999999999999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58.4</v>
      </c>
      <c r="AU325" t="s">
        <v>139</v>
      </c>
      <c r="AV325">
        <v>1</v>
      </c>
      <c r="AW325">
        <v>2</v>
      </c>
      <c r="AX325">
        <v>86550421</v>
      </c>
      <c r="AY325">
        <v>1</v>
      </c>
      <c r="AZ325">
        <v>0</v>
      </c>
      <c r="BA325">
        <v>329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U325">
        <f>ROUND(AT325*Source!I315*AH325*AL325,2)</f>
        <v>0</v>
      </c>
      <c r="CV325">
        <f>ROUND(Y325*Source!I315,9)</f>
        <v>96.710400000000007</v>
      </c>
      <c r="CW325">
        <v>0</v>
      </c>
      <c r="CX325">
        <f>ROUND(Y325*Source!I315,9)</f>
        <v>96.710400000000007</v>
      </c>
      <c r="CY325">
        <f>AD325</f>
        <v>0</v>
      </c>
      <c r="CZ325">
        <f>AH325</f>
        <v>0</v>
      </c>
      <c r="DA325">
        <f>AL325</f>
        <v>1</v>
      </c>
      <c r="DB325">
        <f>ROUND(((ROUND(AT325*CZ325,2)*1.15)*1.2),6)</f>
        <v>0</v>
      </c>
      <c r="DC325">
        <f>ROUND(((ROUND(AT325*AG325,2)*1.15)*1.2),6)</f>
        <v>0</v>
      </c>
      <c r="DD325" t="s">
        <v>3</v>
      </c>
      <c r="DE325" t="s">
        <v>3</v>
      </c>
      <c r="DF325">
        <f t="shared" ref="DF325:DF341" si="132">ROUND(ROUND(AE325,2)*CX325,2)</f>
        <v>0</v>
      </c>
      <c r="DG325">
        <f t="shared" si="128"/>
        <v>0</v>
      </c>
      <c r="DH325">
        <f t="shared" si="129"/>
        <v>0</v>
      </c>
      <c r="DI325">
        <f t="shared" si="131"/>
        <v>0</v>
      </c>
      <c r="DJ325">
        <f>DI325</f>
        <v>0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ROW(Source!A315)</f>
        <v>315</v>
      </c>
      <c r="B326">
        <v>86549534</v>
      </c>
      <c r="C326">
        <v>86550406</v>
      </c>
      <c r="D326">
        <v>85731677</v>
      </c>
      <c r="E326">
        <v>1</v>
      </c>
      <c r="F326">
        <v>1</v>
      </c>
      <c r="G326">
        <v>1081</v>
      </c>
      <c r="H326">
        <v>2</v>
      </c>
      <c r="I326" t="s">
        <v>632</v>
      </c>
      <c r="J326" t="s">
        <v>633</v>
      </c>
      <c r="K326" t="s">
        <v>634</v>
      </c>
      <c r="L326">
        <v>1368</v>
      </c>
      <c r="N326">
        <v>1011</v>
      </c>
      <c r="O326" t="s">
        <v>618</v>
      </c>
      <c r="P326" t="s">
        <v>618</v>
      </c>
      <c r="Q326">
        <v>1</v>
      </c>
      <c r="W326">
        <v>0</v>
      </c>
      <c r="X326">
        <v>874612079</v>
      </c>
      <c r="Y326">
        <f>((AT326*1.25)*1.2)</f>
        <v>0.15</v>
      </c>
      <c r="AA326">
        <v>0</v>
      </c>
      <c r="AB326">
        <v>88.67</v>
      </c>
      <c r="AC326">
        <v>13.47</v>
      </c>
      <c r="AD326">
        <v>0</v>
      </c>
      <c r="AE326">
        <v>0</v>
      </c>
      <c r="AF326">
        <v>83.1</v>
      </c>
      <c r="AG326">
        <v>12.62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0.1</v>
      </c>
      <c r="AU326" t="s">
        <v>138</v>
      </c>
      <c r="AV326">
        <v>0</v>
      </c>
      <c r="AW326">
        <v>2</v>
      </c>
      <c r="AX326">
        <v>86550422</v>
      </c>
      <c r="AY326">
        <v>1</v>
      </c>
      <c r="AZ326">
        <v>0</v>
      </c>
      <c r="BA326">
        <v>330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ROUND(Y326*Source!I315*DO326,9)</f>
        <v>2.2715999999999998</v>
      </c>
      <c r="CX326">
        <f>ROUND(Y326*Source!I315,9)</f>
        <v>0.18</v>
      </c>
      <c r="CY326">
        <f>AB326</f>
        <v>88.67</v>
      </c>
      <c r="CZ326">
        <f>AF326</f>
        <v>83.1</v>
      </c>
      <c r="DA326">
        <f>AJ326</f>
        <v>1</v>
      </c>
      <c r="DB326">
        <f>ROUND(((ROUND(AT326*CZ326,2)*1.25)*1.2),6)</f>
        <v>12.465</v>
      </c>
      <c r="DC326">
        <f>ROUND(((ROUND(AT326*AG326,2)*1.25)*1.2),6)</f>
        <v>1.89</v>
      </c>
      <c r="DD326" t="s">
        <v>3</v>
      </c>
      <c r="DE326" t="s">
        <v>3</v>
      </c>
      <c r="DF326">
        <f t="shared" si="132"/>
        <v>0</v>
      </c>
      <c r="DG326">
        <f t="shared" si="128"/>
        <v>14.96</v>
      </c>
      <c r="DH326">
        <f t="shared" si="129"/>
        <v>2.27</v>
      </c>
      <c r="DI326">
        <f t="shared" si="131"/>
        <v>0</v>
      </c>
      <c r="DJ326">
        <f>DG326</f>
        <v>14.96</v>
      </c>
      <c r="DK326">
        <v>0</v>
      </c>
      <c r="DL326" t="s">
        <v>635</v>
      </c>
      <c r="DM326">
        <v>0</v>
      </c>
      <c r="DN326" t="s">
        <v>614</v>
      </c>
      <c r="DO326">
        <v>12.62</v>
      </c>
    </row>
    <row r="327" spans="1:119" x14ac:dyDescent="0.25">
      <c r="A327">
        <f>ROW(Source!A315)</f>
        <v>315</v>
      </c>
      <c r="B327">
        <v>86549534</v>
      </c>
      <c r="C327">
        <v>86550406</v>
      </c>
      <c r="D327">
        <v>85730911</v>
      </c>
      <c r="E327">
        <v>1</v>
      </c>
      <c r="F327">
        <v>1</v>
      </c>
      <c r="G327">
        <v>1081</v>
      </c>
      <c r="H327">
        <v>2</v>
      </c>
      <c r="I327" t="s">
        <v>652</v>
      </c>
      <c r="J327" t="s">
        <v>653</v>
      </c>
      <c r="K327" t="s">
        <v>654</v>
      </c>
      <c r="L327">
        <v>1368</v>
      </c>
      <c r="N327">
        <v>1011</v>
      </c>
      <c r="O327" t="s">
        <v>618</v>
      </c>
      <c r="P327" t="s">
        <v>618</v>
      </c>
      <c r="Q327">
        <v>1</v>
      </c>
      <c r="W327">
        <v>0</v>
      </c>
      <c r="X327">
        <v>-44940208</v>
      </c>
      <c r="Y327">
        <f>((AT327*1.25)*1.2)</f>
        <v>1.4999999999999999E-2</v>
      </c>
      <c r="AA327">
        <v>0</v>
      </c>
      <c r="AB327">
        <v>191.17</v>
      </c>
      <c r="AC327">
        <v>18.059999999999999</v>
      </c>
      <c r="AD327">
        <v>0</v>
      </c>
      <c r="AE327">
        <v>0</v>
      </c>
      <c r="AF327">
        <v>179.17</v>
      </c>
      <c r="AG327">
        <v>16.93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0.01</v>
      </c>
      <c r="AU327" t="s">
        <v>138</v>
      </c>
      <c r="AV327">
        <v>0</v>
      </c>
      <c r="AW327">
        <v>2</v>
      </c>
      <c r="AX327">
        <v>86550423</v>
      </c>
      <c r="AY327">
        <v>1</v>
      </c>
      <c r="AZ327">
        <v>0</v>
      </c>
      <c r="BA327">
        <v>331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ROUND(Y327*Source!I315*DO327,9)</f>
        <v>0.30474000000000001</v>
      </c>
      <c r="CX327">
        <f>ROUND(Y327*Source!I315,9)</f>
        <v>1.7999999999999999E-2</v>
      </c>
      <c r="CY327">
        <f>AB327</f>
        <v>191.17</v>
      </c>
      <c r="CZ327">
        <f>AF327</f>
        <v>179.17</v>
      </c>
      <c r="DA327">
        <f>AJ327</f>
        <v>1</v>
      </c>
      <c r="DB327">
        <f>ROUND(((ROUND(AT327*CZ327,2)*1.25)*1.2),6)</f>
        <v>2.6850000000000001</v>
      </c>
      <c r="DC327">
        <f>ROUND(((ROUND(AT327*AG327,2)*1.25)*1.2),6)</f>
        <v>0.255</v>
      </c>
      <c r="DD327" t="s">
        <v>3</v>
      </c>
      <c r="DE327" t="s">
        <v>3</v>
      </c>
      <c r="DF327">
        <f t="shared" si="132"/>
        <v>0</v>
      </c>
      <c r="DG327">
        <f t="shared" si="128"/>
        <v>3.23</v>
      </c>
      <c r="DH327">
        <f t="shared" si="129"/>
        <v>0.3</v>
      </c>
      <c r="DI327">
        <f t="shared" si="131"/>
        <v>0</v>
      </c>
      <c r="DJ327">
        <f>DG327</f>
        <v>3.23</v>
      </c>
      <c r="DK327">
        <v>0</v>
      </c>
      <c r="DL327" t="s">
        <v>635</v>
      </c>
      <c r="DM327">
        <v>0</v>
      </c>
      <c r="DN327" t="s">
        <v>614</v>
      </c>
      <c r="DO327">
        <v>16.93</v>
      </c>
    </row>
    <row r="328" spans="1:119" x14ac:dyDescent="0.25">
      <c r="A328">
        <f>ROW(Source!A315)</f>
        <v>315</v>
      </c>
      <c r="B328">
        <v>86549534</v>
      </c>
      <c r="C328">
        <v>86550406</v>
      </c>
      <c r="D328">
        <v>85700705</v>
      </c>
      <c r="E328">
        <v>1</v>
      </c>
      <c r="F328">
        <v>1</v>
      </c>
      <c r="G328">
        <v>1081</v>
      </c>
      <c r="H328">
        <v>3</v>
      </c>
      <c r="I328" t="s">
        <v>642</v>
      </c>
      <c r="J328" t="s">
        <v>643</v>
      </c>
      <c r="K328" t="s">
        <v>644</v>
      </c>
      <c r="L328">
        <v>1339</v>
      </c>
      <c r="N328">
        <v>1007</v>
      </c>
      <c r="O328" t="s">
        <v>622</v>
      </c>
      <c r="P328" t="s">
        <v>622</v>
      </c>
      <c r="Q328">
        <v>1</v>
      </c>
      <c r="W328">
        <v>0</v>
      </c>
      <c r="X328">
        <v>-1622585150</v>
      </c>
      <c r="Y328">
        <f t="shared" ref="Y328:Y338" si="133">((AT328*1)*1)</f>
        <v>1.6</v>
      </c>
      <c r="AA328">
        <v>7.07</v>
      </c>
      <c r="AB328">
        <v>0</v>
      </c>
      <c r="AC328">
        <v>0</v>
      </c>
      <c r="AD328">
        <v>0</v>
      </c>
      <c r="AE328">
        <v>7.07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1.6</v>
      </c>
      <c r="AU328" t="s">
        <v>36</v>
      </c>
      <c r="AV328">
        <v>0</v>
      </c>
      <c r="AW328">
        <v>2</v>
      </c>
      <c r="AX328">
        <v>86550424</v>
      </c>
      <c r="AY328">
        <v>1</v>
      </c>
      <c r="AZ328">
        <v>0</v>
      </c>
      <c r="BA328">
        <v>332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ROUND(Y328*Source!I315,9)</f>
        <v>1.92</v>
      </c>
      <c r="CY328">
        <f t="shared" ref="CY328:CY338" si="134">AA328</f>
        <v>7.07</v>
      </c>
      <c r="CZ328">
        <f t="shared" ref="CZ328:CZ338" si="135">AE328</f>
        <v>7.07</v>
      </c>
      <c r="DA328">
        <f t="shared" ref="DA328:DA338" si="136">AI328</f>
        <v>1</v>
      </c>
      <c r="DB328">
        <f t="shared" ref="DB328:DB338" si="137">ROUND(((ROUND(AT328*CZ328,2)*1)*1),6)</f>
        <v>11.31</v>
      </c>
      <c r="DC328">
        <f t="shared" ref="DC328:DC338" si="138">ROUND(((ROUND(AT328*AG328,2)*1)*1),6)</f>
        <v>0</v>
      </c>
      <c r="DD328" t="s">
        <v>3</v>
      </c>
      <c r="DE328" t="s">
        <v>3</v>
      </c>
      <c r="DF328">
        <f t="shared" si="132"/>
        <v>13.57</v>
      </c>
      <c r="DG328">
        <f t="shared" si="128"/>
        <v>0</v>
      </c>
      <c r="DH328">
        <f t="shared" si="129"/>
        <v>0</v>
      </c>
      <c r="DI328">
        <f t="shared" si="131"/>
        <v>0</v>
      </c>
      <c r="DJ328">
        <f t="shared" ref="DJ328:DJ338" si="139">DF328</f>
        <v>13.57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ROW(Source!A315)</f>
        <v>315</v>
      </c>
      <c r="B329">
        <v>86549534</v>
      </c>
      <c r="C329">
        <v>86550406</v>
      </c>
      <c r="D329">
        <v>85707550</v>
      </c>
      <c r="E329">
        <v>1</v>
      </c>
      <c r="F329">
        <v>1</v>
      </c>
      <c r="G329">
        <v>1081</v>
      </c>
      <c r="H329">
        <v>3</v>
      </c>
      <c r="I329" t="s">
        <v>655</v>
      </c>
      <c r="J329" t="s">
        <v>656</v>
      </c>
      <c r="K329" t="s">
        <v>657</v>
      </c>
      <c r="L329">
        <v>1346</v>
      </c>
      <c r="N329">
        <v>1009</v>
      </c>
      <c r="O329" t="s">
        <v>651</v>
      </c>
      <c r="P329" t="s">
        <v>651</v>
      </c>
      <c r="Q329">
        <v>1</v>
      </c>
      <c r="W329">
        <v>0</v>
      </c>
      <c r="X329">
        <v>53528542</v>
      </c>
      <c r="Y329">
        <f t="shared" si="133"/>
        <v>1.2</v>
      </c>
      <c r="AA329">
        <v>19.39</v>
      </c>
      <c r="AB329">
        <v>0</v>
      </c>
      <c r="AC329">
        <v>0</v>
      </c>
      <c r="AD329">
        <v>0</v>
      </c>
      <c r="AE329">
        <v>19.39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1.2</v>
      </c>
      <c r="AU329" t="s">
        <v>36</v>
      </c>
      <c r="AV329">
        <v>0</v>
      </c>
      <c r="AW329">
        <v>2</v>
      </c>
      <c r="AX329">
        <v>86550425</v>
      </c>
      <c r="AY329">
        <v>1</v>
      </c>
      <c r="AZ329">
        <v>0</v>
      </c>
      <c r="BA329">
        <v>333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ROUND(Y329*Source!I315,9)</f>
        <v>1.44</v>
      </c>
      <c r="CY329">
        <f t="shared" si="134"/>
        <v>19.39</v>
      </c>
      <c r="CZ329">
        <f t="shared" si="135"/>
        <v>19.39</v>
      </c>
      <c r="DA329">
        <f t="shared" si="136"/>
        <v>1</v>
      </c>
      <c r="DB329">
        <f t="shared" si="137"/>
        <v>23.27</v>
      </c>
      <c r="DC329">
        <f t="shared" si="138"/>
        <v>0</v>
      </c>
      <c r="DD329" t="s">
        <v>3</v>
      </c>
      <c r="DE329" t="s">
        <v>3</v>
      </c>
      <c r="DF329">
        <f t="shared" si="132"/>
        <v>27.92</v>
      </c>
      <c r="DG329">
        <f t="shared" si="128"/>
        <v>0</v>
      </c>
      <c r="DH329">
        <f t="shared" si="129"/>
        <v>0</v>
      </c>
      <c r="DI329">
        <f t="shared" si="131"/>
        <v>0</v>
      </c>
      <c r="DJ329">
        <f t="shared" si="139"/>
        <v>27.92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ROW(Source!A315)</f>
        <v>315</v>
      </c>
      <c r="B330">
        <v>86549534</v>
      </c>
      <c r="C330">
        <v>86550406</v>
      </c>
      <c r="D330">
        <v>85713228</v>
      </c>
      <c r="E330">
        <v>1</v>
      </c>
      <c r="F330">
        <v>1</v>
      </c>
      <c r="G330">
        <v>1081</v>
      </c>
      <c r="H330">
        <v>3</v>
      </c>
      <c r="I330" t="s">
        <v>310</v>
      </c>
      <c r="J330" t="s">
        <v>312</v>
      </c>
      <c r="K330" t="s">
        <v>311</v>
      </c>
      <c r="L330">
        <v>1301</v>
      </c>
      <c r="N330">
        <v>1003</v>
      </c>
      <c r="O330" t="s">
        <v>144</v>
      </c>
      <c r="P330" t="s">
        <v>144</v>
      </c>
      <c r="Q330">
        <v>1</v>
      </c>
      <c r="W330">
        <v>0</v>
      </c>
      <c r="X330">
        <v>391806371</v>
      </c>
      <c r="Y330">
        <f t="shared" si="133"/>
        <v>99.8</v>
      </c>
      <c r="AA330">
        <v>123.2</v>
      </c>
      <c r="AB330">
        <v>0</v>
      </c>
      <c r="AC330">
        <v>0</v>
      </c>
      <c r="AD330">
        <v>0</v>
      </c>
      <c r="AE330">
        <v>123.2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 t="s">
        <v>3</v>
      </c>
      <c r="AT330">
        <v>99.8</v>
      </c>
      <c r="AU330" t="s">
        <v>36</v>
      </c>
      <c r="AV330">
        <v>0</v>
      </c>
      <c r="AW330">
        <v>1</v>
      </c>
      <c r="AX330">
        <v>-1</v>
      </c>
      <c r="AY330">
        <v>0</v>
      </c>
      <c r="AZ330">
        <v>0</v>
      </c>
      <c r="BA330" t="s">
        <v>3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ROUND(Y330*Source!I315,9)</f>
        <v>119.76</v>
      </c>
      <c r="CY330">
        <f t="shared" si="134"/>
        <v>123.2</v>
      </c>
      <c r="CZ330">
        <f t="shared" si="135"/>
        <v>123.2</v>
      </c>
      <c r="DA330">
        <f t="shared" si="136"/>
        <v>1</v>
      </c>
      <c r="DB330">
        <f t="shared" si="137"/>
        <v>12295.36</v>
      </c>
      <c r="DC330">
        <f t="shared" si="138"/>
        <v>0</v>
      </c>
      <c r="DD330" t="s">
        <v>3</v>
      </c>
      <c r="DE330" t="s">
        <v>3</v>
      </c>
      <c r="DF330">
        <f t="shared" si="132"/>
        <v>14754.43</v>
      </c>
      <c r="DG330">
        <f t="shared" si="128"/>
        <v>0</v>
      </c>
      <c r="DH330">
        <f t="shared" si="129"/>
        <v>0</v>
      </c>
      <c r="DI330">
        <f t="shared" si="131"/>
        <v>0</v>
      </c>
      <c r="DJ330">
        <f t="shared" si="139"/>
        <v>14754.43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ROW(Source!A315)</f>
        <v>315</v>
      </c>
      <c r="B331">
        <v>86549534</v>
      </c>
      <c r="C331">
        <v>86550406</v>
      </c>
      <c r="D331">
        <v>85713885</v>
      </c>
      <c r="E331">
        <v>1</v>
      </c>
      <c r="F331">
        <v>1</v>
      </c>
      <c r="G331">
        <v>1081</v>
      </c>
      <c r="H331">
        <v>3</v>
      </c>
      <c r="I331" t="s">
        <v>178</v>
      </c>
      <c r="J331" t="s">
        <v>180</v>
      </c>
      <c r="K331" t="s">
        <v>179</v>
      </c>
      <c r="L331">
        <v>1354</v>
      </c>
      <c r="N331">
        <v>1010</v>
      </c>
      <c r="O331" t="s">
        <v>163</v>
      </c>
      <c r="P331" t="s">
        <v>163</v>
      </c>
      <c r="Q331">
        <v>1</v>
      </c>
      <c r="W331">
        <v>0</v>
      </c>
      <c r="X331">
        <v>1964568006</v>
      </c>
      <c r="Y331">
        <f t="shared" si="133"/>
        <v>100</v>
      </c>
      <c r="AA331">
        <v>21.9</v>
      </c>
      <c r="AB331">
        <v>0</v>
      </c>
      <c r="AC331">
        <v>0</v>
      </c>
      <c r="AD331">
        <v>0</v>
      </c>
      <c r="AE331">
        <v>21.9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 t="s">
        <v>3</v>
      </c>
      <c r="AT331">
        <v>100</v>
      </c>
      <c r="AU331" t="s">
        <v>36</v>
      </c>
      <c r="AV331">
        <v>0</v>
      </c>
      <c r="AW331">
        <v>1</v>
      </c>
      <c r="AX331">
        <v>-1</v>
      </c>
      <c r="AY331">
        <v>0</v>
      </c>
      <c r="AZ331">
        <v>0</v>
      </c>
      <c r="BA331" t="s">
        <v>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ROUND(Y331*Source!I315,9)</f>
        <v>120</v>
      </c>
      <c r="CY331">
        <f t="shared" si="134"/>
        <v>21.9</v>
      </c>
      <c r="CZ331">
        <f t="shared" si="135"/>
        <v>21.9</v>
      </c>
      <c r="DA331">
        <f t="shared" si="136"/>
        <v>1</v>
      </c>
      <c r="DB331">
        <f t="shared" si="137"/>
        <v>2190</v>
      </c>
      <c r="DC331">
        <f t="shared" si="138"/>
        <v>0</v>
      </c>
      <c r="DD331" t="s">
        <v>3</v>
      </c>
      <c r="DE331" t="s">
        <v>3</v>
      </c>
      <c r="DF331">
        <f t="shared" si="132"/>
        <v>2628</v>
      </c>
      <c r="DG331">
        <f t="shared" si="128"/>
        <v>0</v>
      </c>
      <c r="DH331">
        <f t="shared" si="129"/>
        <v>0</v>
      </c>
      <c r="DI331">
        <f t="shared" si="131"/>
        <v>0</v>
      </c>
      <c r="DJ331">
        <f t="shared" si="139"/>
        <v>2628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ROW(Source!A315)</f>
        <v>315</v>
      </c>
      <c r="B332">
        <v>86549534</v>
      </c>
      <c r="C332">
        <v>86550406</v>
      </c>
      <c r="D332">
        <v>85714035</v>
      </c>
      <c r="E332">
        <v>1</v>
      </c>
      <c r="F332">
        <v>1</v>
      </c>
      <c r="G332">
        <v>1081</v>
      </c>
      <c r="H332">
        <v>3</v>
      </c>
      <c r="I332" t="s">
        <v>658</v>
      </c>
      <c r="J332" t="s">
        <v>659</v>
      </c>
      <c r="K332" t="s">
        <v>660</v>
      </c>
      <c r="L332">
        <v>1346</v>
      </c>
      <c r="N332">
        <v>1009</v>
      </c>
      <c r="O332" t="s">
        <v>651</v>
      </c>
      <c r="P332" t="s">
        <v>651</v>
      </c>
      <c r="Q332">
        <v>1</v>
      </c>
      <c r="W332">
        <v>0</v>
      </c>
      <c r="X332">
        <v>1368825304</v>
      </c>
      <c r="Y332">
        <f t="shared" si="133"/>
        <v>1.5</v>
      </c>
      <c r="AA332">
        <v>33.72</v>
      </c>
      <c r="AB332">
        <v>0</v>
      </c>
      <c r="AC332">
        <v>0</v>
      </c>
      <c r="AD332">
        <v>0</v>
      </c>
      <c r="AE332">
        <v>33.72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1.5</v>
      </c>
      <c r="AU332" t="s">
        <v>36</v>
      </c>
      <c r="AV332">
        <v>0</v>
      </c>
      <c r="AW332">
        <v>2</v>
      </c>
      <c r="AX332">
        <v>86550426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ROUND(Y332*Source!I315,9)</f>
        <v>1.8</v>
      </c>
      <c r="CY332">
        <f t="shared" si="134"/>
        <v>33.72</v>
      </c>
      <c r="CZ332">
        <f t="shared" si="135"/>
        <v>33.72</v>
      </c>
      <c r="DA332">
        <f t="shared" si="136"/>
        <v>1</v>
      </c>
      <c r="DB332">
        <f t="shared" si="137"/>
        <v>50.58</v>
      </c>
      <c r="DC332">
        <f t="shared" si="138"/>
        <v>0</v>
      </c>
      <c r="DD332" t="s">
        <v>3</v>
      </c>
      <c r="DE332" t="s">
        <v>3</v>
      </c>
      <c r="DF332">
        <f t="shared" si="132"/>
        <v>60.7</v>
      </c>
      <c r="DG332">
        <f t="shared" si="128"/>
        <v>0</v>
      </c>
      <c r="DH332">
        <f t="shared" si="129"/>
        <v>0</v>
      </c>
      <c r="DI332">
        <f t="shared" si="131"/>
        <v>0</v>
      </c>
      <c r="DJ332">
        <f t="shared" si="139"/>
        <v>60.7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ROW(Source!A315)</f>
        <v>315</v>
      </c>
      <c r="B333">
        <v>86549534</v>
      </c>
      <c r="C333">
        <v>86550406</v>
      </c>
      <c r="D333">
        <v>85714047</v>
      </c>
      <c r="E333">
        <v>1</v>
      </c>
      <c r="F333">
        <v>1</v>
      </c>
      <c r="G333">
        <v>1081</v>
      </c>
      <c r="H333">
        <v>3</v>
      </c>
      <c r="I333" t="s">
        <v>328</v>
      </c>
      <c r="J333" t="s">
        <v>330</v>
      </c>
      <c r="K333" t="s">
        <v>329</v>
      </c>
      <c r="L333">
        <v>1354</v>
      </c>
      <c r="N333">
        <v>1010</v>
      </c>
      <c r="O333" t="s">
        <v>163</v>
      </c>
      <c r="P333" t="s">
        <v>163</v>
      </c>
      <c r="Q333">
        <v>1</v>
      </c>
      <c r="W333">
        <v>0</v>
      </c>
      <c r="X333">
        <v>836900894</v>
      </c>
      <c r="Y333">
        <f t="shared" si="133"/>
        <v>120.833333</v>
      </c>
      <c r="AA333">
        <v>14.73</v>
      </c>
      <c r="AB333">
        <v>0</v>
      </c>
      <c r="AC333">
        <v>0</v>
      </c>
      <c r="AD333">
        <v>0</v>
      </c>
      <c r="AE333">
        <v>14.73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 t="s">
        <v>3</v>
      </c>
      <c r="AT333">
        <v>120.833333</v>
      </c>
      <c r="AU333" t="s">
        <v>36</v>
      </c>
      <c r="AV333">
        <v>0</v>
      </c>
      <c r="AW333">
        <v>1</v>
      </c>
      <c r="AX333">
        <v>-1</v>
      </c>
      <c r="AY333">
        <v>0</v>
      </c>
      <c r="AZ333">
        <v>0</v>
      </c>
      <c r="BA333" t="s">
        <v>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ROUND(Y333*Source!I315,9)</f>
        <v>144.9999996</v>
      </c>
      <c r="CY333">
        <f t="shared" si="134"/>
        <v>14.73</v>
      </c>
      <c r="CZ333">
        <f t="shared" si="135"/>
        <v>14.73</v>
      </c>
      <c r="DA333">
        <f t="shared" si="136"/>
        <v>1</v>
      </c>
      <c r="DB333">
        <f t="shared" si="137"/>
        <v>1779.87</v>
      </c>
      <c r="DC333">
        <f t="shared" si="138"/>
        <v>0</v>
      </c>
      <c r="DD333" t="s">
        <v>3</v>
      </c>
      <c r="DE333" t="s">
        <v>3</v>
      </c>
      <c r="DF333">
        <f t="shared" si="132"/>
        <v>2135.85</v>
      </c>
      <c r="DG333">
        <f t="shared" si="128"/>
        <v>0</v>
      </c>
      <c r="DH333">
        <f t="shared" si="129"/>
        <v>0</v>
      </c>
      <c r="DI333">
        <f t="shared" si="131"/>
        <v>0</v>
      </c>
      <c r="DJ333">
        <f t="shared" si="139"/>
        <v>2135.85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ROW(Source!A315)</f>
        <v>315</v>
      </c>
      <c r="B334">
        <v>86549534</v>
      </c>
      <c r="C334">
        <v>86550406</v>
      </c>
      <c r="D334">
        <v>85714048</v>
      </c>
      <c r="E334">
        <v>1</v>
      </c>
      <c r="F334">
        <v>1</v>
      </c>
      <c r="G334">
        <v>1081</v>
      </c>
      <c r="H334">
        <v>3</v>
      </c>
      <c r="I334" t="s">
        <v>332</v>
      </c>
      <c r="J334" t="s">
        <v>334</v>
      </c>
      <c r="K334" t="s">
        <v>333</v>
      </c>
      <c r="L334">
        <v>1354</v>
      </c>
      <c r="N334">
        <v>1010</v>
      </c>
      <c r="O334" t="s">
        <v>163</v>
      </c>
      <c r="P334" t="s">
        <v>163</v>
      </c>
      <c r="Q334">
        <v>1</v>
      </c>
      <c r="W334">
        <v>0</v>
      </c>
      <c r="X334">
        <v>1764464382</v>
      </c>
      <c r="Y334">
        <f t="shared" si="133"/>
        <v>45.833333000000003</v>
      </c>
      <c r="AA334">
        <v>15.21</v>
      </c>
      <c r="AB334">
        <v>0</v>
      </c>
      <c r="AC334">
        <v>0</v>
      </c>
      <c r="AD334">
        <v>0</v>
      </c>
      <c r="AE334">
        <v>15.21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3</v>
      </c>
      <c r="AT334">
        <v>45.833333000000003</v>
      </c>
      <c r="AU334" t="s">
        <v>36</v>
      </c>
      <c r="AV334">
        <v>0</v>
      </c>
      <c r="AW334">
        <v>1</v>
      </c>
      <c r="AX334">
        <v>-1</v>
      </c>
      <c r="AY334">
        <v>0</v>
      </c>
      <c r="AZ334">
        <v>0</v>
      </c>
      <c r="BA334" t="s">
        <v>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ROUND(Y334*Source!I315,9)</f>
        <v>54.999999600000002</v>
      </c>
      <c r="CY334">
        <f t="shared" si="134"/>
        <v>15.21</v>
      </c>
      <c r="CZ334">
        <f t="shared" si="135"/>
        <v>15.21</v>
      </c>
      <c r="DA334">
        <f t="shared" si="136"/>
        <v>1</v>
      </c>
      <c r="DB334">
        <f t="shared" si="137"/>
        <v>697.12</v>
      </c>
      <c r="DC334">
        <f t="shared" si="138"/>
        <v>0</v>
      </c>
      <c r="DD334" t="s">
        <v>3</v>
      </c>
      <c r="DE334" t="s">
        <v>3</v>
      </c>
      <c r="DF334">
        <f t="shared" si="132"/>
        <v>836.55</v>
      </c>
      <c r="DG334">
        <f t="shared" si="128"/>
        <v>0</v>
      </c>
      <c r="DH334">
        <f t="shared" si="129"/>
        <v>0</v>
      </c>
      <c r="DI334">
        <f t="shared" si="131"/>
        <v>0</v>
      </c>
      <c r="DJ334">
        <f t="shared" si="139"/>
        <v>836.55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ROW(Source!A315)</f>
        <v>315</v>
      </c>
      <c r="B335">
        <v>86549534</v>
      </c>
      <c r="C335">
        <v>86550406</v>
      </c>
      <c r="D335">
        <v>85714055</v>
      </c>
      <c r="E335">
        <v>1</v>
      </c>
      <c r="F335">
        <v>1</v>
      </c>
      <c r="G335">
        <v>1081</v>
      </c>
      <c r="H335">
        <v>3</v>
      </c>
      <c r="I335" t="s">
        <v>324</v>
      </c>
      <c r="J335" t="s">
        <v>326</v>
      </c>
      <c r="K335" t="s">
        <v>325</v>
      </c>
      <c r="L335">
        <v>1354</v>
      </c>
      <c r="N335">
        <v>1010</v>
      </c>
      <c r="O335" t="s">
        <v>163</v>
      </c>
      <c r="P335" t="s">
        <v>163</v>
      </c>
      <c r="Q335">
        <v>1</v>
      </c>
      <c r="W335">
        <v>0</v>
      </c>
      <c r="X335">
        <v>1700503317</v>
      </c>
      <c r="Y335">
        <f t="shared" si="133"/>
        <v>16.666667</v>
      </c>
      <c r="AA335">
        <v>18.88</v>
      </c>
      <c r="AB335">
        <v>0</v>
      </c>
      <c r="AC335">
        <v>0</v>
      </c>
      <c r="AD335">
        <v>0</v>
      </c>
      <c r="AE335">
        <v>18.88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 t="s">
        <v>3</v>
      </c>
      <c r="AT335">
        <v>16.666667</v>
      </c>
      <c r="AU335" t="s">
        <v>36</v>
      </c>
      <c r="AV335">
        <v>0</v>
      </c>
      <c r="AW335">
        <v>1</v>
      </c>
      <c r="AX335">
        <v>-1</v>
      </c>
      <c r="AY335">
        <v>0</v>
      </c>
      <c r="AZ335">
        <v>0</v>
      </c>
      <c r="BA335" t="s">
        <v>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ROUND(Y335*Source!I315,9)</f>
        <v>20.000000400000001</v>
      </c>
      <c r="CY335">
        <f t="shared" si="134"/>
        <v>18.88</v>
      </c>
      <c r="CZ335">
        <f t="shared" si="135"/>
        <v>18.88</v>
      </c>
      <c r="DA335">
        <f t="shared" si="136"/>
        <v>1</v>
      </c>
      <c r="DB335">
        <f t="shared" si="137"/>
        <v>314.67</v>
      </c>
      <c r="DC335">
        <f t="shared" si="138"/>
        <v>0</v>
      </c>
      <c r="DD335" t="s">
        <v>3</v>
      </c>
      <c r="DE335" t="s">
        <v>3</v>
      </c>
      <c r="DF335">
        <f t="shared" si="132"/>
        <v>377.6</v>
      </c>
      <c r="DG335">
        <f t="shared" si="128"/>
        <v>0</v>
      </c>
      <c r="DH335">
        <f t="shared" si="129"/>
        <v>0</v>
      </c>
      <c r="DI335">
        <f t="shared" si="131"/>
        <v>0</v>
      </c>
      <c r="DJ335">
        <f t="shared" si="139"/>
        <v>377.6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ROW(Source!A315)</f>
        <v>315</v>
      </c>
      <c r="B336">
        <v>86549534</v>
      </c>
      <c r="C336">
        <v>86550406</v>
      </c>
      <c r="D336">
        <v>85714062</v>
      </c>
      <c r="E336">
        <v>1</v>
      </c>
      <c r="F336">
        <v>1</v>
      </c>
      <c r="G336">
        <v>1081</v>
      </c>
      <c r="H336">
        <v>3</v>
      </c>
      <c r="I336" t="s">
        <v>315</v>
      </c>
      <c r="J336" t="s">
        <v>317</v>
      </c>
      <c r="K336" t="s">
        <v>316</v>
      </c>
      <c r="L336">
        <v>1354</v>
      </c>
      <c r="N336">
        <v>1010</v>
      </c>
      <c r="O336" t="s">
        <v>163</v>
      </c>
      <c r="P336" t="s">
        <v>163</v>
      </c>
      <c r="Q336">
        <v>1</v>
      </c>
      <c r="W336">
        <v>0</v>
      </c>
      <c r="X336">
        <v>2035527503</v>
      </c>
      <c r="Y336">
        <f t="shared" si="133"/>
        <v>10.833333</v>
      </c>
      <c r="AA336">
        <v>16.739999999999998</v>
      </c>
      <c r="AB336">
        <v>0</v>
      </c>
      <c r="AC336">
        <v>0</v>
      </c>
      <c r="AD336">
        <v>0</v>
      </c>
      <c r="AE336">
        <v>16.739999999999998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 t="s">
        <v>3</v>
      </c>
      <c r="AT336">
        <v>10.833333</v>
      </c>
      <c r="AU336" t="s">
        <v>36</v>
      </c>
      <c r="AV336">
        <v>0</v>
      </c>
      <c r="AW336">
        <v>1</v>
      </c>
      <c r="AX336">
        <v>-1</v>
      </c>
      <c r="AY336">
        <v>0</v>
      </c>
      <c r="AZ336">
        <v>0</v>
      </c>
      <c r="BA336" t="s">
        <v>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ROUND(Y336*Source!I315,9)</f>
        <v>12.999999600000001</v>
      </c>
      <c r="CY336">
        <f t="shared" si="134"/>
        <v>16.739999999999998</v>
      </c>
      <c r="CZ336">
        <f t="shared" si="135"/>
        <v>16.739999999999998</v>
      </c>
      <c r="DA336">
        <f t="shared" si="136"/>
        <v>1</v>
      </c>
      <c r="DB336">
        <f t="shared" si="137"/>
        <v>181.35</v>
      </c>
      <c r="DC336">
        <f t="shared" si="138"/>
        <v>0</v>
      </c>
      <c r="DD336" t="s">
        <v>3</v>
      </c>
      <c r="DE336" t="s">
        <v>3</v>
      </c>
      <c r="DF336">
        <f t="shared" si="132"/>
        <v>217.62</v>
      </c>
      <c r="DG336">
        <f t="shared" si="128"/>
        <v>0</v>
      </c>
      <c r="DH336">
        <f t="shared" si="129"/>
        <v>0</v>
      </c>
      <c r="DI336">
        <f t="shared" si="131"/>
        <v>0</v>
      </c>
      <c r="DJ336">
        <f t="shared" si="139"/>
        <v>217.62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ROW(Source!A315)</f>
        <v>315</v>
      </c>
      <c r="B337">
        <v>86549534</v>
      </c>
      <c r="C337">
        <v>86550406</v>
      </c>
      <c r="D337">
        <v>85722576</v>
      </c>
      <c r="E337">
        <v>1</v>
      </c>
      <c r="F337">
        <v>1</v>
      </c>
      <c r="G337">
        <v>1081</v>
      </c>
      <c r="H337">
        <v>3</v>
      </c>
      <c r="I337" t="s">
        <v>271</v>
      </c>
      <c r="J337" t="s">
        <v>273</v>
      </c>
      <c r="K337" t="s">
        <v>272</v>
      </c>
      <c r="L337">
        <v>1354</v>
      </c>
      <c r="N337">
        <v>1010</v>
      </c>
      <c r="O337" t="s">
        <v>163</v>
      </c>
      <c r="P337" t="s">
        <v>163</v>
      </c>
      <c r="Q337">
        <v>1</v>
      </c>
      <c r="W337">
        <v>0</v>
      </c>
      <c r="X337">
        <v>-1790875809</v>
      </c>
      <c r="Y337">
        <f t="shared" si="133"/>
        <v>3.3333330000000001</v>
      </c>
      <c r="AA337">
        <v>535.77</v>
      </c>
      <c r="AB337">
        <v>0</v>
      </c>
      <c r="AC337">
        <v>0</v>
      </c>
      <c r="AD337">
        <v>0</v>
      </c>
      <c r="AE337">
        <v>535.77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3.3333330000000001</v>
      </c>
      <c r="AU337" t="s">
        <v>36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ROUND(Y337*Source!I315,9)</f>
        <v>3.9999996000000002</v>
      </c>
      <c r="CY337">
        <f t="shared" si="134"/>
        <v>535.77</v>
      </c>
      <c r="CZ337">
        <f t="shared" si="135"/>
        <v>535.77</v>
      </c>
      <c r="DA337">
        <f t="shared" si="136"/>
        <v>1</v>
      </c>
      <c r="DB337">
        <f t="shared" si="137"/>
        <v>1785.9</v>
      </c>
      <c r="DC337">
        <f t="shared" si="138"/>
        <v>0</v>
      </c>
      <c r="DD337" t="s">
        <v>3</v>
      </c>
      <c r="DE337" t="s">
        <v>3</v>
      </c>
      <c r="DF337">
        <f t="shared" si="132"/>
        <v>2143.08</v>
      </c>
      <c r="DG337">
        <f t="shared" si="128"/>
        <v>0</v>
      </c>
      <c r="DH337">
        <f t="shared" si="129"/>
        <v>0</v>
      </c>
      <c r="DI337">
        <f t="shared" si="131"/>
        <v>0</v>
      </c>
      <c r="DJ337">
        <f t="shared" si="139"/>
        <v>2143.08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ROW(Source!A315)</f>
        <v>315</v>
      </c>
      <c r="B338">
        <v>86549534</v>
      </c>
      <c r="C338">
        <v>86550406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319</v>
      </c>
      <c r="J338" t="s">
        <v>3</v>
      </c>
      <c r="K338" t="s">
        <v>320</v>
      </c>
      <c r="L338">
        <v>1354</v>
      </c>
      <c r="N338">
        <v>1010</v>
      </c>
      <c r="O338" t="s">
        <v>163</v>
      </c>
      <c r="P338" t="s">
        <v>163</v>
      </c>
      <c r="Q338">
        <v>1</v>
      </c>
      <c r="W338">
        <v>0</v>
      </c>
      <c r="X338">
        <v>-513463024</v>
      </c>
      <c r="Y338">
        <f t="shared" si="133"/>
        <v>0.83333299999999999</v>
      </c>
      <c r="AA338">
        <v>15.89</v>
      </c>
      <c r="AB338">
        <v>0</v>
      </c>
      <c r="AC338">
        <v>0</v>
      </c>
      <c r="AD338">
        <v>0</v>
      </c>
      <c r="AE338">
        <v>15.89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0.83333299999999999</v>
      </c>
      <c r="AU338" t="s">
        <v>36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ROUND(Y338*Source!I315,9)</f>
        <v>0.99999959999999999</v>
      </c>
      <c r="CY338">
        <f t="shared" si="134"/>
        <v>15.89</v>
      </c>
      <c r="CZ338">
        <f t="shared" si="135"/>
        <v>15.89</v>
      </c>
      <c r="DA338">
        <f t="shared" si="136"/>
        <v>1</v>
      </c>
      <c r="DB338">
        <f t="shared" si="137"/>
        <v>13.24</v>
      </c>
      <c r="DC338">
        <f t="shared" si="138"/>
        <v>0</v>
      </c>
      <c r="DD338" t="s">
        <v>3</v>
      </c>
      <c r="DE338" t="s">
        <v>3</v>
      </c>
      <c r="DF338">
        <f t="shared" si="132"/>
        <v>15.89</v>
      </c>
      <c r="DG338">
        <f t="shared" si="128"/>
        <v>0</v>
      </c>
      <c r="DH338">
        <f t="shared" si="129"/>
        <v>0</v>
      </c>
      <c r="DI338">
        <f t="shared" si="131"/>
        <v>0</v>
      </c>
      <c r="DJ338">
        <f t="shared" si="139"/>
        <v>15.89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ROW(Source!A316)</f>
        <v>316</v>
      </c>
      <c r="B339">
        <v>86549536</v>
      </c>
      <c r="C339">
        <v>86550406</v>
      </c>
      <c r="D339">
        <v>85665773</v>
      </c>
      <c r="E339">
        <v>1081</v>
      </c>
      <c r="F339">
        <v>1</v>
      </c>
      <c r="G339">
        <v>1081</v>
      </c>
      <c r="H339">
        <v>1</v>
      </c>
      <c r="I339" t="s">
        <v>612</v>
      </c>
      <c r="J339" t="s">
        <v>3</v>
      </c>
      <c r="K339" t="s">
        <v>613</v>
      </c>
      <c r="L339">
        <v>1191</v>
      </c>
      <c r="N339">
        <v>1013</v>
      </c>
      <c r="O339" t="s">
        <v>614</v>
      </c>
      <c r="P339" t="s">
        <v>614</v>
      </c>
      <c r="Q339">
        <v>1</v>
      </c>
      <c r="W339">
        <v>0</v>
      </c>
      <c r="X339">
        <v>476480486</v>
      </c>
      <c r="Y339">
        <f>((AT339*1.15)*1.2)</f>
        <v>80.591999999999999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5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58.4</v>
      </c>
      <c r="AU339" t="s">
        <v>139</v>
      </c>
      <c r="AV339">
        <v>1</v>
      </c>
      <c r="AW339">
        <v>2</v>
      </c>
      <c r="AX339">
        <v>86550421</v>
      </c>
      <c r="AY339">
        <v>1</v>
      </c>
      <c r="AZ339">
        <v>0</v>
      </c>
      <c r="BA339">
        <v>338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ROUND(AT339*Source!I316*AH339*AL339,2)</f>
        <v>0</v>
      </c>
      <c r="CV339">
        <f>ROUND(Y339*Source!I316,9)</f>
        <v>96.710400000000007</v>
      </c>
      <c r="CW339">
        <v>0</v>
      </c>
      <c r="CX339">
        <f>ROUND(Y339*Source!I316,9)</f>
        <v>96.710400000000007</v>
      </c>
      <c r="CY339">
        <f>AD339</f>
        <v>0</v>
      </c>
      <c r="CZ339">
        <f>AH339</f>
        <v>0</v>
      </c>
      <c r="DA339">
        <f>AL339</f>
        <v>1</v>
      </c>
      <c r="DB339">
        <f>ROUND(((ROUND(AT339*CZ339,2)*1.15)*1.2),6)</f>
        <v>0</v>
      </c>
      <c r="DC339">
        <f>ROUND(((ROUND(AT339*AG339,2)*1.15)*1.2),6)</f>
        <v>0</v>
      </c>
      <c r="DD339" t="s">
        <v>3</v>
      </c>
      <c r="DE339" t="s">
        <v>3</v>
      </c>
      <c r="DF339">
        <f t="shared" si="132"/>
        <v>0</v>
      </c>
      <c r="DG339">
        <f t="shared" si="128"/>
        <v>0</v>
      </c>
      <c r="DH339">
        <f t="shared" si="129"/>
        <v>0</v>
      </c>
      <c r="DI339">
        <f t="shared" si="131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ROW(Source!A316)</f>
        <v>316</v>
      </c>
      <c r="B340">
        <v>86549536</v>
      </c>
      <c r="C340">
        <v>86550406</v>
      </c>
      <c r="D340">
        <v>85731677</v>
      </c>
      <c r="E340">
        <v>1</v>
      </c>
      <c r="F340">
        <v>1</v>
      </c>
      <c r="G340">
        <v>1081</v>
      </c>
      <c r="H340">
        <v>2</v>
      </c>
      <c r="I340" t="s">
        <v>632</v>
      </c>
      <c r="J340" t="s">
        <v>633</v>
      </c>
      <c r="K340" t="s">
        <v>634</v>
      </c>
      <c r="L340">
        <v>1368</v>
      </c>
      <c r="N340">
        <v>1011</v>
      </c>
      <c r="O340" t="s">
        <v>618</v>
      </c>
      <c r="P340" t="s">
        <v>618</v>
      </c>
      <c r="Q340">
        <v>1</v>
      </c>
      <c r="W340">
        <v>0</v>
      </c>
      <c r="X340">
        <v>874612079</v>
      </c>
      <c r="Y340">
        <f>((AT340*1.25)*1.2)</f>
        <v>0.15</v>
      </c>
      <c r="AA340">
        <v>0</v>
      </c>
      <c r="AB340">
        <v>1513.56</v>
      </c>
      <c r="AC340">
        <v>758.78</v>
      </c>
      <c r="AD340">
        <v>0</v>
      </c>
      <c r="AE340">
        <v>0</v>
      </c>
      <c r="AF340">
        <v>83.1</v>
      </c>
      <c r="AG340">
        <v>12.62</v>
      </c>
      <c r="AH340">
        <v>0</v>
      </c>
      <c r="AI340">
        <v>1</v>
      </c>
      <c r="AJ340">
        <v>17.07</v>
      </c>
      <c r="AK340">
        <v>56.35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0.1</v>
      </c>
      <c r="AU340" t="s">
        <v>138</v>
      </c>
      <c r="AV340">
        <v>0</v>
      </c>
      <c r="AW340">
        <v>2</v>
      </c>
      <c r="AX340">
        <v>86550422</v>
      </c>
      <c r="AY340">
        <v>1</v>
      </c>
      <c r="AZ340">
        <v>0</v>
      </c>
      <c r="BA340">
        <v>339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ROUND(Y340*Source!I316*DO340,9)</f>
        <v>2.2715999999999998</v>
      </c>
      <c r="CX340">
        <f>ROUND(Y340*Source!I316,9)</f>
        <v>0.18</v>
      </c>
      <c r="CY340">
        <f>AB340</f>
        <v>1513.56</v>
      </c>
      <c r="CZ340">
        <f>AF340</f>
        <v>83.1</v>
      </c>
      <c r="DA340">
        <f>AJ340</f>
        <v>17.07</v>
      </c>
      <c r="DB340">
        <f>ROUND(((ROUND(AT340*CZ340,2)*1.25)*1.2),6)</f>
        <v>12.465</v>
      </c>
      <c r="DC340">
        <f>ROUND(((ROUND(AT340*AG340,2)*1.25)*1.2),6)</f>
        <v>1.89</v>
      </c>
      <c r="DD340" t="s">
        <v>3</v>
      </c>
      <c r="DE340" t="s">
        <v>3</v>
      </c>
      <c r="DF340">
        <f t="shared" si="132"/>
        <v>0</v>
      </c>
      <c r="DG340">
        <f>ROUND(ROUND(AF340*AJ340,2)*CX340,2)</f>
        <v>255.33</v>
      </c>
      <c r="DH340">
        <f>ROUND(ROUND(AG340*AK340,2)*CX340,2)</f>
        <v>128.01</v>
      </c>
      <c r="DI340">
        <f t="shared" si="131"/>
        <v>0</v>
      </c>
      <c r="DJ340">
        <f>DG340</f>
        <v>255.33</v>
      </c>
      <c r="DK340">
        <v>0</v>
      </c>
      <c r="DL340" t="s">
        <v>635</v>
      </c>
      <c r="DM340">
        <v>0</v>
      </c>
      <c r="DN340" t="s">
        <v>614</v>
      </c>
      <c r="DO340">
        <v>12.62</v>
      </c>
    </row>
    <row r="341" spans="1:119" x14ac:dyDescent="0.25">
      <c r="A341">
        <f>ROW(Source!A316)</f>
        <v>316</v>
      </c>
      <c r="B341">
        <v>86549536</v>
      </c>
      <c r="C341">
        <v>86550406</v>
      </c>
      <c r="D341">
        <v>85730911</v>
      </c>
      <c r="E341">
        <v>1</v>
      </c>
      <c r="F341">
        <v>1</v>
      </c>
      <c r="G341">
        <v>1081</v>
      </c>
      <c r="H341">
        <v>2</v>
      </c>
      <c r="I341" t="s">
        <v>652</v>
      </c>
      <c r="J341" t="s">
        <v>653</v>
      </c>
      <c r="K341" t="s">
        <v>654</v>
      </c>
      <c r="L341">
        <v>1368</v>
      </c>
      <c r="N341">
        <v>1011</v>
      </c>
      <c r="O341" t="s">
        <v>618</v>
      </c>
      <c r="P341" t="s">
        <v>618</v>
      </c>
      <c r="Q341">
        <v>1</v>
      </c>
      <c r="W341">
        <v>0</v>
      </c>
      <c r="X341">
        <v>-44940208</v>
      </c>
      <c r="Y341">
        <f>((AT341*1.25)*1.2)</f>
        <v>1.4999999999999999E-2</v>
      </c>
      <c r="AA341">
        <v>0</v>
      </c>
      <c r="AB341">
        <v>2758.65</v>
      </c>
      <c r="AC341">
        <v>1017.92</v>
      </c>
      <c r="AD341">
        <v>0</v>
      </c>
      <c r="AE341">
        <v>0</v>
      </c>
      <c r="AF341">
        <v>179.17</v>
      </c>
      <c r="AG341">
        <v>16.93</v>
      </c>
      <c r="AH341">
        <v>0</v>
      </c>
      <c r="AI341">
        <v>1</v>
      </c>
      <c r="AJ341">
        <v>14.43</v>
      </c>
      <c r="AK341">
        <v>56.35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0.01</v>
      </c>
      <c r="AU341" t="s">
        <v>138</v>
      </c>
      <c r="AV341">
        <v>0</v>
      </c>
      <c r="AW341">
        <v>2</v>
      </c>
      <c r="AX341">
        <v>86550423</v>
      </c>
      <c r="AY341">
        <v>1</v>
      </c>
      <c r="AZ341">
        <v>0</v>
      </c>
      <c r="BA341">
        <v>340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ROUND(Y341*Source!I316*DO341,9)</f>
        <v>0.30474000000000001</v>
      </c>
      <c r="CX341">
        <f>ROUND(Y341*Source!I316,9)</f>
        <v>1.7999999999999999E-2</v>
      </c>
      <c r="CY341">
        <f>AB341</f>
        <v>2758.65</v>
      </c>
      <c r="CZ341">
        <f>AF341</f>
        <v>179.17</v>
      </c>
      <c r="DA341">
        <f>AJ341</f>
        <v>14.43</v>
      </c>
      <c r="DB341">
        <f>ROUND(((ROUND(AT341*CZ341,2)*1.25)*1.2),6)</f>
        <v>2.6850000000000001</v>
      </c>
      <c r="DC341">
        <f>ROUND(((ROUND(AT341*AG341,2)*1.25)*1.2),6)</f>
        <v>0.255</v>
      </c>
      <c r="DD341" t="s">
        <v>3</v>
      </c>
      <c r="DE341" t="s">
        <v>3</v>
      </c>
      <c r="DF341">
        <f t="shared" si="132"/>
        <v>0</v>
      </c>
      <c r="DG341">
        <f>ROUND(ROUND(AF341*AJ341,2)*CX341,2)</f>
        <v>46.54</v>
      </c>
      <c r="DH341">
        <f>ROUND(ROUND(AG341*AK341,2)*CX341,2)</f>
        <v>17.170000000000002</v>
      </c>
      <c r="DI341">
        <f t="shared" si="131"/>
        <v>0</v>
      </c>
      <c r="DJ341">
        <f>DG341</f>
        <v>46.54</v>
      </c>
      <c r="DK341">
        <v>0</v>
      </c>
      <c r="DL341" t="s">
        <v>635</v>
      </c>
      <c r="DM341">
        <v>0</v>
      </c>
      <c r="DN341" t="s">
        <v>614</v>
      </c>
      <c r="DO341">
        <v>16.93</v>
      </c>
    </row>
    <row r="342" spans="1:119" x14ac:dyDescent="0.25">
      <c r="A342">
        <f>ROW(Source!A316)</f>
        <v>316</v>
      </c>
      <c r="B342">
        <v>86549536</v>
      </c>
      <c r="C342">
        <v>86550406</v>
      </c>
      <c r="D342">
        <v>85700705</v>
      </c>
      <c r="E342">
        <v>1</v>
      </c>
      <c r="F342">
        <v>1</v>
      </c>
      <c r="G342">
        <v>1081</v>
      </c>
      <c r="H342">
        <v>3</v>
      </c>
      <c r="I342" t="s">
        <v>642</v>
      </c>
      <c r="J342" t="s">
        <v>643</v>
      </c>
      <c r="K342" t="s">
        <v>644</v>
      </c>
      <c r="L342">
        <v>1339</v>
      </c>
      <c r="N342">
        <v>1007</v>
      </c>
      <c r="O342" t="s">
        <v>622</v>
      </c>
      <c r="P342" t="s">
        <v>622</v>
      </c>
      <c r="Q342">
        <v>1</v>
      </c>
      <c r="W342">
        <v>0</v>
      </c>
      <c r="X342">
        <v>-1622585150</v>
      </c>
      <c r="Y342">
        <f t="shared" ref="Y342:Y352" si="140">((AT342*1)*1)</f>
        <v>1.6</v>
      </c>
      <c r="AA342">
        <v>54.79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7.75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1.6</v>
      </c>
      <c r="AU342" t="s">
        <v>36</v>
      </c>
      <c r="AV342">
        <v>0</v>
      </c>
      <c r="AW342">
        <v>2</v>
      </c>
      <c r="AX342">
        <v>86550424</v>
      </c>
      <c r="AY342">
        <v>1</v>
      </c>
      <c r="AZ342">
        <v>0</v>
      </c>
      <c r="BA342">
        <v>341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ROUND(Y342*Source!I316,9)</f>
        <v>1.92</v>
      </c>
      <c r="CY342">
        <f t="shared" ref="CY342:CY352" si="141">AA342</f>
        <v>54.79</v>
      </c>
      <c r="CZ342">
        <f t="shared" ref="CZ342:CZ352" si="142">AE342</f>
        <v>7.07</v>
      </c>
      <c r="DA342">
        <f t="shared" ref="DA342:DA352" si="143">AI342</f>
        <v>7.75</v>
      </c>
      <c r="DB342">
        <f t="shared" ref="DB342:DB352" si="144">ROUND(((ROUND(AT342*CZ342,2)*1)*1),6)</f>
        <v>11.31</v>
      </c>
      <c r="DC342">
        <f t="shared" ref="DC342:DC352" si="145">ROUND(((ROUND(AT342*AG342,2)*1)*1),6)</f>
        <v>0</v>
      </c>
      <c r="DD342" t="s">
        <v>3</v>
      </c>
      <c r="DE342" t="s">
        <v>3</v>
      </c>
      <c r="DF342">
        <f t="shared" ref="DF342:DF352" si="146">ROUND(ROUND(AE342*AI342,2)*CX342,2)</f>
        <v>105.2</v>
      </c>
      <c r="DG342">
        <f t="shared" ref="DG342:DG372" si="147">ROUND(ROUND(AF342,2)*CX342,2)</f>
        <v>0</v>
      </c>
      <c r="DH342">
        <f t="shared" ref="DH342:DH372" si="148">ROUND(ROUND(AG342,2)*CX342,2)</f>
        <v>0</v>
      </c>
      <c r="DI342">
        <f t="shared" si="131"/>
        <v>0</v>
      </c>
      <c r="DJ342">
        <f t="shared" ref="DJ342:DJ352" si="149">DF342</f>
        <v>105.2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ROW(Source!A316)</f>
        <v>316</v>
      </c>
      <c r="B343">
        <v>86549536</v>
      </c>
      <c r="C343">
        <v>86550406</v>
      </c>
      <c r="D343">
        <v>85707550</v>
      </c>
      <c r="E343">
        <v>1</v>
      </c>
      <c r="F343">
        <v>1</v>
      </c>
      <c r="G343">
        <v>1081</v>
      </c>
      <c r="H343">
        <v>3</v>
      </c>
      <c r="I343" t="s">
        <v>655</v>
      </c>
      <c r="J343" t="s">
        <v>656</v>
      </c>
      <c r="K343" t="s">
        <v>657</v>
      </c>
      <c r="L343">
        <v>1346</v>
      </c>
      <c r="N343">
        <v>1009</v>
      </c>
      <c r="O343" t="s">
        <v>651</v>
      </c>
      <c r="P343" t="s">
        <v>651</v>
      </c>
      <c r="Q343">
        <v>1</v>
      </c>
      <c r="W343">
        <v>0</v>
      </c>
      <c r="X343">
        <v>53528542</v>
      </c>
      <c r="Y343">
        <f t="shared" si="140"/>
        <v>1.2</v>
      </c>
      <c r="AA343">
        <v>92.3</v>
      </c>
      <c r="AB343">
        <v>0</v>
      </c>
      <c r="AC343">
        <v>0</v>
      </c>
      <c r="AD343">
        <v>0</v>
      </c>
      <c r="AE343">
        <v>19.39</v>
      </c>
      <c r="AF343">
        <v>0</v>
      </c>
      <c r="AG343">
        <v>0</v>
      </c>
      <c r="AH343">
        <v>0</v>
      </c>
      <c r="AI343">
        <v>4.76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1.2</v>
      </c>
      <c r="AU343" t="s">
        <v>36</v>
      </c>
      <c r="AV343">
        <v>0</v>
      </c>
      <c r="AW343">
        <v>2</v>
      </c>
      <c r="AX343">
        <v>86550425</v>
      </c>
      <c r="AY343">
        <v>1</v>
      </c>
      <c r="AZ343">
        <v>0</v>
      </c>
      <c r="BA343">
        <v>342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ROUND(Y343*Source!I316,9)</f>
        <v>1.44</v>
      </c>
      <c r="CY343">
        <f t="shared" si="141"/>
        <v>92.3</v>
      </c>
      <c r="CZ343">
        <f t="shared" si="142"/>
        <v>19.39</v>
      </c>
      <c r="DA343">
        <f t="shared" si="143"/>
        <v>4.76</v>
      </c>
      <c r="DB343">
        <f t="shared" si="144"/>
        <v>23.27</v>
      </c>
      <c r="DC343">
        <f t="shared" si="145"/>
        <v>0</v>
      </c>
      <c r="DD343" t="s">
        <v>3</v>
      </c>
      <c r="DE343" t="s">
        <v>3</v>
      </c>
      <c r="DF343">
        <f t="shared" si="146"/>
        <v>132.91</v>
      </c>
      <c r="DG343">
        <f t="shared" si="147"/>
        <v>0</v>
      </c>
      <c r="DH343">
        <f t="shared" si="148"/>
        <v>0</v>
      </c>
      <c r="DI343">
        <f t="shared" si="131"/>
        <v>0</v>
      </c>
      <c r="DJ343">
        <f t="shared" si="149"/>
        <v>132.91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ROW(Source!A316)</f>
        <v>316</v>
      </c>
      <c r="B344">
        <v>86549536</v>
      </c>
      <c r="C344">
        <v>86550406</v>
      </c>
      <c r="D344">
        <v>85713228</v>
      </c>
      <c r="E344">
        <v>1</v>
      </c>
      <c r="F344">
        <v>1</v>
      </c>
      <c r="G344">
        <v>1081</v>
      </c>
      <c r="H344">
        <v>3</v>
      </c>
      <c r="I344" t="s">
        <v>310</v>
      </c>
      <c r="J344" t="s">
        <v>312</v>
      </c>
      <c r="K344" t="s">
        <v>311</v>
      </c>
      <c r="L344">
        <v>1301</v>
      </c>
      <c r="N344">
        <v>1003</v>
      </c>
      <c r="O344" t="s">
        <v>144</v>
      </c>
      <c r="P344" t="s">
        <v>144</v>
      </c>
      <c r="Q344">
        <v>1</v>
      </c>
      <c r="W344">
        <v>0</v>
      </c>
      <c r="X344">
        <v>391806371</v>
      </c>
      <c r="Y344">
        <f t="shared" si="140"/>
        <v>99.8</v>
      </c>
      <c r="AA344">
        <v>213.14</v>
      </c>
      <c r="AB344">
        <v>0</v>
      </c>
      <c r="AC344">
        <v>0</v>
      </c>
      <c r="AD344">
        <v>0</v>
      </c>
      <c r="AE344">
        <v>123.2</v>
      </c>
      <c r="AF344">
        <v>0</v>
      </c>
      <c r="AG344">
        <v>0</v>
      </c>
      <c r="AH344">
        <v>0</v>
      </c>
      <c r="AI344">
        <v>1.73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 t="s">
        <v>3</v>
      </c>
      <c r="AT344">
        <v>99.8</v>
      </c>
      <c r="AU344" t="s">
        <v>36</v>
      </c>
      <c r="AV344">
        <v>0</v>
      </c>
      <c r="AW344">
        <v>1</v>
      </c>
      <c r="AX344">
        <v>-1</v>
      </c>
      <c r="AY344">
        <v>0</v>
      </c>
      <c r="AZ344">
        <v>0</v>
      </c>
      <c r="BA344" t="s">
        <v>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ROUND(Y344*Source!I316,9)</f>
        <v>119.76</v>
      </c>
      <c r="CY344">
        <f t="shared" si="141"/>
        <v>213.14</v>
      </c>
      <c r="CZ344">
        <f t="shared" si="142"/>
        <v>123.2</v>
      </c>
      <c r="DA344">
        <f t="shared" si="143"/>
        <v>1.73</v>
      </c>
      <c r="DB344">
        <f t="shared" si="144"/>
        <v>12295.36</v>
      </c>
      <c r="DC344">
        <f t="shared" si="145"/>
        <v>0</v>
      </c>
      <c r="DD344" t="s">
        <v>3</v>
      </c>
      <c r="DE344" t="s">
        <v>3</v>
      </c>
      <c r="DF344">
        <f t="shared" si="146"/>
        <v>25525.65</v>
      </c>
      <c r="DG344">
        <f t="shared" si="147"/>
        <v>0</v>
      </c>
      <c r="DH344">
        <f t="shared" si="148"/>
        <v>0</v>
      </c>
      <c r="DI344">
        <f t="shared" si="131"/>
        <v>0</v>
      </c>
      <c r="DJ344">
        <f t="shared" si="149"/>
        <v>25525.65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ROW(Source!A316)</f>
        <v>316</v>
      </c>
      <c r="B345">
        <v>86549536</v>
      </c>
      <c r="C345">
        <v>86550406</v>
      </c>
      <c r="D345">
        <v>85713885</v>
      </c>
      <c r="E345">
        <v>1</v>
      </c>
      <c r="F345">
        <v>1</v>
      </c>
      <c r="G345">
        <v>1081</v>
      </c>
      <c r="H345">
        <v>3</v>
      </c>
      <c r="I345" t="s">
        <v>178</v>
      </c>
      <c r="J345" t="s">
        <v>180</v>
      </c>
      <c r="K345" t="s">
        <v>179</v>
      </c>
      <c r="L345">
        <v>1354</v>
      </c>
      <c r="N345">
        <v>1010</v>
      </c>
      <c r="O345" t="s">
        <v>163</v>
      </c>
      <c r="P345" t="s">
        <v>163</v>
      </c>
      <c r="Q345">
        <v>1</v>
      </c>
      <c r="W345">
        <v>0</v>
      </c>
      <c r="X345">
        <v>1964568006</v>
      </c>
      <c r="Y345">
        <f t="shared" si="140"/>
        <v>100</v>
      </c>
      <c r="AA345">
        <v>20.37</v>
      </c>
      <c r="AB345">
        <v>0</v>
      </c>
      <c r="AC345">
        <v>0</v>
      </c>
      <c r="AD345">
        <v>0</v>
      </c>
      <c r="AE345">
        <v>21.9</v>
      </c>
      <c r="AF345">
        <v>0</v>
      </c>
      <c r="AG345">
        <v>0</v>
      </c>
      <c r="AH345">
        <v>0</v>
      </c>
      <c r="AI345">
        <v>0.93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 t="s">
        <v>3</v>
      </c>
      <c r="AT345">
        <v>100</v>
      </c>
      <c r="AU345" t="s">
        <v>36</v>
      </c>
      <c r="AV345">
        <v>0</v>
      </c>
      <c r="AW345">
        <v>1</v>
      </c>
      <c r="AX345">
        <v>-1</v>
      </c>
      <c r="AY345">
        <v>0</v>
      </c>
      <c r="AZ345">
        <v>0</v>
      </c>
      <c r="BA345" t="s">
        <v>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ROUND(Y345*Source!I316,9)</f>
        <v>120</v>
      </c>
      <c r="CY345">
        <f t="shared" si="141"/>
        <v>20.37</v>
      </c>
      <c r="CZ345">
        <f t="shared" si="142"/>
        <v>21.9</v>
      </c>
      <c r="DA345">
        <f t="shared" si="143"/>
        <v>0.93</v>
      </c>
      <c r="DB345">
        <f t="shared" si="144"/>
        <v>2190</v>
      </c>
      <c r="DC345">
        <f t="shared" si="145"/>
        <v>0</v>
      </c>
      <c r="DD345" t="s">
        <v>3</v>
      </c>
      <c r="DE345" t="s">
        <v>3</v>
      </c>
      <c r="DF345">
        <f t="shared" si="146"/>
        <v>2444.4</v>
      </c>
      <c r="DG345">
        <f t="shared" si="147"/>
        <v>0</v>
      </c>
      <c r="DH345">
        <f t="shared" si="148"/>
        <v>0</v>
      </c>
      <c r="DI345">
        <f t="shared" si="131"/>
        <v>0</v>
      </c>
      <c r="DJ345">
        <f t="shared" si="149"/>
        <v>2444.4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ROW(Source!A316)</f>
        <v>316</v>
      </c>
      <c r="B346">
        <v>86549536</v>
      </c>
      <c r="C346">
        <v>86550406</v>
      </c>
      <c r="D346">
        <v>85714035</v>
      </c>
      <c r="E346">
        <v>1</v>
      </c>
      <c r="F346">
        <v>1</v>
      </c>
      <c r="G346">
        <v>1081</v>
      </c>
      <c r="H346">
        <v>3</v>
      </c>
      <c r="I346" t="s">
        <v>658</v>
      </c>
      <c r="J346" t="s">
        <v>659</v>
      </c>
      <c r="K346" t="s">
        <v>660</v>
      </c>
      <c r="L346">
        <v>1346</v>
      </c>
      <c r="N346">
        <v>1009</v>
      </c>
      <c r="O346" t="s">
        <v>651</v>
      </c>
      <c r="P346" t="s">
        <v>651</v>
      </c>
      <c r="Q346">
        <v>1</v>
      </c>
      <c r="W346">
        <v>0</v>
      </c>
      <c r="X346">
        <v>1368825304</v>
      </c>
      <c r="Y346">
        <f t="shared" si="140"/>
        <v>1.5</v>
      </c>
      <c r="AA346">
        <v>595.83000000000004</v>
      </c>
      <c r="AB346">
        <v>0</v>
      </c>
      <c r="AC346">
        <v>0</v>
      </c>
      <c r="AD346">
        <v>0</v>
      </c>
      <c r="AE346">
        <v>33.72</v>
      </c>
      <c r="AF346">
        <v>0</v>
      </c>
      <c r="AG346">
        <v>0</v>
      </c>
      <c r="AH346">
        <v>0</v>
      </c>
      <c r="AI346">
        <v>17.670000000000002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1.5</v>
      </c>
      <c r="AU346" t="s">
        <v>36</v>
      </c>
      <c r="AV346">
        <v>0</v>
      </c>
      <c r="AW346">
        <v>2</v>
      </c>
      <c r="AX346">
        <v>86550426</v>
      </c>
      <c r="AY346">
        <v>1</v>
      </c>
      <c r="AZ346">
        <v>0</v>
      </c>
      <c r="BA346">
        <v>343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ROUND(Y346*Source!I316,9)</f>
        <v>1.8</v>
      </c>
      <c r="CY346">
        <f t="shared" si="141"/>
        <v>595.83000000000004</v>
      </c>
      <c r="CZ346">
        <f t="shared" si="142"/>
        <v>33.72</v>
      </c>
      <c r="DA346">
        <f t="shared" si="143"/>
        <v>17.670000000000002</v>
      </c>
      <c r="DB346">
        <f t="shared" si="144"/>
        <v>50.58</v>
      </c>
      <c r="DC346">
        <f t="shared" si="145"/>
        <v>0</v>
      </c>
      <c r="DD346" t="s">
        <v>3</v>
      </c>
      <c r="DE346" t="s">
        <v>3</v>
      </c>
      <c r="DF346">
        <f t="shared" si="146"/>
        <v>1072.49</v>
      </c>
      <c r="DG346">
        <f t="shared" si="147"/>
        <v>0</v>
      </c>
      <c r="DH346">
        <f t="shared" si="148"/>
        <v>0</v>
      </c>
      <c r="DI346">
        <f t="shared" si="131"/>
        <v>0</v>
      </c>
      <c r="DJ346">
        <f t="shared" si="149"/>
        <v>1072.49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ROW(Source!A316)</f>
        <v>316</v>
      </c>
      <c r="B347">
        <v>86549536</v>
      </c>
      <c r="C347">
        <v>86550406</v>
      </c>
      <c r="D347">
        <v>85714047</v>
      </c>
      <c r="E347">
        <v>1</v>
      </c>
      <c r="F347">
        <v>1</v>
      </c>
      <c r="G347">
        <v>1081</v>
      </c>
      <c r="H347">
        <v>3</v>
      </c>
      <c r="I347" t="s">
        <v>328</v>
      </c>
      <c r="J347" t="s">
        <v>330</v>
      </c>
      <c r="K347" t="s">
        <v>329</v>
      </c>
      <c r="L347">
        <v>1354</v>
      </c>
      <c r="N347">
        <v>1010</v>
      </c>
      <c r="O347" t="s">
        <v>163</v>
      </c>
      <c r="P347" t="s">
        <v>163</v>
      </c>
      <c r="Q347">
        <v>1</v>
      </c>
      <c r="W347">
        <v>0</v>
      </c>
      <c r="X347">
        <v>836900894</v>
      </c>
      <c r="Y347">
        <f t="shared" si="140"/>
        <v>120.833333</v>
      </c>
      <c r="AA347">
        <v>46.1</v>
      </c>
      <c r="AB347">
        <v>0</v>
      </c>
      <c r="AC347">
        <v>0</v>
      </c>
      <c r="AD347">
        <v>0</v>
      </c>
      <c r="AE347">
        <v>14.73</v>
      </c>
      <c r="AF347">
        <v>0</v>
      </c>
      <c r="AG347">
        <v>0</v>
      </c>
      <c r="AH347">
        <v>0</v>
      </c>
      <c r="AI347">
        <v>3.13</v>
      </c>
      <c r="AJ347">
        <v>1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 t="s">
        <v>3</v>
      </c>
      <c r="AT347">
        <v>120.833333</v>
      </c>
      <c r="AU347" t="s">
        <v>36</v>
      </c>
      <c r="AV347">
        <v>0</v>
      </c>
      <c r="AW347">
        <v>1</v>
      </c>
      <c r="AX347">
        <v>-1</v>
      </c>
      <c r="AY347">
        <v>0</v>
      </c>
      <c r="AZ347">
        <v>0</v>
      </c>
      <c r="BA347" t="s">
        <v>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ROUND(Y347*Source!I316,9)</f>
        <v>144.9999996</v>
      </c>
      <c r="CY347">
        <f t="shared" si="141"/>
        <v>46.1</v>
      </c>
      <c r="CZ347">
        <f t="shared" si="142"/>
        <v>14.73</v>
      </c>
      <c r="DA347">
        <f t="shared" si="143"/>
        <v>3.13</v>
      </c>
      <c r="DB347">
        <f t="shared" si="144"/>
        <v>1779.87</v>
      </c>
      <c r="DC347">
        <f t="shared" si="145"/>
        <v>0</v>
      </c>
      <c r="DD347" t="s">
        <v>3</v>
      </c>
      <c r="DE347" t="s">
        <v>3</v>
      </c>
      <c r="DF347">
        <f t="shared" si="146"/>
        <v>6684.5</v>
      </c>
      <c r="DG347">
        <f t="shared" si="147"/>
        <v>0</v>
      </c>
      <c r="DH347">
        <f t="shared" si="148"/>
        <v>0</v>
      </c>
      <c r="DI347">
        <f t="shared" si="131"/>
        <v>0</v>
      </c>
      <c r="DJ347">
        <f t="shared" si="149"/>
        <v>6684.5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ROW(Source!A316)</f>
        <v>316</v>
      </c>
      <c r="B348">
        <v>86549536</v>
      </c>
      <c r="C348">
        <v>86550406</v>
      </c>
      <c r="D348">
        <v>85714048</v>
      </c>
      <c r="E348">
        <v>1</v>
      </c>
      <c r="F348">
        <v>1</v>
      </c>
      <c r="G348">
        <v>1081</v>
      </c>
      <c r="H348">
        <v>3</v>
      </c>
      <c r="I348" t="s">
        <v>332</v>
      </c>
      <c r="J348" t="s">
        <v>334</v>
      </c>
      <c r="K348" t="s">
        <v>333</v>
      </c>
      <c r="L348">
        <v>1354</v>
      </c>
      <c r="N348">
        <v>1010</v>
      </c>
      <c r="O348" t="s">
        <v>163</v>
      </c>
      <c r="P348" t="s">
        <v>163</v>
      </c>
      <c r="Q348">
        <v>1</v>
      </c>
      <c r="W348">
        <v>0</v>
      </c>
      <c r="X348">
        <v>1764464382</v>
      </c>
      <c r="Y348">
        <f t="shared" si="140"/>
        <v>45.833333000000003</v>
      </c>
      <c r="AA348">
        <v>53.69</v>
      </c>
      <c r="AB348">
        <v>0</v>
      </c>
      <c r="AC348">
        <v>0</v>
      </c>
      <c r="AD348">
        <v>0</v>
      </c>
      <c r="AE348">
        <v>15.21</v>
      </c>
      <c r="AF348">
        <v>0</v>
      </c>
      <c r="AG348">
        <v>0</v>
      </c>
      <c r="AH348">
        <v>0</v>
      </c>
      <c r="AI348">
        <v>3.53</v>
      </c>
      <c r="AJ348">
        <v>1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 t="s">
        <v>3</v>
      </c>
      <c r="AT348">
        <v>45.833333000000003</v>
      </c>
      <c r="AU348" t="s">
        <v>36</v>
      </c>
      <c r="AV348">
        <v>0</v>
      </c>
      <c r="AW348">
        <v>1</v>
      </c>
      <c r="AX348">
        <v>-1</v>
      </c>
      <c r="AY348">
        <v>0</v>
      </c>
      <c r="AZ348">
        <v>0</v>
      </c>
      <c r="BA348" t="s">
        <v>3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ROUND(Y348*Source!I316,9)</f>
        <v>54.999999600000002</v>
      </c>
      <c r="CY348">
        <f t="shared" si="141"/>
        <v>53.69</v>
      </c>
      <c r="CZ348">
        <f t="shared" si="142"/>
        <v>15.21</v>
      </c>
      <c r="DA348">
        <f t="shared" si="143"/>
        <v>3.53</v>
      </c>
      <c r="DB348">
        <f t="shared" si="144"/>
        <v>697.12</v>
      </c>
      <c r="DC348">
        <f t="shared" si="145"/>
        <v>0</v>
      </c>
      <c r="DD348" t="s">
        <v>3</v>
      </c>
      <c r="DE348" t="s">
        <v>3</v>
      </c>
      <c r="DF348">
        <f t="shared" si="146"/>
        <v>2952.95</v>
      </c>
      <c r="DG348">
        <f t="shared" si="147"/>
        <v>0</v>
      </c>
      <c r="DH348">
        <f t="shared" si="148"/>
        <v>0</v>
      </c>
      <c r="DI348">
        <f t="shared" si="131"/>
        <v>0</v>
      </c>
      <c r="DJ348">
        <f t="shared" si="149"/>
        <v>2952.95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ROW(Source!A316)</f>
        <v>316</v>
      </c>
      <c r="B349">
        <v>86549536</v>
      </c>
      <c r="C349">
        <v>86550406</v>
      </c>
      <c r="D349">
        <v>85714055</v>
      </c>
      <c r="E349">
        <v>1</v>
      </c>
      <c r="F349">
        <v>1</v>
      </c>
      <c r="G349">
        <v>1081</v>
      </c>
      <c r="H349">
        <v>3</v>
      </c>
      <c r="I349" t="s">
        <v>324</v>
      </c>
      <c r="J349" t="s">
        <v>326</v>
      </c>
      <c r="K349" t="s">
        <v>325</v>
      </c>
      <c r="L349">
        <v>1354</v>
      </c>
      <c r="N349">
        <v>1010</v>
      </c>
      <c r="O349" t="s">
        <v>163</v>
      </c>
      <c r="P349" t="s">
        <v>163</v>
      </c>
      <c r="Q349">
        <v>1</v>
      </c>
      <c r="W349">
        <v>0</v>
      </c>
      <c r="X349">
        <v>1700503317</v>
      </c>
      <c r="Y349">
        <f t="shared" si="140"/>
        <v>16.666667</v>
      </c>
      <c r="AA349">
        <v>66.459999999999994</v>
      </c>
      <c r="AB349">
        <v>0</v>
      </c>
      <c r="AC349">
        <v>0</v>
      </c>
      <c r="AD349">
        <v>0</v>
      </c>
      <c r="AE349">
        <v>18.88</v>
      </c>
      <c r="AF349">
        <v>0</v>
      </c>
      <c r="AG349">
        <v>0</v>
      </c>
      <c r="AH349">
        <v>0</v>
      </c>
      <c r="AI349">
        <v>3.52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 t="s">
        <v>3</v>
      </c>
      <c r="AT349">
        <v>16.666667</v>
      </c>
      <c r="AU349" t="s">
        <v>36</v>
      </c>
      <c r="AV349">
        <v>0</v>
      </c>
      <c r="AW349">
        <v>1</v>
      </c>
      <c r="AX349">
        <v>-1</v>
      </c>
      <c r="AY349">
        <v>0</v>
      </c>
      <c r="AZ349">
        <v>0</v>
      </c>
      <c r="BA349" t="s">
        <v>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ROUND(Y349*Source!I316,9)</f>
        <v>20.000000400000001</v>
      </c>
      <c r="CY349">
        <f t="shared" si="141"/>
        <v>66.459999999999994</v>
      </c>
      <c r="CZ349">
        <f t="shared" si="142"/>
        <v>18.88</v>
      </c>
      <c r="DA349">
        <f t="shared" si="143"/>
        <v>3.52</v>
      </c>
      <c r="DB349">
        <f t="shared" si="144"/>
        <v>314.67</v>
      </c>
      <c r="DC349">
        <f t="shared" si="145"/>
        <v>0</v>
      </c>
      <c r="DD349" t="s">
        <v>3</v>
      </c>
      <c r="DE349" t="s">
        <v>3</v>
      </c>
      <c r="DF349">
        <f t="shared" si="146"/>
        <v>1329.2</v>
      </c>
      <c r="DG349">
        <f t="shared" si="147"/>
        <v>0</v>
      </c>
      <c r="DH349">
        <f t="shared" si="148"/>
        <v>0</v>
      </c>
      <c r="DI349">
        <f t="shared" si="131"/>
        <v>0</v>
      </c>
      <c r="DJ349">
        <f t="shared" si="149"/>
        <v>1329.2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ROW(Source!A316)</f>
        <v>316</v>
      </c>
      <c r="B350">
        <v>86549536</v>
      </c>
      <c r="C350">
        <v>86550406</v>
      </c>
      <c r="D350">
        <v>85714062</v>
      </c>
      <c r="E350">
        <v>1</v>
      </c>
      <c r="F350">
        <v>1</v>
      </c>
      <c r="G350">
        <v>1081</v>
      </c>
      <c r="H350">
        <v>3</v>
      </c>
      <c r="I350" t="s">
        <v>315</v>
      </c>
      <c r="J350" t="s">
        <v>317</v>
      </c>
      <c r="K350" t="s">
        <v>316</v>
      </c>
      <c r="L350">
        <v>1354</v>
      </c>
      <c r="N350">
        <v>1010</v>
      </c>
      <c r="O350" t="s">
        <v>163</v>
      </c>
      <c r="P350" t="s">
        <v>163</v>
      </c>
      <c r="Q350">
        <v>1</v>
      </c>
      <c r="W350">
        <v>0</v>
      </c>
      <c r="X350">
        <v>2035527503</v>
      </c>
      <c r="Y350">
        <f t="shared" si="140"/>
        <v>10.833333</v>
      </c>
      <c r="AA350">
        <v>58.76</v>
      </c>
      <c r="AB350">
        <v>0</v>
      </c>
      <c r="AC350">
        <v>0</v>
      </c>
      <c r="AD350">
        <v>0</v>
      </c>
      <c r="AE350">
        <v>16.739999999999998</v>
      </c>
      <c r="AF350">
        <v>0</v>
      </c>
      <c r="AG350">
        <v>0</v>
      </c>
      <c r="AH350">
        <v>0</v>
      </c>
      <c r="AI350">
        <v>3.51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10.833333</v>
      </c>
      <c r="AU350" t="s">
        <v>36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ROUND(Y350*Source!I316,9)</f>
        <v>12.999999600000001</v>
      </c>
      <c r="CY350">
        <f t="shared" si="141"/>
        <v>58.76</v>
      </c>
      <c r="CZ350">
        <f t="shared" si="142"/>
        <v>16.739999999999998</v>
      </c>
      <c r="DA350">
        <f t="shared" si="143"/>
        <v>3.51</v>
      </c>
      <c r="DB350">
        <f t="shared" si="144"/>
        <v>181.35</v>
      </c>
      <c r="DC350">
        <f t="shared" si="145"/>
        <v>0</v>
      </c>
      <c r="DD350" t="s">
        <v>3</v>
      </c>
      <c r="DE350" t="s">
        <v>3</v>
      </c>
      <c r="DF350">
        <f t="shared" si="146"/>
        <v>763.88</v>
      </c>
      <c r="DG350">
        <f t="shared" si="147"/>
        <v>0</v>
      </c>
      <c r="DH350">
        <f t="shared" si="148"/>
        <v>0</v>
      </c>
      <c r="DI350">
        <f t="shared" si="131"/>
        <v>0</v>
      </c>
      <c r="DJ350">
        <f t="shared" si="149"/>
        <v>763.88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ROW(Source!A316)</f>
        <v>316</v>
      </c>
      <c r="B351">
        <v>86549536</v>
      </c>
      <c r="C351">
        <v>86550406</v>
      </c>
      <c r="D351">
        <v>85722576</v>
      </c>
      <c r="E351">
        <v>1</v>
      </c>
      <c r="F351">
        <v>1</v>
      </c>
      <c r="G351">
        <v>1081</v>
      </c>
      <c r="H351">
        <v>3</v>
      </c>
      <c r="I351" t="s">
        <v>271</v>
      </c>
      <c r="J351" t="s">
        <v>273</v>
      </c>
      <c r="K351" t="s">
        <v>272</v>
      </c>
      <c r="L351">
        <v>1354</v>
      </c>
      <c r="N351">
        <v>1010</v>
      </c>
      <c r="O351" t="s">
        <v>163</v>
      </c>
      <c r="P351" t="s">
        <v>163</v>
      </c>
      <c r="Q351">
        <v>1</v>
      </c>
      <c r="W351">
        <v>0</v>
      </c>
      <c r="X351">
        <v>-1790875809</v>
      </c>
      <c r="Y351">
        <f t="shared" si="140"/>
        <v>3.3333330000000001</v>
      </c>
      <c r="AA351">
        <v>3728.96</v>
      </c>
      <c r="AB351">
        <v>0</v>
      </c>
      <c r="AC351">
        <v>0</v>
      </c>
      <c r="AD351">
        <v>0</v>
      </c>
      <c r="AE351">
        <v>535.77</v>
      </c>
      <c r="AF351">
        <v>0</v>
      </c>
      <c r="AG351">
        <v>0</v>
      </c>
      <c r="AH351">
        <v>0</v>
      </c>
      <c r="AI351">
        <v>6.96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3.3333330000000001</v>
      </c>
      <c r="AU351" t="s">
        <v>36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ROUND(Y351*Source!I316,9)</f>
        <v>3.9999996000000002</v>
      </c>
      <c r="CY351">
        <f t="shared" si="141"/>
        <v>3728.96</v>
      </c>
      <c r="CZ351">
        <f t="shared" si="142"/>
        <v>535.77</v>
      </c>
      <c r="DA351">
        <f t="shared" si="143"/>
        <v>6.96</v>
      </c>
      <c r="DB351">
        <f t="shared" si="144"/>
        <v>1785.9</v>
      </c>
      <c r="DC351">
        <f t="shared" si="145"/>
        <v>0</v>
      </c>
      <c r="DD351" t="s">
        <v>3</v>
      </c>
      <c r="DE351" t="s">
        <v>3</v>
      </c>
      <c r="DF351">
        <f t="shared" si="146"/>
        <v>14915.84</v>
      </c>
      <c r="DG351">
        <f t="shared" si="147"/>
        <v>0</v>
      </c>
      <c r="DH351">
        <f t="shared" si="148"/>
        <v>0</v>
      </c>
      <c r="DI351">
        <f t="shared" si="131"/>
        <v>0</v>
      </c>
      <c r="DJ351">
        <f t="shared" si="149"/>
        <v>14915.84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ROW(Source!A316)</f>
        <v>316</v>
      </c>
      <c r="B352">
        <v>86549536</v>
      </c>
      <c r="C352">
        <v>86550406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319</v>
      </c>
      <c r="J352" t="s">
        <v>3</v>
      </c>
      <c r="K352" t="s">
        <v>320</v>
      </c>
      <c r="L352">
        <v>1354</v>
      </c>
      <c r="N352">
        <v>1010</v>
      </c>
      <c r="O352" t="s">
        <v>163</v>
      </c>
      <c r="P352" t="s">
        <v>163</v>
      </c>
      <c r="Q352">
        <v>1</v>
      </c>
      <c r="W352">
        <v>0</v>
      </c>
      <c r="X352">
        <v>-513463024</v>
      </c>
      <c r="Y352">
        <f t="shared" si="140"/>
        <v>0.83333299999999999</v>
      </c>
      <c r="AA352">
        <v>156.36000000000001</v>
      </c>
      <c r="AB352">
        <v>0</v>
      </c>
      <c r="AC352">
        <v>0</v>
      </c>
      <c r="AD352">
        <v>0</v>
      </c>
      <c r="AE352">
        <v>15.89</v>
      </c>
      <c r="AF352">
        <v>0</v>
      </c>
      <c r="AG352">
        <v>0</v>
      </c>
      <c r="AH352">
        <v>0</v>
      </c>
      <c r="AI352">
        <v>9.84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0.83333299999999999</v>
      </c>
      <c r="AU352" t="s">
        <v>36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ROUND(Y352*Source!I316,9)</f>
        <v>0.99999959999999999</v>
      </c>
      <c r="CY352">
        <f t="shared" si="141"/>
        <v>156.36000000000001</v>
      </c>
      <c r="CZ352">
        <f t="shared" si="142"/>
        <v>15.89</v>
      </c>
      <c r="DA352">
        <f t="shared" si="143"/>
        <v>9.84</v>
      </c>
      <c r="DB352">
        <f t="shared" si="144"/>
        <v>13.24</v>
      </c>
      <c r="DC352">
        <f t="shared" si="145"/>
        <v>0</v>
      </c>
      <c r="DD352" t="s">
        <v>3</v>
      </c>
      <c r="DE352" t="s">
        <v>3</v>
      </c>
      <c r="DF352">
        <f t="shared" si="146"/>
        <v>156.36000000000001</v>
      </c>
      <c r="DG352">
        <f t="shared" si="147"/>
        <v>0</v>
      </c>
      <c r="DH352">
        <f t="shared" si="148"/>
        <v>0</v>
      </c>
      <c r="DI352">
        <f t="shared" si="131"/>
        <v>0</v>
      </c>
      <c r="DJ352">
        <f t="shared" si="149"/>
        <v>156.36000000000001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ROW(Source!A333)</f>
        <v>333</v>
      </c>
      <c r="B353">
        <v>86549534</v>
      </c>
      <c r="C353">
        <v>86550438</v>
      </c>
      <c r="D353">
        <v>85665773</v>
      </c>
      <c r="E353">
        <v>1081</v>
      </c>
      <c r="F353">
        <v>1</v>
      </c>
      <c r="G353">
        <v>1081</v>
      </c>
      <c r="H353">
        <v>1</v>
      </c>
      <c r="I353" t="s">
        <v>612</v>
      </c>
      <c r="J353" t="s">
        <v>3</v>
      </c>
      <c r="K353" t="s">
        <v>613</v>
      </c>
      <c r="L353">
        <v>1191</v>
      </c>
      <c r="N353">
        <v>1013</v>
      </c>
      <c r="O353" t="s">
        <v>614</v>
      </c>
      <c r="P353" t="s">
        <v>614</v>
      </c>
      <c r="Q353">
        <v>1</v>
      </c>
      <c r="W353">
        <v>0</v>
      </c>
      <c r="X353">
        <v>476480486</v>
      </c>
      <c r="Y353">
        <f>((AT353*1.15)*1.2)</f>
        <v>20.189399999999999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14.63</v>
      </c>
      <c r="AU353" t="s">
        <v>139</v>
      </c>
      <c r="AV353">
        <v>1</v>
      </c>
      <c r="AW353">
        <v>2</v>
      </c>
      <c r="AX353">
        <v>86550442</v>
      </c>
      <c r="AY353">
        <v>1</v>
      </c>
      <c r="AZ353">
        <v>0</v>
      </c>
      <c r="BA353">
        <v>347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ROUND(AT353*Source!I333*AH353*AL353,2)</f>
        <v>0</v>
      </c>
      <c r="CV353">
        <f>ROUND(Y353*Source!I333,9)</f>
        <v>6.8643960000000002</v>
      </c>
      <c r="CW353">
        <v>0</v>
      </c>
      <c r="CX353">
        <f>ROUND(Y353*Source!I333,9)</f>
        <v>6.8643960000000002</v>
      </c>
      <c r="CY353">
        <f>AD353</f>
        <v>0</v>
      </c>
      <c r="CZ353">
        <f>AH353</f>
        <v>0</v>
      </c>
      <c r="DA353">
        <f>AL353</f>
        <v>1</v>
      </c>
      <c r="DB353">
        <f>ROUND(((ROUND(AT353*CZ353,2)*1.15)*1.2),6)</f>
        <v>0</v>
      </c>
      <c r="DC353">
        <f>ROUND(((ROUND(AT353*AG353,2)*1.15)*1.2),6)</f>
        <v>0</v>
      </c>
      <c r="DD353" t="s">
        <v>3</v>
      </c>
      <c r="DE353" t="s">
        <v>3</v>
      </c>
      <c r="DF353">
        <f>ROUND(ROUND(AE353,2)*CX353,2)</f>
        <v>0</v>
      </c>
      <c r="DG353">
        <f t="shared" si="147"/>
        <v>0</v>
      </c>
      <c r="DH353">
        <f t="shared" si="148"/>
        <v>0</v>
      </c>
      <c r="DI353">
        <f t="shared" si="131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ROW(Source!A333)</f>
        <v>333</v>
      </c>
      <c r="B354">
        <v>86549534</v>
      </c>
      <c r="C354">
        <v>86550438</v>
      </c>
      <c r="D354">
        <v>85714313</v>
      </c>
      <c r="E354">
        <v>1</v>
      </c>
      <c r="F354">
        <v>1</v>
      </c>
      <c r="G354">
        <v>1081</v>
      </c>
      <c r="H354">
        <v>3</v>
      </c>
      <c r="I354" t="s">
        <v>161</v>
      </c>
      <c r="J354" t="s">
        <v>164</v>
      </c>
      <c r="K354" t="s">
        <v>162</v>
      </c>
      <c r="L354">
        <v>1354</v>
      </c>
      <c r="N354">
        <v>1010</v>
      </c>
      <c r="O354" t="s">
        <v>163</v>
      </c>
      <c r="P354" t="s">
        <v>163</v>
      </c>
      <c r="Q354">
        <v>1</v>
      </c>
      <c r="W354">
        <v>0</v>
      </c>
      <c r="X354">
        <v>944493166</v>
      </c>
      <c r="Y354">
        <f>((AT354*1)*1)</f>
        <v>67.647058999999999</v>
      </c>
      <c r="AA354">
        <v>265.24</v>
      </c>
      <c r="AB354">
        <v>0</v>
      </c>
      <c r="AC354">
        <v>0</v>
      </c>
      <c r="AD354">
        <v>0</v>
      </c>
      <c r="AE354">
        <v>265.24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67.647058999999999</v>
      </c>
      <c r="AU354" t="s">
        <v>36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ROUND(Y354*Source!I333,9)</f>
        <v>23.000000060000001</v>
      </c>
      <c r="CY354">
        <f>AA354</f>
        <v>265.24</v>
      </c>
      <c r="CZ354">
        <f>AE354</f>
        <v>265.24</v>
      </c>
      <c r="DA354">
        <f>AI354</f>
        <v>1</v>
      </c>
      <c r="DB354">
        <f>ROUND(((ROUND(AT354*CZ354,2)*1)*1),6)</f>
        <v>17942.71</v>
      </c>
      <c r="DC354">
        <f>ROUND(((ROUND(AT354*AG354,2)*1)*1),6)</f>
        <v>0</v>
      </c>
      <c r="DD354" t="s">
        <v>3</v>
      </c>
      <c r="DE354" t="s">
        <v>3</v>
      </c>
      <c r="DF354">
        <f>ROUND(ROUND(AE354,2)*CX354,2)</f>
        <v>6100.52</v>
      </c>
      <c r="DG354">
        <f t="shared" si="147"/>
        <v>0</v>
      </c>
      <c r="DH354">
        <f t="shared" si="148"/>
        <v>0</v>
      </c>
      <c r="DI354">
        <f t="shared" si="131"/>
        <v>0</v>
      </c>
      <c r="DJ354">
        <f>DF354</f>
        <v>6100.52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ROW(Source!A333)</f>
        <v>333</v>
      </c>
      <c r="B355">
        <v>86549534</v>
      </c>
      <c r="C355">
        <v>86550438</v>
      </c>
      <c r="D355">
        <v>85714377</v>
      </c>
      <c r="E355">
        <v>1</v>
      </c>
      <c r="F355">
        <v>1</v>
      </c>
      <c r="G355">
        <v>1081</v>
      </c>
      <c r="H355">
        <v>3</v>
      </c>
      <c r="I355" t="s">
        <v>166</v>
      </c>
      <c r="J355" t="s">
        <v>168</v>
      </c>
      <c r="K355" t="s">
        <v>167</v>
      </c>
      <c r="L355">
        <v>1354</v>
      </c>
      <c r="N355">
        <v>1010</v>
      </c>
      <c r="O355" t="s">
        <v>163</v>
      </c>
      <c r="P355" t="s">
        <v>163</v>
      </c>
      <c r="Q355">
        <v>1</v>
      </c>
      <c r="W355">
        <v>0</v>
      </c>
      <c r="X355">
        <v>827097433</v>
      </c>
      <c r="Y355">
        <f>((AT355*1)*1)</f>
        <v>32.352941000000001</v>
      </c>
      <c r="AA355">
        <v>181.59</v>
      </c>
      <c r="AB355">
        <v>0</v>
      </c>
      <c r="AC355">
        <v>0</v>
      </c>
      <c r="AD355">
        <v>0</v>
      </c>
      <c r="AE355">
        <v>181.59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32.352941000000001</v>
      </c>
      <c r="AU355" t="s">
        <v>36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ROUND(Y355*Source!I333,9)</f>
        <v>10.99999994</v>
      </c>
      <c r="CY355">
        <f>AA355</f>
        <v>181.59</v>
      </c>
      <c r="CZ355">
        <f>AE355</f>
        <v>181.59</v>
      </c>
      <c r="DA355">
        <f>AI355</f>
        <v>1</v>
      </c>
      <c r="DB355">
        <f>ROUND(((ROUND(AT355*CZ355,2)*1)*1),6)</f>
        <v>5874.97</v>
      </c>
      <c r="DC355">
        <f>ROUND(((ROUND(AT355*AG355,2)*1)*1),6)</f>
        <v>0</v>
      </c>
      <c r="DD355" t="s">
        <v>3</v>
      </c>
      <c r="DE355" t="s">
        <v>3</v>
      </c>
      <c r="DF355">
        <f>ROUND(ROUND(AE355,2)*CX355,2)</f>
        <v>1997.49</v>
      </c>
      <c r="DG355">
        <f t="shared" si="147"/>
        <v>0</v>
      </c>
      <c r="DH355">
        <f t="shared" si="148"/>
        <v>0</v>
      </c>
      <c r="DI355">
        <f t="shared" si="131"/>
        <v>0</v>
      </c>
      <c r="DJ355">
        <f>DF355</f>
        <v>1997.49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ROW(Source!A334)</f>
        <v>334</v>
      </c>
      <c r="B356">
        <v>86549536</v>
      </c>
      <c r="C356">
        <v>86550438</v>
      </c>
      <c r="D356">
        <v>85665773</v>
      </c>
      <c r="E356">
        <v>1081</v>
      </c>
      <c r="F356">
        <v>1</v>
      </c>
      <c r="G356">
        <v>1081</v>
      </c>
      <c r="H356">
        <v>1</v>
      </c>
      <c r="I356" t="s">
        <v>612</v>
      </c>
      <c r="J356" t="s">
        <v>3</v>
      </c>
      <c r="K356" t="s">
        <v>613</v>
      </c>
      <c r="L356">
        <v>1191</v>
      </c>
      <c r="N356">
        <v>1013</v>
      </c>
      <c r="O356" t="s">
        <v>614</v>
      </c>
      <c r="P356" t="s">
        <v>614</v>
      </c>
      <c r="Q356">
        <v>1</v>
      </c>
      <c r="W356">
        <v>0</v>
      </c>
      <c r="X356">
        <v>476480486</v>
      </c>
      <c r="Y356">
        <f>((AT356*1.15)*1.2)</f>
        <v>20.189399999999999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14.63</v>
      </c>
      <c r="AU356" t="s">
        <v>139</v>
      </c>
      <c r="AV356">
        <v>1</v>
      </c>
      <c r="AW356">
        <v>2</v>
      </c>
      <c r="AX356">
        <v>86550442</v>
      </c>
      <c r="AY356">
        <v>1</v>
      </c>
      <c r="AZ356">
        <v>0</v>
      </c>
      <c r="BA356">
        <v>349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ROUND(AT356*Source!I334*AH356*AL356,2)</f>
        <v>0</v>
      </c>
      <c r="CV356">
        <f>ROUND(Y356*Source!I334,9)</f>
        <v>6.8643960000000002</v>
      </c>
      <c r="CW356">
        <v>0</v>
      </c>
      <c r="CX356">
        <f>ROUND(Y356*Source!I334,9)</f>
        <v>6.8643960000000002</v>
      </c>
      <c r="CY356">
        <f>AD356</f>
        <v>0</v>
      </c>
      <c r="CZ356">
        <f>AH356</f>
        <v>0</v>
      </c>
      <c r="DA356">
        <f>AL356</f>
        <v>1</v>
      </c>
      <c r="DB356">
        <f>ROUND(((ROUND(AT356*CZ356,2)*1.15)*1.2),6)</f>
        <v>0</v>
      </c>
      <c r="DC356">
        <f>ROUND(((ROUND(AT356*AG356,2)*1.15)*1.2),6)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147"/>
        <v>0</v>
      </c>
      <c r="DH356">
        <f t="shared" si="148"/>
        <v>0</v>
      </c>
      <c r="DI356">
        <f t="shared" si="131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ROW(Source!A334)</f>
        <v>334</v>
      </c>
      <c r="B357">
        <v>86549536</v>
      </c>
      <c r="C357">
        <v>86550438</v>
      </c>
      <c r="D357">
        <v>85714313</v>
      </c>
      <c r="E357">
        <v>1</v>
      </c>
      <c r="F357">
        <v>1</v>
      </c>
      <c r="G357">
        <v>1081</v>
      </c>
      <c r="H357">
        <v>3</v>
      </c>
      <c r="I357" t="s">
        <v>161</v>
      </c>
      <c r="J357" t="s">
        <v>164</v>
      </c>
      <c r="K357" t="s">
        <v>162</v>
      </c>
      <c r="L357">
        <v>1354</v>
      </c>
      <c r="N357">
        <v>1010</v>
      </c>
      <c r="O357" t="s">
        <v>163</v>
      </c>
      <c r="P357" t="s">
        <v>163</v>
      </c>
      <c r="Q357">
        <v>1</v>
      </c>
      <c r="W357">
        <v>0</v>
      </c>
      <c r="X357">
        <v>944493166</v>
      </c>
      <c r="Y357">
        <f>((AT357*1)*1)</f>
        <v>67.647058999999999</v>
      </c>
      <c r="AA357">
        <v>220.15</v>
      </c>
      <c r="AB357">
        <v>0</v>
      </c>
      <c r="AC357">
        <v>0</v>
      </c>
      <c r="AD357">
        <v>0</v>
      </c>
      <c r="AE357">
        <v>265.24</v>
      </c>
      <c r="AF357">
        <v>0</v>
      </c>
      <c r="AG357">
        <v>0</v>
      </c>
      <c r="AH357">
        <v>0</v>
      </c>
      <c r="AI357">
        <v>0.83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67.647058999999999</v>
      </c>
      <c r="AU357" t="s">
        <v>36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ROUND(Y357*Source!I334,9)</f>
        <v>23.000000060000001</v>
      </c>
      <c r="CY357">
        <f>AA357</f>
        <v>220.15</v>
      </c>
      <c r="CZ357">
        <f>AE357</f>
        <v>265.24</v>
      </c>
      <c r="DA357">
        <f>AI357</f>
        <v>0.83</v>
      </c>
      <c r="DB357">
        <f>ROUND(((ROUND(AT357*CZ357,2)*1)*1),6)</f>
        <v>17942.71</v>
      </c>
      <c r="DC357">
        <f>ROUND(((ROUND(AT357*AG357,2)*1)*1),6)</f>
        <v>0</v>
      </c>
      <c r="DD357" t="s">
        <v>3</v>
      </c>
      <c r="DE357" t="s">
        <v>3</v>
      </c>
      <c r="DF357">
        <f>ROUND(ROUND(AE357*AI357,2)*CX357,2)</f>
        <v>5063.45</v>
      </c>
      <c r="DG357">
        <f t="shared" si="147"/>
        <v>0</v>
      </c>
      <c r="DH357">
        <f t="shared" si="148"/>
        <v>0</v>
      </c>
      <c r="DI357">
        <f t="shared" si="131"/>
        <v>0</v>
      </c>
      <c r="DJ357">
        <f>DF357</f>
        <v>5063.45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ROW(Source!A334)</f>
        <v>334</v>
      </c>
      <c r="B358">
        <v>86549536</v>
      </c>
      <c r="C358">
        <v>86550438</v>
      </c>
      <c r="D358">
        <v>85714377</v>
      </c>
      <c r="E358">
        <v>1</v>
      </c>
      <c r="F358">
        <v>1</v>
      </c>
      <c r="G358">
        <v>1081</v>
      </c>
      <c r="H358">
        <v>3</v>
      </c>
      <c r="I358" t="s">
        <v>166</v>
      </c>
      <c r="J358" t="s">
        <v>168</v>
      </c>
      <c r="K358" t="s">
        <v>167</v>
      </c>
      <c r="L358">
        <v>1354</v>
      </c>
      <c r="N358">
        <v>1010</v>
      </c>
      <c r="O358" t="s">
        <v>163</v>
      </c>
      <c r="P358" t="s">
        <v>163</v>
      </c>
      <c r="Q358">
        <v>1</v>
      </c>
      <c r="W358">
        <v>0</v>
      </c>
      <c r="X358">
        <v>827097433</v>
      </c>
      <c r="Y358">
        <f>((AT358*1)*1)</f>
        <v>32.352941000000001</v>
      </c>
      <c r="AA358">
        <v>138.01</v>
      </c>
      <c r="AB358">
        <v>0</v>
      </c>
      <c r="AC358">
        <v>0</v>
      </c>
      <c r="AD358">
        <v>0</v>
      </c>
      <c r="AE358">
        <v>181.59</v>
      </c>
      <c r="AF358">
        <v>0</v>
      </c>
      <c r="AG358">
        <v>0</v>
      </c>
      <c r="AH358">
        <v>0</v>
      </c>
      <c r="AI358">
        <v>0.76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32.352941000000001</v>
      </c>
      <c r="AU358" t="s">
        <v>36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ROUND(Y358*Source!I334,9)</f>
        <v>10.99999994</v>
      </c>
      <c r="CY358">
        <f>AA358</f>
        <v>138.01</v>
      </c>
      <c r="CZ358">
        <f>AE358</f>
        <v>181.59</v>
      </c>
      <c r="DA358">
        <f>AI358</f>
        <v>0.76</v>
      </c>
      <c r="DB358">
        <f>ROUND(((ROUND(AT358*CZ358,2)*1)*1),6)</f>
        <v>5874.97</v>
      </c>
      <c r="DC358">
        <f>ROUND(((ROUND(AT358*AG358,2)*1)*1),6)</f>
        <v>0</v>
      </c>
      <c r="DD358" t="s">
        <v>3</v>
      </c>
      <c r="DE358" t="s">
        <v>3</v>
      </c>
      <c r="DF358">
        <f>ROUND(ROUND(AE358*AI358,2)*CX358,2)</f>
        <v>1518.11</v>
      </c>
      <c r="DG358">
        <f t="shared" si="147"/>
        <v>0</v>
      </c>
      <c r="DH358">
        <f t="shared" si="148"/>
        <v>0</v>
      </c>
      <c r="DI358">
        <f t="shared" si="131"/>
        <v>0</v>
      </c>
      <c r="DJ358">
        <f>DF358</f>
        <v>1518.11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ROW(Source!A374)</f>
        <v>374</v>
      </c>
      <c r="B359">
        <v>86549534</v>
      </c>
      <c r="C359">
        <v>86550446</v>
      </c>
      <c r="D359">
        <v>85665773</v>
      </c>
      <c r="E359">
        <v>1081</v>
      </c>
      <c r="F359">
        <v>1</v>
      </c>
      <c r="G359">
        <v>1081</v>
      </c>
      <c r="H359">
        <v>1</v>
      </c>
      <c r="I359" t="s">
        <v>612</v>
      </c>
      <c r="J359" t="s">
        <v>3</v>
      </c>
      <c r="K359" t="s">
        <v>613</v>
      </c>
      <c r="L359">
        <v>1191</v>
      </c>
      <c r="N359">
        <v>1013</v>
      </c>
      <c r="O359" t="s">
        <v>614</v>
      </c>
      <c r="P359" t="s">
        <v>614</v>
      </c>
      <c r="Q359">
        <v>1</v>
      </c>
      <c r="W359">
        <v>0</v>
      </c>
      <c r="X359">
        <v>476480486</v>
      </c>
      <c r="Y359">
        <f>((AT359*1.15)*1.2)</f>
        <v>80.591999999999999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58.4</v>
      </c>
      <c r="AU359" t="s">
        <v>139</v>
      </c>
      <c r="AV359">
        <v>1</v>
      </c>
      <c r="AW359">
        <v>2</v>
      </c>
      <c r="AX359">
        <v>86550460</v>
      </c>
      <c r="AY359">
        <v>1</v>
      </c>
      <c r="AZ359">
        <v>0</v>
      </c>
      <c r="BA359">
        <v>351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ROUND(AT359*Source!I374*AH359*AL359,2)</f>
        <v>0</v>
      </c>
      <c r="CV359">
        <f>ROUND(Y359*Source!I374,9)</f>
        <v>16.118400000000001</v>
      </c>
      <c r="CW359">
        <v>0</v>
      </c>
      <c r="CX359">
        <f>ROUND(Y359*Source!I374,9)</f>
        <v>16.118400000000001</v>
      </c>
      <c r="CY359">
        <f>AD359</f>
        <v>0</v>
      </c>
      <c r="CZ359">
        <f>AH359</f>
        <v>0</v>
      </c>
      <c r="DA359">
        <f>AL359</f>
        <v>1</v>
      </c>
      <c r="DB359">
        <f>ROUND(((ROUND(AT359*CZ359,2)*1.15)*1.2),6)</f>
        <v>0</v>
      </c>
      <c r="DC359">
        <f>ROUND(((ROUND(AT359*AG359,2)*1.15)*1.2),6)</f>
        <v>0</v>
      </c>
      <c r="DD359" t="s">
        <v>3</v>
      </c>
      <c r="DE359" t="s">
        <v>3</v>
      </c>
      <c r="DF359">
        <f t="shared" ref="DF359:DF374" si="150">ROUND(ROUND(AE359,2)*CX359,2)</f>
        <v>0</v>
      </c>
      <c r="DG359">
        <f t="shared" si="147"/>
        <v>0</v>
      </c>
      <c r="DH359">
        <f t="shared" si="148"/>
        <v>0</v>
      </c>
      <c r="DI359">
        <f t="shared" si="131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ROW(Source!A374)</f>
        <v>374</v>
      </c>
      <c r="B360">
        <v>86549534</v>
      </c>
      <c r="C360">
        <v>86550446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632</v>
      </c>
      <c r="J360" t="s">
        <v>633</v>
      </c>
      <c r="K360" t="s">
        <v>634</v>
      </c>
      <c r="L360">
        <v>1368</v>
      </c>
      <c r="N360">
        <v>1011</v>
      </c>
      <c r="O360" t="s">
        <v>618</v>
      </c>
      <c r="P360" t="s">
        <v>618</v>
      </c>
      <c r="Q360">
        <v>1</v>
      </c>
      <c r="W360">
        <v>0</v>
      </c>
      <c r="X360">
        <v>874612079</v>
      </c>
      <c r="Y360">
        <f>((AT360*1.25)*1.2)</f>
        <v>0.15</v>
      </c>
      <c r="AA360">
        <v>0</v>
      </c>
      <c r="AB360">
        <v>88.67</v>
      </c>
      <c r="AC360">
        <v>13.47</v>
      </c>
      <c r="AD360">
        <v>0</v>
      </c>
      <c r="AE360">
        <v>0</v>
      </c>
      <c r="AF360">
        <v>83.1</v>
      </c>
      <c r="AG360">
        <v>12.62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0.1</v>
      </c>
      <c r="AU360" t="s">
        <v>138</v>
      </c>
      <c r="AV360">
        <v>0</v>
      </c>
      <c r="AW360">
        <v>2</v>
      </c>
      <c r="AX360">
        <v>86550461</v>
      </c>
      <c r="AY360">
        <v>1</v>
      </c>
      <c r="AZ360">
        <v>0</v>
      </c>
      <c r="BA360">
        <v>352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ROUND(Y360*Source!I374*DO360,9)</f>
        <v>0.37859999999999999</v>
      </c>
      <c r="CX360">
        <f>ROUND(Y360*Source!I374,9)</f>
        <v>0.03</v>
      </c>
      <c r="CY360">
        <f>AB360</f>
        <v>88.67</v>
      </c>
      <c r="CZ360">
        <f>AF360</f>
        <v>83.1</v>
      </c>
      <c r="DA360">
        <f>AJ360</f>
        <v>1</v>
      </c>
      <c r="DB360">
        <f>ROUND(((ROUND(AT360*CZ360,2)*1.25)*1.2),6)</f>
        <v>12.465</v>
      </c>
      <c r="DC360">
        <f>ROUND(((ROUND(AT360*AG360,2)*1.25)*1.2),6)</f>
        <v>1.89</v>
      </c>
      <c r="DD360" t="s">
        <v>3</v>
      </c>
      <c r="DE360" t="s">
        <v>3</v>
      </c>
      <c r="DF360">
        <f t="shared" si="150"/>
        <v>0</v>
      </c>
      <c r="DG360">
        <f t="shared" si="147"/>
        <v>2.4900000000000002</v>
      </c>
      <c r="DH360">
        <f t="shared" si="148"/>
        <v>0.38</v>
      </c>
      <c r="DI360">
        <f t="shared" si="131"/>
        <v>0</v>
      </c>
      <c r="DJ360">
        <f>DG360</f>
        <v>2.4900000000000002</v>
      </c>
      <c r="DK360">
        <v>0</v>
      </c>
      <c r="DL360" t="s">
        <v>635</v>
      </c>
      <c r="DM360">
        <v>0</v>
      </c>
      <c r="DN360" t="s">
        <v>614</v>
      </c>
      <c r="DO360">
        <v>12.62</v>
      </c>
    </row>
    <row r="361" spans="1:119" x14ac:dyDescent="0.25">
      <c r="A361">
        <f>ROW(Source!A374)</f>
        <v>374</v>
      </c>
      <c r="B361">
        <v>86549534</v>
      </c>
      <c r="C361">
        <v>86550446</v>
      </c>
      <c r="D361">
        <v>85730911</v>
      </c>
      <c r="E361">
        <v>1</v>
      </c>
      <c r="F361">
        <v>1</v>
      </c>
      <c r="G361">
        <v>1081</v>
      </c>
      <c r="H361">
        <v>2</v>
      </c>
      <c r="I361" t="s">
        <v>652</v>
      </c>
      <c r="J361" t="s">
        <v>653</v>
      </c>
      <c r="K361" t="s">
        <v>654</v>
      </c>
      <c r="L361">
        <v>1368</v>
      </c>
      <c r="N361">
        <v>1011</v>
      </c>
      <c r="O361" t="s">
        <v>618</v>
      </c>
      <c r="P361" t="s">
        <v>618</v>
      </c>
      <c r="Q361">
        <v>1</v>
      </c>
      <c r="W361">
        <v>0</v>
      </c>
      <c r="X361">
        <v>-44940208</v>
      </c>
      <c r="Y361">
        <f>((AT361*1.25)*1.2)</f>
        <v>1.4999999999999999E-2</v>
      </c>
      <c r="AA361">
        <v>0</v>
      </c>
      <c r="AB361">
        <v>191.17</v>
      </c>
      <c r="AC361">
        <v>18.059999999999999</v>
      </c>
      <c r="AD361">
        <v>0</v>
      </c>
      <c r="AE361">
        <v>0</v>
      </c>
      <c r="AF361">
        <v>179.17</v>
      </c>
      <c r="AG361">
        <v>16.93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0.01</v>
      </c>
      <c r="AU361" t="s">
        <v>138</v>
      </c>
      <c r="AV361">
        <v>0</v>
      </c>
      <c r="AW361">
        <v>2</v>
      </c>
      <c r="AX361">
        <v>86550462</v>
      </c>
      <c r="AY361">
        <v>1</v>
      </c>
      <c r="AZ361">
        <v>0</v>
      </c>
      <c r="BA361">
        <v>353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ROUND(Y361*Source!I374*DO361,9)</f>
        <v>5.0790000000000002E-2</v>
      </c>
      <c r="CX361">
        <f>ROUND(Y361*Source!I374,9)</f>
        <v>3.0000000000000001E-3</v>
      </c>
      <c r="CY361">
        <f>AB361</f>
        <v>191.17</v>
      </c>
      <c r="CZ361">
        <f>AF361</f>
        <v>179.17</v>
      </c>
      <c r="DA361">
        <f>AJ361</f>
        <v>1</v>
      </c>
      <c r="DB361">
        <f>ROUND(((ROUND(AT361*CZ361,2)*1.25)*1.2),6)</f>
        <v>2.6850000000000001</v>
      </c>
      <c r="DC361">
        <f>ROUND(((ROUND(AT361*AG361,2)*1.25)*1.2),6)</f>
        <v>0.255</v>
      </c>
      <c r="DD361" t="s">
        <v>3</v>
      </c>
      <c r="DE361" t="s">
        <v>3</v>
      </c>
      <c r="DF361">
        <f t="shared" si="150"/>
        <v>0</v>
      </c>
      <c r="DG361">
        <f t="shared" si="147"/>
        <v>0.54</v>
      </c>
      <c r="DH361">
        <f t="shared" si="148"/>
        <v>0.05</v>
      </c>
      <c r="DI361">
        <f t="shared" si="131"/>
        <v>0</v>
      </c>
      <c r="DJ361">
        <f>DG361</f>
        <v>0.54</v>
      </c>
      <c r="DK361">
        <v>0</v>
      </c>
      <c r="DL361" t="s">
        <v>635</v>
      </c>
      <c r="DM361">
        <v>0</v>
      </c>
      <c r="DN361" t="s">
        <v>614</v>
      </c>
      <c r="DO361">
        <v>16.93</v>
      </c>
    </row>
    <row r="362" spans="1:119" x14ac:dyDescent="0.25">
      <c r="A362">
        <f>ROW(Source!A374)</f>
        <v>374</v>
      </c>
      <c r="B362">
        <v>86549534</v>
      </c>
      <c r="C362">
        <v>86550446</v>
      </c>
      <c r="D362">
        <v>85700705</v>
      </c>
      <c r="E362">
        <v>1</v>
      </c>
      <c r="F362">
        <v>1</v>
      </c>
      <c r="G362">
        <v>1081</v>
      </c>
      <c r="H362">
        <v>3</v>
      </c>
      <c r="I362" t="s">
        <v>642</v>
      </c>
      <c r="J362" t="s">
        <v>643</v>
      </c>
      <c r="K362" t="s">
        <v>644</v>
      </c>
      <c r="L362">
        <v>1339</v>
      </c>
      <c r="N362">
        <v>1007</v>
      </c>
      <c r="O362" t="s">
        <v>622</v>
      </c>
      <c r="P362" t="s">
        <v>622</v>
      </c>
      <c r="Q362">
        <v>1</v>
      </c>
      <c r="W362">
        <v>0</v>
      </c>
      <c r="X362">
        <v>-1622585150</v>
      </c>
      <c r="Y362">
        <f t="shared" ref="Y362:Y371" si="151">((AT362*1)*1)</f>
        <v>1.6</v>
      </c>
      <c r="AA362">
        <v>7.07</v>
      </c>
      <c r="AB362">
        <v>0</v>
      </c>
      <c r="AC362">
        <v>0</v>
      </c>
      <c r="AD362">
        <v>0</v>
      </c>
      <c r="AE362">
        <v>7.07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1.6</v>
      </c>
      <c r="AU362" t="s">
        <v>36</v>
      </c>
      <c r="AV362">
        <v>0</v>
      </c>
      <c r="AW362">
        <v>2</v>
      </c>
      <c r="AX362">
        <v>86550463</v>
      </c>
      <c r="AY362">
        <v>1</v>
      </c>
      <c r="AZ362">
        <v>0</v>
      </c>
      <c r="BA362">
        <v>354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ROUND(Y362*Source!I374,9)</f>
        <v>0.32</v>
      </c>
      <c r="CY362">
        <f t="shared" ref="CY362:CY371" si="152">AA362</f>
        <v>7.07</v>
      </c>
      <c r="CZ362">
        <f t="shared" ref="CZ362:CZ371" si="153">AE362</f>
        <v>7.07</v>
      </c>
      <c r="DA362">
        <f t="shared" ref="DA362:DA371" si="154">AI362</f>
        <v>1</v>
      </c>
      <c r="DB362">
        <f t="shared" ref="DB362:DB371" si="155">ROUND(((ROUND(AT362*CZ362,2)*1)*1),6)</f>
        <v>11.31</v>
      </c>
      <c r="DC362">
        <f t="shared" ref="DC362:DC371" si="156">ROUND(((ROUND(AT362*AG362,2)*1)*1),6)</f>
        <v>0</v>
      </c>
      <c r="DD362" t="s">
        <v>3</v>
      </c>
      <c r="DE362" t="s">
        <v>3</v>
      </c>
      <c r="DF362">
        <f t="shared" si="150"/>
        <v>2.2599999999999998</v>
      </c>
      <c r="DG362">
        <f t="shared" si="147"/>
        <v>0</v>
      </c>
      <c r="DH362">
        <f t="shared" si="148"/>
        <v>0</v>
      </c>
      <c r="DI362">
        <f t="shared" si="131"/>
        <v>0</v>
      </c>
      <c r="DJ362">
        <f t="shared" ref="DJ362:DJ371" si="157">DF362</f>
        <v>2.2599999999999998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ROW(Source!A374)</f>
        <v>374</v>
      </c>
      <c r="B363">
        <v>86549534</v>
      </c>
      <c r="C363">
        <v>86550446</v>
      </c>
      <c r="D363">
        <v>85707550</v>
      </c>
      <c r="E363">
        <v>1</v>
      </c>
      <c r="F363">
        <v>1</v>
      </c>
      <c r="G363">
        <v>1081</v>
      </c>
      <c r="H363">
        <v>3</v>
      </c>
      <c r="I363" t="s">
        <v>655</v>
      </c>
      <c r="J363" t="s">
        <v>656</v>
      </c>
      <c r="K363" t="s">
        <v>657</v>
      </c>
      <c r="L363">
        <v>1346</v>
      </c>
      <c r="N363">
        <v>1009</v>
      </c>
      <c r="O363" t="s">
        <v>651</v>
      </c>
      <c r="P363" t="s">
        <v>651</v>
      </c>
      <c r="Q363">
        <v>1</v>
      </c>
      <c r="W363">
        <v>0</v>
      </c>
      <c r="X363">
        <v>53528542</v>
      </c>
      <c r="Y363">
        <f t="shared" si="151"/>
        <v>1.2</v>
      </c>
      <c r="AA363">
        <v>19.39</v>
      </c>
      <c r="AB363">
        <v>0</v>
      </c>
      <c r="AC363">
        <v>0</v>
      </c>
      <c r="AD363">
        <v>0</v>
      </c>
      <c r="AE363">
        <v>19.39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1.2</v>
      </c>
      <c r="AU363" t="s">
        <v>36</v>
      </c>
      <c r="AV363">
        <v>0</v>
      </c>
      <c r="AW363">
        <v>2</v>
      </c>
      <c r="AX363">
        <v>86550464</v>
      </c>
      <c r="AY363">
        <v>1</v>
      </c>
      <c r="AZ363">
        <v>0</v>
      </c>
      <c r="BA363">
        <v>355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ROUND(Y363*Source!I374,9)</f>
        <v>0.24</v>
      </c>
      <c r="CY363">
        <f t="shared" si="152"/>
        <v>19.39</v>
      </c>
      <c r="CZ363">
        <f t="shared" si="153"/>
        <v>19.39</v>
      </c>
      <c r="DA363">
        <f t="shared" si="154"/>
        <v>1</v>
      </c>
      <c r="DB363">
        <f t="shared" si="155"/>
        <v>23.27</v>
      </c>
      <c r="DC363">
        <f t="shared" si="156"/>
        <v>0</v>
      </c>
      <c r="DD363" t="s">
        <v>3</v>
      </c>
      <c r="DE363" t="s">
        <v>3</v>
      </c>
      <c r="DF363">
        <f t="shared" si="150"/>
        <v>4.6500000000000004</v>
      </c>
      <c r="DG363">
        <f t="shared" si="147"/>
        <v>0</v>
      </c>
      <c r="DH363">
        <f t="shared" si="148"/>
        <v>0</v>
      </c>
      <c r="DI363">
        <f t="shared" si="131"/>
        <v>0</v>
      </c>
      <c r="DJ363">
        <f t="shared" si="157"/>
        <v>4.6500000000000004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ROW(Source!A374)</f>
        <v>374</v>
      </c>
      <c r="B364">
        <v>86549534</v>
      </c>
      <c r="C364">
        <v>86550446</v>
      </c>
      <c r="D364">
        <v>85713228</v>
      </c>
      <c r="E364">
        <v>1</v>
      </c>
      <c r="F364">
        <v>1</v>
      </c>
      <c r="G364">
        <v>1081</v>
      </c>
      <c r="H364">
        <v>3</v>
      </c>
      <c r="I364" t="s">
        <v>310</v>
      </c>
      <c r="J364" t="s">
        <v>312</v>
      </c>
      <c r="K364" t="s">
        <v>311</v>
      </c>
      <c r="L364">
        <v>1301</v>
      </c>
      <c r="N364">
        <v>1003</v>
      </c>
      <c r="O364" t="s">
        <v>144</v>
      </c>
      <c r="P364" t="s">
        <v>144</v>
      </c>
      <c r="Q364">
        <v>1</v>
      </c>
      <c r="W364">
        <v>0</v>
      </c>
      <c r="X364">
        <v>391806371</v>
      </c>
      <c r="Y364">
        <f t="shared" si="151"/>
        <v>99.8</v>
      </c>
      <c r="AA364">
        <v>123.2</v>
      </c>
      <c r="AB364">
        <v>0</v>
      </c>
      <c r="AC364">
        <v>0</v>
      </c>
      <c r="AD364">
        <v>0</v>
      </c>
      <c r="AE364">
        <v>123.2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99.8</v>
      </c>
      <c r="AU364" t="s">
        <v>36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ROUND(Y364*Source!I374,9)</f>
        <v>19.96</v>
      </c>
      <c r="CY364">
        <f t="shared" si="152"/>
        <v>123.2</v>
      </c>
      <c r="CZ364">
        <f t="shared" si="153"/>
        <v>123.2</v>
      </c>
      <c r="DA364">
        <f t="shared" si="154"/>
        <v>1</v>
      </c>
      <c r="DB364">
        <f t="shared" si="155"/>
        <v>12295.36</v>
      </c>
      <c r="DC364">
        <f t="shared" si="156"/>
        <v>0</v>
      </c>
      <c r="DD364" t="s">
        <v>3</v>
      </c>
      <c r="DE364" t="s">
        <v>3</v>
      </c>
      <c r="DF364">
        <f t="shared" si="150"/>
        <v>2459.0700000000002</v>
      </c>
      <c r="DG364">
        <f t="shared" si="147"/>
        <v>0</v>
      </c>
      <c r="DH364">
        <f t="shared" si="148"/>
        <v>0</v>
      </c>
      <c r="DI364">
        <f t="shared" si="131"/>
        <v>0</v>
      </c>
      <c r="DJ364">
        <f t="shared" si="157"/>
        <v>2459.0700000000002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ROW(Source!A374)</f>
        <v>374</v>
      </c>
      <c r="B365">
        <v>86549534</v>
      </c>
      <c r="C365">
        <v>86550446</v>
      </c>
      <c r="D365">
        <v>85713885</v>
      </c>
      <c r="E365">
        <v>1</v>
      </c>
      <c r="F365">
        <v>1</v>
      </c>
      <c r="G365">
        <v>1081</v>
      </c>
      <c r="H365">
        <v>3</v>
      </c>
      <c r="I365" t="s">
        <v>178</v>
      </c>
      <c r="J365" t="s">
        <v>180</v>
      </c>
      <c r="K365" t="s">
        <v>179</v>
      </c>
      <c r="L365">
        <v>1354</v>
      </c>
      <c r="N365">
        <v>1010</v>
      </c>
      <c r="O365" t="s">
        <v>163</v>
      </c>
      <c r="P365" t="s">
        <v>163</v>
      </c>
      <c r="Q365">
        <v>1</v>
      </c>
      <c r="W365">
        <v>0</v>
      </c>
      <c r="X365">
        <v>1964568006</v>
      </c>
      <c r="Y365">
        <f t="shared" si="151"/>
        <v>100</v>
      </c>
      <c r="AA365">
        <v>21.9</v>
      </c>
      <c r="AB365">
        <v>0</v>
      </c>
      <c r="AC365">
        <v>0</v>
      </c>
      <c r="AD365">
        <v>0</v>
      </c>
      <c r="AE365">
        <v>21.9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100</v>
      </c>
      <c r="AU365" t="s">
        <v>36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ROUND(Y365*Source!I374,9)</f>
        <v>20</v>
      </c>
      <c r="CY365">
        <f t="shared" si="152"/>
        <v>21.9</v>
      </c>
      <c r="CZ365">
        <f t="shared" si="153"/>
        <v>21.9</v>
      </c>
      <c r="DA365">
        <f t="shared" si="154"/>
        <v>1</v>
      </c>
      <c r="DB365">
        <f t="shared" si="155"/>
        <v>2190</v>
      </c>
      <c r="DC365">
        <f t="shared" si="156"/>
        <v>0</v>
      </c>
      <c r="DD365" t="s">
        <v>3</v>
      </c>
      <c r="DE365" t="s">
        <v>3</v>
      </c>
      <c r="DF365">
        <f t="shared" si="150"/>
        <v>438</v>
      </c>
      <c r="DG365">
        <f t="shared" si="147"/>
        <v>0</v>
      </c>
      <c r="DH365">
        <f t="shared" si="148"/>
        <v>0</v>
      </c>
      <c r="DI365">
        <f t="shared" si="131"/>
        <v>0</v>
      </c>
      <c r="DJ365">
        <f t="shared" si="157"/>
        <v>438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ROW(Source!A374)</f>
        <v>374</v>
      </c>
      <c r="B366">
        <v>86549534</v>
      </c>
      <c r="C366">
        <v>86550446</v>
      </c>
      <c r="D366">
        <v>85714035</v>
      </c>
      <c r="E366">
        <v>1</v>
      </c>
      <c r="F366">
        <v>1</v>
      </c>
      <c r="G366">
        <v>1081</v>
      </c>
      <c r="H366">
        <v>3</v>
      </c>
      <c r="I366" t="s">
        <v>658</v>
      </c>
      <c r="J366" t="s">
        <v>659</v>
      </c>
      <c r="K366" t="s">
        <v>660</v>
      </c>
      <c r="L366">
        <v>1346</v>
      </c>
      <c r="N366">
        <v>1009</v>
      </c>
      <c r="O366" t="s">
        <v>651</v>
      </c>
      <c r="P366" t="s">
        <v>651</v>
      </c>
      <c r="Q366">
        <v>1</v>
      </c>
      <c r="W366">
        <v>0</v>
      </c>
      <c r="X366">
        <v>1368825304</v>
      </c>
      <c r="Y366">
        <f t="shared" si="151"/>
        <v>1.5</v>
      </c>
      <c r="AA366">
        <v>33.72</v>
      </c>
      <c r="AB366">
        <v>0</v>
      </c>
      <c r="AC366">
        <v>0</v>
      </c>
      <c r="AD366">
        <v>0</v>
      </c>
      <c r="AE366">
        <v>33.72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1.5</v>
      </c>
      <c r="AU366" t="s">
        <v>36</v>
      </c>
      <c r="AV366">
        <v>0</v>
      </c>
      <c r="AW366">
        <v>2</v>
      </c>
      <c r="AX366">
        <v>86550465</v>
      </c>
      <c r="AY366">
        <v>1</v>
      </c>
      <c r="AZ366">
        <v>0</v>
      </c>
      <c r="BA366">
        <v>356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ROUND(Y366*Source!I374,9)</f>
        <v>0.3</v>
      </c>
      <c r="CY366">
        <f t="shared" si="152"/>
        <v>33.72</v>
      </c>
      <c r="CZ366">
        <f t="shared" si="153"/>
        <v>33.72</v>
      </c>
      <c r="DA366">
        <f t="shared" si="154"/>
        <v>1</v>
      </c>
      <c r="DB366">
        <f t="shared" si="155"/>
        <v>50.58</v>
      </c>
      <c r="DC366">
        <f t="shared" si="156"/>
        <v>0</v>
      </c>
      <c r="DD366" t="s">
        <v>3</v>
      </c>
      <c r="DE366" t="s">
        <v>3</v>
      </c>
      <c r="DF366">
        <f t="shared" si="150"/>
        <v>10.119999999999999</v>
      </c>
      <c r="DG366">
        <f t="shared" si="147"/>
        <v>0</v>
      </c>
      <c r="DH366">
        <f t="shared" si="148"/>
        <v>0</v>
      </c>
      <c r="DI366">
        <f t="shared" si="131"/>
        <v>0</v>
      </c>
      <c r="DJ366">
        <f t="shared" si="157"/>
        <v>10.119999999999999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ROW(Source!A374)</f>
        <v>374</v>
      </c>
      <c r="B367">
        <v>86549534</v>
      </c>
      <c r="C367">
        <v>86550446</v>
      </c>
      <c r="D367">
        <v>85714047</v>
      </c>
      <c r="E367">
        <v>1</v>
      </c>
      <c r="F367">
        <v>1</v>
      </c>
      <c r="G367">
        <v>1081</v>
      </c>
      <c r="H367">
        <v>3</v>
      </c>
      <c r="I367" t="s">
        <v>328</v>
      </c>
      <c r="J367" t="s">
        <v>330</v>
      </c>
      <c r="K367" t="s">
        <v>329</v>
      </c>
      <c r="L367">
        <v>1354</v>
      </c>
      <c r="N367">
        <v>1010</v>
      </c>
      <c r="O367" t="s">
        <v>163</v>
      </c>
      <c r="P367" t="s">
        <v>163</v>
      </c>
      <c r="Q367">
        <v>1</v>
      </c>
      <c r="W367">
        <v>0</v>
      </c>
      <c r="X367">
        <v>836900894</v>
      </c>
      <c r="Y367">
        <f t="shared" si="151"/>
        <v>100</v>
      </c>
      <c r="AA367">
        <v>14.73</v>
      </c>
      <c r="AB367">
        <v>0</v>
      </c>
      <c r="AC367">
        <v>0</v>
      </c>
      <c r="AD367">
        <v>0</v>
      </c>
      <c r="AE367">
        <v>14.73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100</v>
      </c>
      <c r="AU367" t="s">
        <v>36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ROUND(Y367*Source!I374,9)</f>
        <v>20</v>
      </c>
      <c r="CY367">
        <f t="shared" si="152"/>
        <v>14.73</v>
      </c>
      <c r="CZ367">
        <f t="shared" si="153"/>
        <v>14.73</v>
      </c>
      <c r="DA367">
        <f t="shared" si="154"/>
        <v>1</v>
      </c>
      <c r="DB367">
        <f t="shared" si="155"/>
        <v>1473</v>
      </c>
      <c r="DC367">
        <f t="shared" si="156"/>
        <v>0</v>
      </c>
      <c r="DD367" t="s">
        <v>3</v>
      </c>
      <c r="DE367" t="s">
        <v>3</v>
      </c>
      <c r="DF367">
        <f t="shared" si="150"/>
        <v>294.60000000000002</v>
      </c>
      <c r="DG367">
        <f t="shared" si="147"/>
        <v>0</v>
      </c>
      <c r="DH367">
        <f t="shared" si="148"/>
        <v>0</v>
      </c>
      <c r="DI367">
        <f t="shared" si="131"/>
        <v>0</v>
      </c>
      <c r="DJ367">
        <f t="shared" si="157"/>
        <v>294.60000000000002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ROW(Source!A374)</f>
        <v>374</v>
      </c>
      <c r="B368">
        <v>86549534</v>
      </c>
      <c r="C368">
        <v>86550446</v>
      </c>
      <c r="D368">
        <v>85714048</v>
      </c>
      <c r="E368">
        <v>1</v>
      </c>
      <c r="F368">
        <v>1</v>
      </c>
      <c r="G368">
        <v>1081</v>
      </c>
      <c r="H368">
        <v>3</v>
      </c>
      <c r="I368" t="s">
        <v>332</v>
      </c>
      <c r="J368" t="s">
        <v>334</v>
      </c>
      <c r="K368" t="s">
        <v>333</v>
      </c>
      <c r="L368">
        <v>1354</v>
      </c>
      <c r="N368">
        <v>1010</v>
      </c>
      <c r="O368" t="s">
        <v>163</v>
      </c>
      <c r="P368" t="s">
        <v>163</v>
      </c>
      <c r="Q368">
        <v>1</v>
      </c>
      <c r="W368">
        <v>0</v>
      </c>
      <c r="X368">
        <v>1764464382</v>
      </c>
      <c r="Y368">
        <f t="shared" si="151"/>
        <v>25</v>
      </c>
      <c r="AA368">
        <v>15.21</v>
      </c>
      <c r="AB368">
        <v>0</v>
      </c>
      <c r="AC368">
        <v>0</v>
      </c>
      <c r="AD368">
        <v>0</v>
      </c>
      <c r="AE368">
        <v>15.21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3</v>
      </c>
      <c r="AT368">
        <v>25</v>
      </c>
      <c r="AU368" t="s">
        <v>36</v>
      </c>
      <c r="AV368">
        <v>0</v>
      </c>
      <c r="AW368">
        <v>1</v>
      </c>
      <c r="AX368">
        <v>-1</v>
      </c>
      <c r="AY368">
        <v>0</v>
      </c>
      <c r="AZ368">
        <v>0</v>
      </c>
      <c r="BA368" t="s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ROUND(Y368*Source!I374,9)</f>
        <v>5</v>
      </c>
      <c r="CY368">
        <f t="shared" si="152"/>
        <v>15.21</v>
      </c>
      <c r="CZ368">
        <f t="shared" si="153"/>
        <v>15.21</v>
      </c>
      <c r="DA368">
        <f t="shared" si="154"/>
        <v>1</v>
      </c>
      <c r="DB368">
        <f t="shared" si="155"/>
        <v>380.25</v>
      </c>
      <c r="DC368">
        <f t="shared" si="156"/>
        <v>0</v>
      </c>
      <c r="DD368" t="s">
        <v>3</v>
      </c>
      <c r="DE368" t="s">
        <v>3</v>
      </c>
      <c r="DF368">
        <f t="shared" si="150"/>
        <v>76.05</v>
      </c>
      <c r="DG368">
        <f t="shared" si="147"/>
        <v>0</v>
      </c>
      <c r="DH368">
        <f t="shared" si="148"/>
        <v>0</v>
      </c>
      <c r="DI368">
        <f t="shared" si="131"/>
        <v>0</v>
      </c>
      <c r="DJ368">
        <f t="shared" si="157"/>
        <v>76.05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ROW(Source!A374)</f>
        <v>374</v>
      </c>
      <c r="B369">
        <v>86549534</v>
      </c>
      <c r="C369">
        <v>86550446</v>
      </c>
      <c r="D369">
        <v>85714055</v>
      </c>
      <c r="E369">
        <v>1</v>
      </c>
      <c r="F369">
        <v>1</v>
      </c>
      <c r="G369">
        <v>1081</v>
      </c>
      <c r="H369">
        <v>3</v>
      </c>
      <c r="I369" t="s">
        <v>324</v>
      </c>
      <c r="J369" t="s">
        <v>326</v>
      </c>
      <c r="K369" t="s">
        <v>325</v>
      </c>
      <c r="L369">
        <v>1354</v>
      </c>
      <c r="N369">
        <v>1010</v>
      </c>
      <c r="O369" t="s">
        <v>163</v>
      </c>
      <c r="P369" t="s">
        <v>163</v>
      </c>
      <c r="Q369">
        <v>1</v>
      </c>
      <c r="W369">
        <v>0</v>
      </c>
      <c r="X369">
        <v>1700503317</v>
      </c>
      <c r="Y369">
        <f t="shared" si="151"/>
        <v>35</v>
      </c>
      <c r="AA369">
        <v>18.88</v>
      </c>
      <c r="AB369">
        <v>0</v>
      </c>
      <c r="AC369">
        <v>0</v>
      </c>
      <c r="AD369">
        <v>0</v>
      </c>
      <c r="AE369">
        <v>18.88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35</v>
      </c>
      <c r="AU369" t="s">
        <v>36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ROUND(Y369*Source!I374,9)</f>
        <v>7</v>
      </c>
      <c r="CY369">
        <f t="shared" si="152"/>
        <v>18.88</v>
      </c>
      <c r="CZ369">
        <f t="shared" si="153"/>
        <v>18.88</v>
      </c>
      <c r="DA369">
        <f t="shared" si="154"/>
        <v>1</v>
      </c>
      <c r="DB369">
        <f t="shared" si="155"/>
        <v>660.8</v>
      </c>
      <c r="DC369">
        <f t="shared" si="156"/>
        <v>0</v>
      </c>
      <c r="DD369" t="s">
        <v>3</v>
      </c>
      <c r="DE369" t="s">
        <v>3</v>
      </c>
      <c r="DF369">
        <f t="shared" si="150"/>
        <v>132.16</v>
      </c>
      <c r="DG369">
        <f t="shared" si="147"/>
        <v>0</v>
      </c>
      <c r="DH369">
        <f t="shared" si="148"/>
        <v>0</v>
      </c>
      <c r="DI369">
        <f t="shared" si="131"/>
        <v>0</v>
      </c>
      <c r="DJ369">
        <f t="shared" si="157"/>
        <v>132.16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ROW(Source!A374)</f>
        <v>374</v>
      </c>
      <c r="B370">
        <v>86549534</v>
      </c>
      <c r="C370">
        <v>86550446</v>
      </c>
      <c r="D370">
        <v>85714062</v>
      </c>
      <c r="E370">
        <v>1</v>
      </c>
      <c r="F370">
        <v>1</v>
      </c>
      <c r="G370">
        <v>1081</v>
      </c>
      <c r="H370">
        <v>3</v>
      </c>
      <c r="I370" t="s">
        <v>315</v>
      </c>
      <c r="J370" t="s">
        <v>317</v>
      </c>
      <c r="K370" t="s">
        <v>316</v>
      </c>
      <c r="L370">
        <v>1354</v>
      </c>
      <c r="N370">
        <v>1010</v>
      </c>
      <c r="O370" t="s">
        <v>163</v>
      </c>
      <c r="P370" t="s">
        <v>163</v>
      </c>
      <c r="Q370">
        <v>1</v>
      </c>
      <c r="W370">
        <v>0</v>
      </c>
      <c r="X370">
        <v>2035527503</v>
      </c>
      <c r="Y370">
        <f t="shared" si="151"/>
        <v>20</v>
      </c>
      <c r="AA370">
        <v>16.739999999999998</v>
      </c>
      <c r="AB370">
        <v>0</v>
      </c>
      <c r="AC370">
        <v>0</v>
      </c>
      <c r="AD370">
        <v>0</v>
      </c>
      <c r="AE370">
        <v>16.739999999999998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20</v>
      </c>
      <c r="AU370" t="s">
        <v>36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ROUND(Y370*Source!I374,9)</f>
        <v>4</v>
      </c>
      <c r="CY370">
        <f t="shared" si="152"/>
        <v>16.739999999999998</v>
      </c>
      <c r="CZ370">
        <f t="shared" si="153"/>
        <v>16.739999999999998</v>
      </c>
      <c r="DA370">
        <f t="shared" si="154"/>
        <v>1</v>
      </c>
      <c r="DB370">
        <f t="shared" si="155"/>
        <v>334.8</v>
      </c>
      <c r="DC370">
        <f t="shared" si="156"/>
        <v>0</v>
      </c>
      <c r="DD370" t="s">
        <v>3</v>
      </c>
      <c r="DE370" t="s">
        <v>3</v>
      </c>
      <c r="DF370">
        <f t="shared" si="150"/>
        <v>66.959999999999994</v>
      </c>
      <c r="DG370">
        <f t="shared" si="147"/>
        <v>0</v>
      </c>
      <c r="DH370">
        <f t="shared" si="148"/>
        <v>0</v>
      </c>
      <c r="DI370">
        <f t="shared" si="131"/>
        <v>0</v>
      </c>
      <c r="DJ370">
        <f t="shared" si="157"/>
        <v>66.959999999999994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ROW(Source!A374)</f>
        <v>374</v>
      </c>
      <c r="B371">
        <v>86549534</v>
      </c>
      <c r="C371">
        <v>86550446</v>
      </c>
      <c r="D371">
        <v>85722576</v>
      </c>
      <c r="E371">
        <v>1</v>
      </c>
      <c r="F371">
        <v>1</v>
      </c>
      <c r="G371">
        <v>1081</v>
      </c>
      <c r="H371">
        <v>3</v>
      </c>
      <c r="I371" t="s">
        <v>271</v>
      </c>
      <c r="J371" t="s">
        <v>273</v>
      </c>
      <c r="K371" t="s">
        <v>272</v>
      </c>
      <c r="L371">
        <v>1354</v>
      </c>
      <c r="N371">
        <v>1010</v>
      </c>
      <c r="O371" t="s">
        <v>163</v>
      </c>
      <c r="P371" t="s">
        <v>163</v>
      </c>
      <c r="Q371">
        <v>1</v>
      </c>
      <c r="W371">
        <v>0</v>
      </c>
      <c r="X371">
        <v>-1790875809</v>
      </c>
      <c r="Y371">
        <f t="shared" si="151"/>
        <v>10</v>
      </c>
      <c r="AA371">
        <v>535.77</v>
      </c>
      <c r="AB371">
        <v>0</v>
      </c>
      <c r="AC371">
        <v>0</v>
      </c>
      <c r="AD371">
        <v>0</v>
      </c>
      <c r="AE371">
        <v>535.77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10</v>
      </c>
      <c r="AU371" t="s">
        <v>36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ROUND(Y371*Source!I374,9)</f>
        <v>2</v>
      </c>
      <c r="CY371">
        <f t="shared" si="152"/>
        <v>535.77</v>
      </c>
      <c r="CZ371">
        <f t="shared" si="153"/>
        <v>535.77</v>
      </c>
      <c r="DA371">
        <f t="shared" si="154"/>
        <v>1</v>
      </c>
      <c r="DB371">
        <f t="shared" si="155"/>
        <v>5357.7</v>
      </c>
      <c r="DC371">
        <f t="shared" si="156"/>
        <v>0</v>
      </c>
      <c r="DD371" t="s">
        <v>3</v>
      </c>
      <c r="DE371" t="s">
        <v>3</v>
      </c>
      <c r="DF371">
        <f t="shared" si="150"/>
        <v>1071.54</v>
      </c>
      <c r="DG371">
        <f t="shared" si="147"/>
        <v>0</v>
      </c>
      <c r="DH371">
        <f t="shared" si="148"/>
        <v>0</v>
      </c>
      <c r="DI371">
        <f t="shared" si="131"/>
        <v>0</v>
      </c>
      <c r="DJ371">
        <f t="shared" si="157"/>
        <v>1071.54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ROW(Source!A375)</f>
        <v>375</v>
      </c>
      <c r="B372">
        <v>86549536</v>
      </c>
      <c r="C372">
        <v>86550446</v>
      </c>
      <c r="D372">
        <v>85665773</v>
      </c>
      <c r="E372">
        <v>1081</v>
      </c>
      <c r="F372">
        <v>1</v>
      </c>
      <c r="G372">
        <v>1081</v>
      </c>
      <c r="H372">
        <v>1</v>
      </c>
      <c r="I372" t="s">
        <v>612</v>
      </c>
      <c r="J372" t="s">
        <v>3</v>
      </c>
      <c r="K372" t="s">
        <v>613</v>
      </c>
      <c r="L372">
        <v>1191</v>
      </c>
      <c r="N372">
        <v>1013</v>
      </c>
      <c r="O372" t="s">
        <v>614</v>
      </c>
      <c r="P372" t="s">
        <v>614</v>
      </c>
      <c r="Q372">
        <v>1</v>
      </c>
      <c r="W372">
        <v>0</v>
      </c>
      <c r="X372">
        <v>476480486</v>
      </c>
      <c r="Y372">
        <f>((AT372*1.15)*1.2)</f>
        <v>80.591999999999999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5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58.4</v>
      </c>
      <c r="AU372" t="s">
        <v>139</v>
      </c>
      <c r="AV372">
        <v>1</v>
      </c>
      <c r="AW372">
        <v>2</v>
      </c>
      <c r="AX372">
        <v>86550460</v>
      </c>
      <c r="AY372">
        <v>1</v>
      </c>
      <c r="AZ372">
        <v>0</v>
      </c>
      <c r="BA372">
        <v>360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U372">
        <f>ROUND(AT372*Source!I375*AH372*AL372,2)</f>
        <v>0</v>
      </c>
      <c r="CV372">
        <f>ROUND(Y372*Source!I375,9)</f>
        <v>16.118400000000001</v>
      </c>
      <c r="CW372">
        <v>0</v>
      </c>
      <c r="CX372">
        <f>ROUND(Y372*Source!I375,9)</f>
        <v>16.118400000000001</v>
      </c>
      <c r="CY372">
        <f>AD372</f>
        <v>0</v>
      </c>
      <c r="CZ372">
        <f>AH372</f>
        <v>0</v>
      </c>
      <c r="DA372">
        <f>AL372</f>
        <v>1</v>
      </c>
      <c r="DB372">
        <f>ROUND(((ROUND(AT372*CZ372,2)*1.15)*1.2),6)</f>
        <v>0</v>
      </c>
      <c r="DC372">
        <f>ROUND(((ROUND(AT372*AG372,2)*1.15)*1.2),6)</f>
        <v>0</v>
      </c>
      <c r="DD372" t="s">
        <v>3</v>
      </c>
      <c r="DE372" t="s">
        <v>3</v>
      </c>
      <c r="DF372">
        <f t="shared" si="150"/>
        <v>0</v>
      </c>
      <c r="DG372">
        <f t="shared" si="147"/>
        <v>0</v>
      </c>
      <c r="DH372">
        <f t="shared" si="148"/>
        <v>0</v>
      </c>
      <c r="DI372">
        <f t="shared" si="131"/>
        <v>0</v>
      </c>
      <c r="DJ372">
        <f>DI372</f>
        <v>0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ROW(Source!A375)</f>
        <v>375</v>
      </c>
      <c r="B373">
        <v>86549536</v>
      </c>
      <c r="C373">
        <v>86550446</v>
      </c>
      <c r="D373">
        <v>85731677</v>
      </c>
      <c r="E373">
        <v>1</v>
      </c>
      <c r="F373">
        <v>1</v>
      </c>
      <c r="G373">
        <v>1081</v>
      </c>
      <c r="H373">
        <v>2</v>
      </c>
      <c r="I373" t="s">
        <v>632</v>
      </c>
      <c r="J373" t="s">
        <v>633</v>
      </c>
      <c r="K373" t="s">
        <v>634</v>
      </c>
      <c r="L373">
        <v>1368</v>
      </c>
      <c r="N373">
        <v>1011</v>
      </c>
      <c r="O373" t="s">
        <v>618</v>
      </c>
      <c r="P373" t="s">
        <v>618</v>
      </c>
      <c r="Q373">
        <v>1</v>
      </c>
      <c r="W373">
        <v>0</v>
      </c>
      <c r="X373">
        <v>874612079</v>
      </c>
      <c r="Y373">
        <f>((AT373*1.25)*1.2)</f>
        <v>0.15</v>
      </c>
      <c r="AA373">
        <v>0</v>
      </c>
      <c r="AB373">
        <v>1513.56</v>
      </c>
      <c r="AC373">
        <v>758.78</v>
      </c>
      <c r="AD373">
        <v>0</v>
      </c>
      <c r="AE373">
        <v>0</v>
      </c>
      <c r="AF373">
        <v>83.1</v>
      </c>
      <c r="AG373">
        <v>12.62</v>
      </c>
      <c r="AH373">
        <v>0</v>
      </c>
      <c r="AI373">
        <v>1</v>
      </c>
      <c r="AJ373">
        <v>17.07</v>
      </c>
      <c r="AK373">
        <v>56.35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0.1</v>
      </c>
      <c r="AU373" t="s">
        <v>138</v>
      </c>
      <c r="AV373">
        <v>0</v>
      </c>
      <c r="AW373">
        <v>2</v>
      </c>
      <c r="AX373">
        <v>86550461</v>
      </c>
      <c r="AY373">
        <v>1</v>
      </c>
      <c r="AZ373">
        <v>0</v>
      </c>
      <c r="BA373">
        <v>361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f>ROUND(Y373*Source!I375*DO373,9)</f>
        <v>0.37859999999999999</v>
      </c>
      <c r="CX373">
        <f>ROUND(Y373*Source!I375,9)</f>
        <v>0.03</v>
      </c>
      <c r="CY373">
        <f>AB373</f>
        <v>1513.56</v>
      </c>
      <c r="CZ373">
        <f>AF373</f>
        <v>83.1</v>
      </c>
      <c r="DA373">
        <f>AJ373</f>
        <v>17.07</v>
      </c>
      <c r="DB373">
        <f>ROUND(((ROUND(AT373*CZ373,2)*1.25)*1.2),6)</f>
        <v>12.465</v>
      </c>
      <c r="DC373">
        <f>ROUND(((ROUND(AT373*AG373,2)*1.25)*1.2),6)</f>
        <v>1.89</v>
      </c>
      <c r="DD373" t="s">
        <v>3</v>
      </c>
      <c r="DE373" t="s">
        <v>3</v>
      </c>
      <c r="DF373">
        <f t="shared" si="150"/>
        <v>0</v>
      </c>
      <c r="DG373">
        <f>ROUND(ROUND(AF373*AJ373,2)*CX373,2)</f>
        <v>42.56</v>
      </c>
      <c r="DH373">
        <f>ROUND(ROUND(AG373*AK373,2)*CX373,2)</f>
        <v>21.33</v>
      </c>
      <c r="DI373">
        <f t="shared" si="131"/>
        <v>0</v>
      </c>
      <c r="DJ373">
        <f>DG373</f>
        <v>42.56</v>
      </c>
      <c r="DK373">
        <v>0</v>
      </c>
      <c r="DL373" t="s">
        <v>635</v>
      </c>
      <c r="DM373">
        <v>0</v>
      </c>
      <c r="DN373" t="s">
        <v>614</v>
      </c>
      <c r="DO373">
        <v>12.62</v>
      </c>
    </row>
    <row r="374" spans="1:119" x14ac:dyDescent="0.25">
      <c r="A374">
        <f>ROW(Source!A375)</f>
        <v>375</v>
      </c>
      <c r="B374">
        <v>86549536</v>
      </c>
      <c r="C374">
        <v>86550446</v>
      </c>
      <c r="D374">
        <v>85730911</v>
      </c>
      <c r="E374">
        <v>1</v>
      </c>
      <c r="F374">
        <v>1</v>
      </c>
      <c r="G374">
        <v>1081</v>
      </c>
      <c r="H374">
        <v>2</v>
      </c>
      <c r="I374" t="s">
        <v>652</v>
      </c>
      <c r="J374" t="s">
        <v>653</v>
      </c>
      <c r="K374" t="s">
        <v>654</v>
      </c>
      <c r="L374">
        <v>1368</v>
      </c>
      <c r="N374">
        <v>1011</v>
      </c>
      <c r="O374" t="s">
        <v>618</v>
      </c>
      <c r="P374" t="s">
        <v>618</v>
      </c>
      <c r="Q374">
        <v>1</v>
      </c>
      <c r="W374">
        <v>0</v>
      </c>
      <c r="X374">
        <v>-44940208</v>
      </c>
      <c r="Y374">
        <f>((AT374*1.25)*1.2)</f>
        <v>1.4999999999999999E-2</v>
      </c>
      <c r="AA374">
        <v>0</v>
      </c>
      <c r="AB374">
        <v>2758.65</v>
      </c>
      <c r="AC374">
        <v>1017.92</v>
      </c>
      <c r="AD374">
        <v>0</v>
      </c>
      <c r="AE374">
        <v>0</v>
      </c>
      <c r="AF374">
        <v>179.17</v>
      </c>
      <c r="AG374">
        <v>16.93</v>
      </c>
      <c r="AH374">
        <v>0</v>
      </c>
      <c r="AI374">
        <v>1</v>
      </c>
      <c r="AJ374">
        <v>14.43</v>
      </c>
      <c r="AK374">
        <v>56.35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0.01</v>
      </c>
      <c r="AU374" t="s">
        <v>138</v>
      </c>
      <c r="AV374">
        <v>0</v>
      </c>
      <c r="AW374">
        <v>2</v>
      </c>
      <c r="AX374">
        <v>86550462</v>
      </c>
      <c r="AY374">
        <v>1</v>
      </c>
      <c r="AZ374">
        <v>0</v>
      </c>
      <c r="BA374">
        <v>362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f>ROUND(Y374*Source!I375*DO374,9)</f>
        <v>5.0790000000000002E-2</v>
      </c>
      <c r="CX374">
        <f>ROUND(Y374*Source!I375,9)</f>
        <v>3.0000000000000001E-3</v>
      </c>
      <c r="CY374">
        <f>AB374</f>
        <v>2758.65</v>
      </c>
      <c r="CZ374">
        <f>AF374</f>
        <v>179.17</v>
      </c>
      <c r="DA374">
        <f>AJ374</f>
        <v>14.43</v>
      </c>
      <c r="DB374">
        <f>ROUND(((ROUND(AT374*CZ374,2)*1.25)*1.2),6)</f>
        <v>2.6850000000000001</v>
      </c>
      <c r="DC374">
        <f>ROUND(((ROUND(AT374*AG374,2)*1.25)*1.2),6)</f>
        <v>0.255</v>
      </c>
      <c r="DD374" t="s">
        <v>3</v>
      </c>
      <c r="DE374" t="s">
        <v>3</v>
      </c>
      <c r="DF374">
        <f t="shared" si="150"/>
        <v>0</v>
      </c>
      <c r="DG374">
        <f>ROUND(ROUND(AF374*AJ374,2)*CX374,2)</f>
        <v>7.76</v>
      </c>
      <c r="DH374">
        <f>ROUND(ROUND(AG374*AK374,2)*CX374,2)</f>
        <v>2.86</v>
      </c>
      <c r="DI374">
        <f t="shared" si="131"/>
        <v>0</v>
      </c>
      <c r="DJ374">
        <f>DG374</f>
        <v>7.76</v>
      </c>
      <c r="DK374">
        <v>0</v>
      </c>
      <c r="DL374" t="s">
        <v>635</v>
      </c>
      <c r="DM374">
        <v>0</v>
      </c>
      <c r="DN374" t="s">
        <v>614</v>
      </c>
      <c r="DO374">
        <v>16.93</v>
      </c>
    </row>
    <row r="375" spans="1:119" x14ac:dyDescent="0.25">
      <c r="A375">
        <f>ROW(Source!A375)</f>
        <v>375</v>
      </c>
      <c r="B375">
        <v>86549536</v>
      </c>
      <c r="C375">
        <v>86550446</v>
      </c>
      <c r="D375">
        <v>85700705</v>
      </c>
      <c r="E375">
        <v>1</v>
      </c>
      <c r="F375">
        <v>1</v>
      </c>
      <c r="G375">
        <v>1081</v>
      </c>
      <c r="H375">
        <v>3</v>
      </c>
      <c r="I375" t="s">
        <v>642</v>
      </c>
      <c r="J375" t="s">
        <v>643</v>
      </c>
      <c r="K375" t="s">
        <v>644</v>
      </c>
      <c r="L375">
        <v>1339</v>
      </c>
      <c r="N375">
        <v>1007</v>
      </c>
      <c r="O375" t="s">
        <v>622</v>
      </c>
      <c r="P375" t="s">
        <v>622</v>
      </c>
      <c r="Q375">
        <v>1</v>
      </c>
      <c r="W375">
        <v>0</v>
      </c>
      <c r="X375">
        <v>-1622585150</v>
      </c>
      <c r="Y375">
        <f t="shared" ref="Y375:Y384" si="158">((AT375*1)*1)</f>
        <v>1.6</v>
      </c>
      <c r="AA375">
        <v>54.79</v>
      </c>
      <c r="AB375">
        <v>0</v>
      </c>
      <c r="AC375">
        <v>0</v>
      </c>
      <c r="AD375">
        <v>0</v>
      </c>
      <c r="AE375">
        <v>7.07</v>
      </c>
      <c r="AF375">
        <v>0</v>
      </c>
      <c r="AG375">
        <v>0</v>
      </c>
      <c r="AH375">
        <v>0</v>
      </c>
      <c r="AI375">
        <v>7.75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1.6</v>
      </c>
      <c r="AU375" t="s">
        <v>36</v>
      </c>
      <c r="AV375">
        <v>0</v>
      </c>
      <c r="AW375">
        <v>2</v>
      </c>
      <c r="AX375">
        <v>86550463</v>
      </c>
      <c r="AY375">
        <v>1</v>
      </c>
      <c r="AZ375">
        <v>0</v>
      </c>
      <c r="BA375">
        <v>363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ROUND(Y375*Source!I375,9)</f>
        <v>0.32</v>
      </c>
      <c r="CY375">
        <f t="shared" ref="CY375:CY384" si="159">AA375</f>
        <v>54.79</v>
      </c>
      <c r="CZ375">
        <f t="shared" ref="CZ375:CZ384" si="160">AE375</f>
        <v>7.07</v>
      </c>
      <c r="DA375">
        <f t="shared" ref="DA375:DA384" si="161">AI375</f>
        <v>7.75</v>
      </c>
      <c r="DB375">
        <f t="shared" ref="DB375:DB384" si="162">ROUND(((ROUND(AT375*CZ375,2)*1)*1),6)</f>
        <v>11.31</v>
      </c>
      <c r="DC375">
        <f t="shared" ref="DC375:DC384" si="163">ROUND(((ROUND(AT375*AG375,2)*1)*1),6)</f>
        <v>0</v>
      </c>
      <c r="DD375" t="s">
        <v>3</v>
      </c>
      <c r="DE375" t="s">
        <v>3</v>
      </c>
      <c r="DF375">
        <f t="shared" ref="DF375:DF384" si="164">ROUND(ROUND(AE375*AI375,2)*CX375,2)</f>
        <v>17.53</v>
      </c>
      <c r="DG375">
        <f t="shared" ref="DG375:DG399" si="165">ROUND(ROUND(AF375,2)*CX375,2)</f>
        <v>0</v>
      </c>
      <c r="DH375">
        <f t="shared" ref="DH375:DH399" si="166">ROUND(ROUND(AG375,2)*CX375,2)</f>
        <v>0</v>
      </c>
      <c r="DI375">
        <f t="shared" si="131"/>
        <v>0</v>
      </c>
      <c r="DJ375">
        <f t="shared" ref="DJ375:DJ384" si="167">DF375</f>
        <v>17.53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ROW(Source!A375)</f>
        <v>375</v>
      </c>
      <c r="B376">
        <v>86549536</v>
      </c>
      <c r="C376">
        <v>86550446</v>
      </c>
      <c r="D376">
        <v>85707550</v>
      </c>
      <c r="E376">
        <v>1</v>
      </c>
      <c r="F376">
        <v>1</v>
      </c>
      <c r="G376">
        <v>1081</v>
      </c>
      <c r="H376">
        <v>3</v>
      </c>
      <c r="I376" t="s">
        <v>655</v>
      </c>
      <c r="J376" t="s">
        <v>656</v>
      </c>
      <c r="K376" t="s">
        <v>657</v>
      </c>
      <c r="L376">
        <v>1346</v>
      </c>
      <c r="N376">
        <v>1009</v>
      </c>
      <c r="O376" t="s">
        <v>651</v>
      </c>
      <c r="P376" t="s">
        <v>651</v>
      </c>
      <c r="Q376">
        <v>1</v>
      </c>
      <c r="W376">
        <v>0</v>
      </c>
      <c r="X376">
        <v>53528542</v>
      </c>
      <c r="Y376">
        <f t="shared" si="158"/>
        <v>1.2</v>
      </c>
      <c r="AA376">
        <v>92.3</v>
      </c>
      <c r="AB376">
        <v>0</v>
      </c>
      <c r="AC376">
        <v>0</v>
      </c>
      <c r="AD376">
        <v>0</v>
      </c>
      <c r="AE376">
        <v>19.39</v>
      </c>
      <c r="AF376">
        <v>0</v>
      </c>
      <c r="AG376">
        <v>0</v>
      </c>
      <c r="AH376">
        <v>0</v>
      </c>
      <c r="AI376">
        <v>4.76</v>
      </c>
      <c r="AJ376">
        <v>1</v>
      </c>
      <c r="AK376">
        <v>1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1.2</v>
      </c>
      <c r="AU376" t="s">
        <v>36</v>
      </c>
      <c r="AV376">
        <v>0</v>
      </c>
      <c r="AW376">
        <v>2</v>
      </c>
      <c r="AX376">
        <v>86550464</v>
      </c>
      <c r="AY376">
        <v>1</v>
      </c>
      <c r="AZ376">
        <v>0</v>
      </c>
      <c r="BA376">
        <v>364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ROUND(Y376*Source!I375,9)</f>
        <v>0.24</v>
      </c>
      <c r="CY376">
        <f t="shared" si="159"/>
        <v>92.3</v>
      </c>
      <c r="CZ376">
        <f t="shared" si="160"/>
        <v>19.39</v>
      </c>
      <c r="DA376">
        <f t="shared" si="161"/>
        <v>4.76</v>
      </c>
      <c r="DB376">
        <f t="shared" si="162"/>
        <v>23.27</v>
      </c>
      <c r="DC376">
        <f t="shared" si="163"/>
        <v>0</v>
      </c>
      <c r="DD376" t="s">
        <v>3</v>
      </c>
      <c r="DE376" t="s">
        <v>3</v>
      </c>
      <c r="DF376">
        <f t="shared" si="164"/>
        <v>22.15</v>
      </c>
      <c r="DG376">
        <f t="shared" si="165"/>
        <v>0</v>
      </c>
      <c r="DH376">
        <f t="shared" si="166"/>
        <v>0</v>
      </c>
      <c r="DI376">
        <f t="shared" si="131"/>
        <v>0</v>
      </c>
      <c r="DJ376">
        <f t="shared" si="167"/>
        <v>22.15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ROW(Source!A375)</f>
        <v>375</v>
      </c>
      <c r="B377">
        <v>86549536</v>
      </c>
      <c r="C377">
        <v>86550446</v>
      </c>
      <c r="D377">
        <v>85713228</v>
      </c>
      <c r="E377">
        <v>1</v>
      </c>
      <c r="F377">
        <v>1</v>
      </c>
      <c r="G377">
        <v>1081</v>
      </c>
      <c r="H377">
        <v>3</v>
      </c>
      <c r="I377" t="s">
        <v>310</v>
      </c>
      <c r="J377" t="s">
        <v>312</v>
      </c>
      <c r="K377" t="s">
        <v>311</v>
      </c>
      <c r="L377">
        <v>1301</v>
      </c>
      <c r="N377">
        <v>1003</v>
      </c>
      <c r="O377" t="s">
        <v>144</v>
      </c>
      <c r="P377" t="s">
        <v>144</v>
      </c>
      <c r="Q377">
        <v>1</v>
      </c>
      <c r="W377">
        <v>0</v>
      </c>
      <c r="X377">
        <v>391806371</v>
      </c>
      <c r="Y377">
        <f t="shared" si="158"/>
        <v>99.8</v>
      </c>
      <c r="AA377">
        <v>213.14</v>
      </c>
      <c r="AB377">
        <v>0</v>
      </c>
      <c r="AC377">
        <v>0</v>
      </c>
      <c r="AD377">
        <v>0</v>
      </c>
      <c r="AE377">
        <v>123.2</v>
      </c>
      <c r="AF377">
        <v>0</v>
      </c>
      <c r="AG377">
        <v>0</v>
      </c>
      <c r="AH377">
        <v>0</v>
      </c>
      <c r="AI377">
        <v>1.73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99.8</v>
      </c>
      <c r="AU377" t="s">
        <v>36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ROUND(Y377*Source!I375,9)</f>
        <v>19.96</v>
      </c>
      <c r="CY377">
        <f t="shared" si="159"/>
        <v>213.14</v>
      </c>
      <c r="CZ377">
        <f t="shared" si="160"/>
        <v>123.2</v>
      </c>
      <c r="DA377">
        <f t="shared" si="161"/>
        <v>1.73</v>
      </c>
      <c r="DB377">
        <f t="shared" si="162"/>
        <v>12295.36</v>
      </c>
      <c r="DC377">
        <f t="shared" si="163"/>
        <v>0</v>
      </c>
      <c r="DD377" t="s">
        <v>3</v>
      </c>
      <c r="DE377" t="s">
        <v>3</v>
      </c>
      <c r="DF377">
        <f t="shared" si="164"/>
        <v>4254.2700000000004</v>
      </c>
      <c r="DG377">
        <f t="shared" si="165"/>
        <v>0</v>
      </c>
      <c r="DH377">
        <f t="shared" si="166"/>
        <v>0</v>
      </c>
      <c r="DI377">
        <f t="shared" si="131"/>
        <v>0</v>
      </c>
      <c r="DJ377">
        <f t="shared" si="167"/>
        <v>4254.2700000000004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ROW(Source!A375)</f>
        <v>375</v>
      </c>
      <c r="B378">
        <v>86549536</v>
      </c>
      <c r="C378">
        <v>86550446</v>
      </c>
      <c r="D378">
        <v>85713885</v>
      </c>
      <c r="E378">
        <v>1</v>
      </c>
      <c r="F378">
        <v>1</v>
      </c>
      <c r="G378">
        <v>1081</v>
      </c>
      <c r="H378">
        <v>3</v>
      </c>
      <c r="I378" t="s">
        <v>178</v>
      </c>
      <c r="J378" t="s">
        <v>180</v>
      </c>
      <c r="K378" t="s">
        <v>179</v>
      </c>
      <c r="L378">
        <v>1354</v>
      </c>
      <c r="N378">
        <v>1010</v>
      </c>
      <c r="O378" t="s">
        <v>163</v>
      </c>
      <c r="P378" t="s">
        <v>163</v>
      </c>
      <c r="Q378">
        <v>1</v>
      </c>
      <c r="W378">
        <v>0</v>
      </c>
      <c r="X378">
        <v>1964568006</v>
      </c>
      <c r="Y378">
        <f t="shared" si="158"/>
        <v>100</v>
      </c>
      <c r="AA378">
        <v>20.37</v>
      </c>
      <c r="AB378">
        <v>0</v>
      </c>
      <c r="AC378">
        <v>0</v>
      </c>
      <c r="AD378">
        <v>0</v>
      </c>
      <c r="AE378">
        <v>21.9</v>
      </c>
      <c r="AF378">
        <v>0</v>
      </c>
      <c r="AG378">
        <v>0</v>
      </c>
      <c r="AH378">
        <v>0</v>
      </c>
      <c r="AI378">
        <v>0.93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3</v>
      </c>
      <c r="AT378">
        <v>100</v>
      </c>
      <c r="AU378" t="s">
        <v>36</v>
      </c>
      <c r="AV378">
        <v>0</v>
      </c>
      <c r="AW378">
        <v>1</v>
      </c>
      <c r="AX378">
        <v>-1</v>
      </c>
      <c r="AY378">
        <v>0</v>
      </c>
      <c r="AZ378">
        <v>0</v>
      </c>
      <c r="BA378" t="s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ROUND(Y378*Source!I375,9)</f>
        <v>20</v>
      </c>
      <c r="CY378">
        <f t="shared" si="159"/>
        <v>20.37</v>
      </c>
      <c r="CZ378">
        <f t="shared" si="160"/>
        <v>21.9</v>
      </c>
      <c r="DA378">
        <f t="shared" si="161"/>
        <v>0.93</v>
      </c>
      <c r="DB378">
        <f t="shared" si="162"/>
        <v>2190</v>
      </c>
      <c r="DC378">
        <f t="shared" si="163"/>
        <v>0</v>
      </c>
      <c r="DD378" t="s">
        <v>3</v>
      </c>
      <c r="DE378" t="s">
        <v>3</v>
      </c>
      <c r="DF378">
        <f t="shared" si="164"/>
        <v>407.4</v>
      </c>
      <c r="DG378">
        <f t="shared" si="165"/>
        <v>0</v>
      </c>
      <c r="DH378">
        <f t="shared" si="166"/>
        <v>0</v>
      </c>
      <c r="DI378">
        <f t="shared" si="131"/>
        <v>0</v>
      </c>
      <c r="DJ378">
        <f t="shared" si="167"/>
        <v>407.4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5">
      <c r="A379">
        <f>ROW(Source!A375)</f>
        <v>375</v>
      </c>
      <c r="B379">
        <v>86549536</v>
      </c>
      <c r="C379">
        <v>86550446</v>
      </c>
      <c r="D379">
        <v>85714035</v>
      </c>
      <c r="E379">
        <v>1</v>
      </c>
      <c r="F379">
        <v>1</v>
      </c>
      <c r="G379">
        <v>1081</v>
      </c>
      <c r="H379">
        <v>3</v>
      </c>
      <c r="I379" t="s">
        <v>658</v>
      </c>
      <c r="J379" t="s">
        <v>659</v>
      </c>
      <c r="K379" t="s">
        <v>660</v>
      </c>
      <c r="L379">
        <v>1346</v>
      </c>
      <c r="N379">
        <v>1009</v>
      </c>
      <c r="O379" t="s">
        <v>651</v>
      </c>
      <c r="P379" t="s">
        <v>651</v>
      </c>
      <c r="Q379">
        <v>1</v>
      </c>
      <c r="W379">
        <v>0</v>
      </c>
      <c r="X379">
        <v>1368825304</v>
      </c>
      <c r="Y379">
        <f t="shared" si="158"/>
        <v>1.5</v>
      </c>
      <c r="AA379">
        <v>595.83000000000004</v>
      </c>
      <c r="AB379">
        <v>0</v>
      </c>
      <c r="AC379">
        <v>0</v>
      </c>
      <c r="AD379">
        <v>0</v>
      </c>
      <c r="AE379">
        <v>33.72</v>
      </c>
      <c r="AF379">
        <v>0</v>
      </c>
      <c r="AG379">
        <v>0</v>
      </c>
      <c r="AH379">
        <v>0</v>
      </c>
      <c r="AI379">
        <v>17.670000000000002</v>
      </c>
      <c r="AJ379">
        <v>1</v>
      </c>
      <c r="AK379">
        <v>1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1.5</v>
      </c>
      <c r="AU379" t="s">
        <v>36</v>
      </c>
      <c r="AV379">
        <v>0</v>
      </c>
      <c r="AW379">
        <v>2</v>
      </c>
      <c r="AX379">
        <v>86550465</v>
      </c>
      <c r="AY379">
        <v>1</v>
      </c>
      <c r="AZ379">
        <v>0</v>
      </c>
      <c r="BA379">
        <v>365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ROUND(Y379*Source!I375,9)</f>
        <v>0.3</v>
      </c>
      <c r="CY379">
        <f t="shared" si="159"/>
        <v>595.83000000000004</v>
      </c>
      <c r="CZ379">
        <f t="shared" si="160"/>
        <v>33.72</v>
      </c>
      <c r="DA379">
        <f t="shared" si="161"/>
        <v>17.670000000000002</v>
      </c>
      <c r="DB379">
        <f t="shared" si="162"/>
        <v>50.58</v>
      </c>
      <c r="DC379">
        <f t="shared" si="163"/>
        <v>0</v>
      </c>
      <c r="DD379" t="s">
        <v>3</v>
      </c>
      <c r="DE379" t="s">
        <v>3</v>
      </c>
      <c r="DF379">
        <f t="shared" si="164"/>
        <v>178.75</v>
      </c>
      <c r="DG379">
        <f t="shared" si="165"/>
        <v>0</v>
      </c>
      <c r="DH379">
        <f t="shared" si="166"/>
        <v>0</v>
      </c>
      <c r="DI379">
        <f t="shared" si="131"/>
        <v>0</v>
      </c>
      <c r="DJ379">
        <f t="shared" si="167"/>
        <v>178.75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ROW(Source!A375)</f>
        <v>375</v>
      </c>
      <c r="B380">
        <v>86549536</v>
      </c>
      <c r="C380">
        <v>86550446</v>
      </c>
      <c r="D380">
        <v>85714047</v>
      </c>
      <c r="E380">
        <v>1</v>
      </c>
      <c r="F380">
        <v>1</v>
      </c>
      <c r="G380">
        <v>1081</v>
      </c>
      <c r="H380">
        <v>3</v>
      </c>
      <c r="I380" t="s">
        <v>328</v>
      </c>
      <c r="J380" t="s">
        <v>330</v>
      </c>
      <c r="K380" t="s">
        <v>329</v>
      </c>
      <c r="L380">
        <v>1354</v>
      </c>
      <c r="N380">
        <v>1010</v>
      </c>
      <c r="O380" t="s">
        <v>163</v>
      </c>
      <c r="P380" t="s">
        <v>163</v>
      </c>
      <c r="Q380">
        <v>1</v>
      </c>
      <c r="W380">
        <v>0</v>
      </c>
      <c r="X380">
        <v>836900894</v>
      </c>
      <c r="Y380">
        <f t="shared" si="158"/>
        <v>100</v>
      </c>
      <c r="AA380">
        <v>46.1</v>
      </c>
      <c r="AB380">
        <v>0</v>
      </c>
      <c r="AC380">
        <v>0</v>
      </c>
      <c r="AD380">
        <v>0</v>
      </c>
      <c r="AE380">
        <v>14.73</v>
      </c>
      <c r="AF380">
        <v>0</v>
      </c>
      <c r="AG380">
        <v>0</v>
      </c>
      <c r="AH380">
        <v>0</v>
      </c>
      <c r="AI380">
        <v>3.13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100</v>
      </c>
      <c r="AU380" t="s">
        <v>36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ROUND(Y380*Source!I375,9)</f>
        <v>20</v>
      </c>
      <c r="CY380">
        <f t="shared" si="159"/>
        <v>46.1</v>
      </c>
      <c r="CZ380">
        <f t="shared" si="160"/>
        <v>14.73</v>
      </c>
      <c r="DA380">
        <f t="shared" si="161"/>
        <v>3.13</v>
      </c>
      <c r="DB380">
        <f t="shared" si="162"/>
        <v>1473</v>
      </c>
      <c r="DC380">
        <f t="shared" si="163"/>
        <v>0</v>
      </c>
      <c r="DD380" t="s">
        <v>3</v>
      </c>
      <c r="DE380" t="s">
        <v>3</v>
      </c>
      <c r="DF380">
        <f t="shared" si="164"/>
        <v>922</v>
      </c>
      <c r="DG380">
        <f t="shared" si="165"/>
        <v>0</v>
      </c>
      <c r="DH380">
        <f t="shared" si="166"/>
        <v>0</v>
      </c>
      <c r="DI380">
        <f t="shared" si="131"/>
        <v>0</v>
      </c>
      <c r="DJ380">
        <f t="shared" si="167"/>
        <v>922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ROW(Source!A375)</f>
        <v>375</v>
      </c>
      <c r="B381">
        <v>86549536</v>
      </c>
      <c r="C381">
        <v>86550446</v>
      </c>
      <c r="D381">
        <v>85714048</v>
      </c>
      <c r="E381">
        <v>1</v>
      </c>
      <c r="F381">
        <v>1</v>
      </c>
      <c r="G381">
        <v>1081</v>
      </c>
      <c r="H381">
        <v>3</v>
      </c>
      <c r="I381" t="s">
        <v>332</v>
      </c>
      <c r="J381" t="s">
        <v>334</v>
      </c>
      <c r="K381" t="s">
        <v>333</v>
      </c>
      <c r="L381">
        <v>1354</v>
      </c>
      <c r="N381">
        <v>1010</v>
      </c>
      <c r="O381" t="s">
        <v>163</v>
      </c>
      <c r="P381" t="s">
        <v>163</v>
      </c>
      <c r="Q381">
        <v>1</v>
      </c>
      <c r="W381">
        <v>0</v>
      </c>
      <c r="X381">
        <v>1764464382</v>
      </c>
      <c r="Y381">
        <f t="shared" si="158"/>
        <v>25</v>
      </c>
      <c r="AA381">
        <v>53.69</v>
      </c>
      <c r="AB381">
        <v>0</v>
      </c>
      <c r="AC381">
        <v>0</v>
      </c>
      <c r="AD381">
        <v>0</v>
      </c>
      <c r="AE381">
        <v>15.21</v>
      </c>
      <c r="AF381">
        <v>0</v>
      </c>
      <c r="AG381">
        <v>0</v>
      </c>
      <c r="AH381">
        <v>0</v>
      </c>
      <c r="AI381">
        <v>3.53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 t="s">
        <v>3</v>
      </c>
      <c r="AT381">
        <v>25</v>
      </c>
      <c r="AU381" t="s">
        <v>36</v>
      </c>
      <c r="AV381">
        <v>0</v>
      </c>
      <c r="AW381">
        <v>1</v>
      </c>
      <c r="AX381">
        <v>-1</v>
      </c>
      <c r="AY381">
        <v>0</v>
      </c>
      <c r="AZ381">
        <v>0</v>
      </c>
      <c r="BA381" t="s">
        <v>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ROUND(Y381*Source!I375,9)</f>
        <v>5</v>
      </c>
      <c r="CY381">
        <f t="shared" si="159"/>
        <v>53.69</v>
      </c>
      <c r="CZ381">
        <f t="shared" si="160"/>
        <v>15.21</v>
      </c>
      <c r="DA381">
        <f t="shared" si="161"/>
        <v>3.53</v>
      </c>
      <c r="DB381">
        <f t="shared" si="162"/>
        <v>380.25</v>
      </c>
      <c r="DC381">
        <f t="shared" si="163"/>
        <v>0</v>
      </c>
      <c r="DD381" t="s">
        <v>3</v>
      </c>
      <c r="DE381" t="s">
        <v>3</v>
      </c>
      <c r="DF381">
        <f t="shared" si="164"/>
        <v>268.45</v>
      </c>
      <c r="DG381">
        <f t="shared" si="165"/>
        <v>0</v>
      </c>
      <c r="DH381">
        <f t="shared" si="166"/>
        <v>0</v>
      </c>
      <c r="DI381">
        <f t="shared" si="131"/>
        <v>0</v>
      </c>
      <c r="DJ381">
        <f t="shared" si="167"/>
        <v>268.45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ROW(Source!A375)</f>
        <v>375</v>
      </c>
      <c r="B382">
        <v>86549536</v>
      </c>
      <c r="C382">
        <v>86550446</v>
      </c>
      <c r="D382">
        <v>85714055</v>
      </c>
      <c r="E382">
        <v>1</v>
      </c>
      <c r="F382">
        <v>1</v>
      </c>
      <c r="G382">
        <v>1081</v>
      </c>
      <c r="H382">
        <v>3</v>
      </c>
      <c r="I382" t="s">
        <v>324</v>
      </c>
      <c r="J382" t="s">
        <v>326</v>
      </c>
      <c r="K382" t="s">
        <v>325</v>
      </c>
      <c r="L382">
        <v>1354</v>
      </c>
      <c r="N382">
        <v>1010</v>
      </c>
      <c r="O382" t="s">
        <v>163</v>
      </c>
      <c r="P382" t="s">
        <v>163</v>
      </c>
      <c r="Q382">
        <v>1</v>
      </c>
      <c r="W382">
        <v>0</v>
      </c>
      <c r="X382">
        <v>1700503317</v>
      </c>
      <c r="Y382">
        <f t="shared" si="158"/>
        <v>35</v>
      </c>
      <c r="AA382">
        <v>66.459999999999994</v>
      </c>
      <c r="AB382">
        <v>0</v>
      </c>
      <c r="AC382">
        <v>0</v>
      </c>
      <c r="AD382">
        <v>0</v>
      </c>
      <c r="AE382">
        <v>18.88</v>
      </c>
      <c r="AF382">
        <v>0</v>
      </c>
      <c r="AG382">
        <v>0</v>
      </c>
      <c r="AH382">
        <v>0</v>
      </c>
      <c r="AI382">
        <v>3.52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35</v>
      </c>
      <c r="AU382" t="s">
        <v>36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ROUND(Y382*Source!I375,9)</f>
        <v>7</v>
      </c>
      <c r="CY382">
        <f t="shared" si="159"/>
        <v>66.459999999999994</v>
      </c>
      <c r="CZ382">
        <f t="shared" si="160"/>
        <v>18.88</v>
      </c>
      <c r="DA382">
        <f t="shared" si="161"/>
        <v>3.52</v>
      </c>
      <c r="DB382">
        <f t="shared" si="162"/>
        <v>660.8</v>
      </c>
      <c r="DC382">
        <f t="shared" si="163"/>
        <v>0</v>
      </c>
      <c r="DD382" t="s">
        <v>3</v>
      </c>
      <c r="DE382" t="s">
        <v>3</v>
      </c>
      <c r="DF382">
        <f t="shared" si="164"/>
        <v>465.22</v>
      </c>
      <c r="DG382">
        <f t="shared" si="165"/>
        <v>0</v>
      </c>
      <c r="DH382">
        <f t="shared" si="166"/>
        <v>0</v>
      </c>
      <c r="DI382">
        <f t="shared" si="131"/>
        <v>0</v>
      </c>
      <c r="DJ382">
        <f t="shared" si="167"/>
        <v>465.22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ROW(Source!A375)</f>
        <v>375</v>
      </c>
      <c r="B383">
        <v>86549536</v>
      </c>
      <c r="C383">
        <v>86550446</v>
      </c>
      <c r="D383">
        <v>85714062</v>
      </c>
      <c r="E383">
        <v>1</v>
      </c>
      <c r="F383">
        <v>1</v>
      </c>
      <c r="G383">
        <v>1081</v>
      </c>
      <c r="H383">
        <v>3</v>
      </c>
      <c r="I383" t="s">
        <v>315</v>
      </c>
      <c r="J383" t="s">
        <v>317</v>
      </c>
      <c r="K383" t="s">
        <v>316</v>
      </c>
      <c r="L383">
        <v>1354</v>
      </c>
      <c r="N383">
        <v>1010</v>
      </c>
      <c r="O383" t="s">
        <v>163</v>
      </c>
      <c r="P383" t="s">
        <v>163</v>
      </c>
      <c r="Q383">
        <v>1</v>
      </c>
      <c r="W383">
        <v>0</v>
      </c>
      <c r="X383">
        <v>2035527503</v>
      </c>
      <c r="Y383">
        <f t="shared" si="158"/>
        <v>20</v>
      </c>
      <c r="AA383">
        <v>58.76</v>
      </c>
      <c r="AB383">
        <v>0</v>
      </c>
      <c r="AC383">
        <v>0</v>
      </c>
      <c r="AD383">
        <v>0</v>
      </c>
      <c r="AE383">
        <v>16.739999999999998</v>
      </c>
      <c r="AF383">
        <v>0</v>
      </c>
      <c r="AG383">
        <v>0</v>
      </c>
      <c r="AH383">
        <v>0</v>
      </c>
      <c r="AI383">
        <v>3.51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20</v>
      </c>
      <c r="AU383" t="s">
        <v>36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ROUND(Y383*Source!I375,9)</f>
        <v>4</v>
      </c>
      <c r="CY383">
        <f t="shared" si="159"/>
        <v>58.76</v>
      </c>
      <c r="CZ383">
        <f t="shared" si="160"/>
        <v>16.739999999999998</v>
      </c>
      <c r="DA383">
        <f t="shared" si="161"/>
        <v>3.51</v>
      </c>
      <c r="DB383">
        <f t="shared" si="162"/>
        <v>334.8</v>
      </c>
      <c r="DC383">
        <f t="shared" si="163"/>
        <v>0</v>
      </c>
      <c r="DD383" t="s">
        <v>3</v>
      </c>
      <c r="DE383" t="s">
        <v>3</v>
      </c>
      <c r="DF383">
        <f t="shared" si="164"/>
        <v>235.04</v>
      </c>
      <c r="DG383">
        <f t="shared" si="165"/>
        <v>0</v>
      </c>
      <c r="DH383">
        <f t="shared" si="166"/>
        <v>0</v>
      </c>
      <c r="DI383">
        <f t="shared" si="131"/>
        <v>0</v>
      </c>
      <c r="DJ383">
        <f t="shared" si="167"/>
        <v>235.04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ROW(Source!A375)</f>
        <v>375</v>
      </c>
      <c r="B384">
        <v>86549536</v>
      </c>
      <c r="C384">
        <v>86550446</v>
      </c>
      <c r="D384">
        <v>85722576</v>
      </c>
      <c r="E384">
        <v>1</v>
      </c>
      <c r="F384">
        <v>1</v>
      </c>
      <c r="G384">
        <v>1081</v>
      </c>
      <c r="H384">
        <v>3</v>
      </c>
      <c r="I384" t="s">
        <v>271</v>
      </c>
      <c r="J384" t="s">
        <v>273</v>
      </c>
      <c r="K384" t="s">
        <v>272</v>
      </c>
      <c r="L384">
        <v>1354</v>
      </c>
      <c r="N384">
        <v>1010</v>
      </c>
      <c r="O384" t="s">
        <v>163</v>
      </c>
      <c r="P384" t="s">
        <v>163</v>
      </c>
      <c r="Q384">
        <v>1</v>
      </c>
      <c r="W384">
        <v>0</v>
      </c>
      <c r="X384">
        <v>-1790875809</v>
      </c>
      <c r="Y384">
        <f t="shared" si="158"/>
        <v>10</v>
      </c>
      <c r="AA384">
        <v>3728.96</v>
      </c>
      <c r="AB384">
        <v>0</v>
      </c>
      <c r="AC384">
        <v>0</v>
      </c>
      <c r="AD384">
        <v>0</v>
      </c>
      <c r="AE384">
        <v>535.77</v>
      </c>
      <c r="AF384">
        <v>0</v>
      </c>
      <c r="AG384">
        <v>0</v>
      </c>
      <c r="AH384">
        <v>0</v>
      </c>
      <c r="AI384">
        <v>6.96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10</v>
      </c>
      <c r="AU384" t="s">
        <v>36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ROUND(Y384*Source!I375,9)</f>
        <v>2</v>
      </c>
      <c r="CY384">
        <f t="shared" si="159"/>
        <v>3728.96</v>
      </c>
      <c r="CZ384">
        <f t="shared" si="160"/>
        <v>535.77</v>
      </c>
      <c r="DA384">
        <f t="shared" si="161"/>
        <v>6.96</v>
      </c>
      <c r="DB384">
        <f t="shared" si="162"/>
        <v>5357.7</v>
      </c>
      <c r="DC384">
        <f t="shared" si="163"/>
        <v>0</v>
      </c>
      <c r="DD384" t="s">
        <v>3</v>
      </c>
      <c r="DE384" t="s">
        <v>3</v>
      </c>
      <c r="DF384">
        <f t="shared" si="164"/>
        <v>7457.92</v>
      </c>
      <c r="DG384">
        <f t="shared" si="165"/>
        <v>0</v>
      </c>
      <c r="DH384">
        <f t="shared" si="166"/>
        <v>0</v>
      </c>
      <c r="DI384">
        <f t="shared" si="131"/>
        <v>0</v>
      </c>
      <c r="DJ384">
        <f t="shared" si="167"/>
        <v>7457.92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ROW(Source!A390)</f>
        <v>390</v>
      </c>
      <c r="B385">
        <v>86549534</v>
      </c>
      <c r="C385">
        <v>86550476</v>
      </c>
      <c r="D385">
        <v>85665773</v>
      </c>
      <c r="E385">
        <v>1081</v>
      </c>
      <c r="F385">
        <v>1</v>
      </c>
      <c r="G385">
        <v>1081</v>
      </c>
      <c r="H385">
        <v>1</v>
      </c>
      <c r="I385" t="s">
        <v>612</v>
      </c>
      <c r="J385" t="s">
        <v>3</v>
      </c>
      <c r="K385" t="s">
        <v>613</v>
      </c>
      <c r="L385">
        <v>1191</v>
      </c>
      <c r="N385">
        <v>1013</v>
      </c>
      <c r="O385" t="s">
        <v>614</v>
      </c>
      <c r="P385" t="s">
        <v>614</v>
      </c>
      <c r="Q385">
        <v>1</v>
      </c>
      <c r="W385">
        <v>0</v>
      </c>
      <c r="X385">
        <v>476480486</v>
      </c>
      <c r="Y385">
        <f>((AT385*1.15)*1.2)</f>
        <v>77.279999999999987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56</v>
      </c>
      <c r="AU385" t="s">
        <v>139</v>
      </c>
      <c r="AV385">
        <v>1</v>
      </c>
      <c r="AW385">
        <v>2</v>
      </c>
      <c r="AX385">
        <v>86550491</v>
      </c>
      <c r="AY385">
        <v>1</v>
      </c>
      <c r="AZ385">
        <v>0</v>
      </c>
      <c r="BA385">
        <v>369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ROUND(AT385*Source!I390*AH385*AL385,2)</f>
        <v>0</v>
      </c>
      <c r="CV385">
        <f>ROUND(Y385*Source!I390,9)</f>
        <v>13.910399999999999</v>
      </c>
      <c r="CW385">
        <v>0</v>
      </c>
      <c r="CX385">
        <f>ROUND(Y385*Source!I390,9)</f>
        <v>13.910399999999999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ref="DF385:DF401" si="168">ROUND(ROUND(AE385,2)*CX385,2)</f>
        <v>0</v>
      </c>
      <c r="DG385">
        <f t="shared" si="165"/>
        <v>0</v>
      </c>
      <c r="DH385">
        <f t="shared" si="166"/>
        <v>0</v>
      </c>
      <c r="DI385">
        <f t="shared" ref="DI385:DI448" si="169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ROW(Source!A390)</f>
        <v>390</v>
      </c>
      <c r="B386">
        <v>86549534</v>
      </c>
      <c r="C386">
        <v>86550476</v>
      </c>
      <c r="D386">
        <v>85731677</v>
      </c>
      <c r="E386">
        <v>1</v>
      </c>
      <c r="F386">
        <v>1</v>
      </c>
      <c r="G386">
        <v>1081</v>
      </c>
      <c r="H386">
        <v>2</v>
      </c>
      <c r="I386" t="s">
        <v>632</v>
      </c>
      <c r="J386" t="s">
        <v>633</v>
      </c>
      <c r="K386" t="s">
        <v>634</v>
      </c>
      <c r="L386">
        <v>1368</v>
      </c>
      <c r="N386">
        <v>1011</v>
      </c>
      <c r="O386" t="s">
        <v>618</v>
      </c>
      <c r="P386" t="s">
        <v>618</v>
      </c>
      <c r="Q386">
        <v>1</v>
      </c>
      <c r="W386">
        <v>0</v>
      </c>
      <c r="X386">
        <v>874612079</v>
      </c>
      <c r="Y386">
        <f>((AT386*1.25)*1.2)</f>
        <v>0.3</v>
      </c>
      <c r="AA386">
        <v>0</v>
      </c>
      <c r="AB386">
        <v>88.67</v>
      </c>
      <c r="AC386">
        <v>13.47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-2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0.2</v>
      </c>
      <c r="AU386" t="s">
        <v>138</v>
      </c>
      <c r="AV386">
        <v>0</v>
      </c>
      <c r="AW386">
        <v>2</v>
      </c>
      <c r="AX386">
        <v>86550492</v>
      </c>
      <c r="AY386">
        <v>1</v>
      </c>
      <c r="AZ386">
        <v>0</v>
      </c>
      <c r="BA386">
        <v>370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ROUND(Y386*Source!I390*DO386,9)</f>
        <v>0.68147999999999997</v>
      </c>
      <c r="CX386">
        <f>ROUND(Y386*Source!I390,9)</f>
        <v>5.3999999999999999E-2</v>
      </c>
      <c r="CY386">
        <f>AB386</f>
        <v>88.67</v>
      </c>
      <c r="CZ386">
        <f>AF386</f>
        <v>83.1</v>
      </c>
      <c r="DA386">
        <f>AJ386</f>
        <v>1</v>
      </c>
      <c r="DB386">
        <f>ROUND(((ROUND(AT386*CZ386,2)*1.25)*1.2),6)</f>
        <v>24.93</v>
      </c>
      <c r="DC386">
        <f>ROUND(((ROUND(AT386*AG386,2)*1.25)*1.2),6)</f>
        <v>3.78</v>
      </c>
      <c r="DD386" t="s">
        <v>3</v>
      </c>
      <c r="DE386" t="s">
        <v>3</v>
      </c>
      <c r="DF386">
        <f t="shared" si="168"/>
        <v>0</v>
      </c>
      <c r="DG386">
        <f t="shared" si="165"/>
        <v>4.49</v>
      </c>
      <c r="DH386">
        <f t="shared" si="166"/>
        <v>0.68</v>
      </c>
      <c r="DI386">
        <f t="shared" si="169"/>
        <v>0</v>
      </c>
      <c r="DJ386">
        <f>DG386</f>
        <v>4.49</v>
      </c>
      <c r="DK386">
        <v>0</v>
      </c>
      <c r="DL386" t="s">
        <v>635</v>
      </c>
      <c r="DM386">
        <v>0</v>
      </c>
      <c r="DN386" t="s">
        <v>614</v>
      </c>
      <c r="DO386">
        <v>12.62</v>
      </c>
    </row>
    <row r="387" spans="1:119" x14ac:dyDescent="0.25">
      <c r="A387">
        <f>ROW(Source!A390)</f>
        <v>390</v>
      </c>
      <c r="B387">
        <v>86549534</v>
      </c>
      <c r="C387">
        <v>86550476</v>
      </c>
      <c r="D387">
        <v>85730911</v>
      </c>
      <c r="E387">
        <v>1</v>
      </c>
      <c r="F387">
        <v>1</v>
      </c>
      <c r="G387">
        <v>1081</v>
      </c>
      <c r="H387">
        <v>2</v>
      </c>
      <c r="I387" t="s">
        <v>652</v>
      </c>
      <c r="J387" t="s">
        <v>653</v>
      </c>
      <c r="K387" t="s">
        <v>654</v>
      </c>
      <c r="L387">
        <v>1368</v>
      </c>
      <c r="N387">
        <v>1011</v>
      </c>
      <c r="O387" t="s">
        <v>618</v>
      </c>
      <c r="P387" t="s">
        <v>618</v>
      </c>
      <c r="Q387">
        <v>1</v>
      </c>
      <c r="W387">
        <v>0</v>
      </c>
      <c r="X387">
        <v>-44940208</v>
      </c>
      <c r="Y387">
        <f>((AT387*1.25)*1.2)</f>
        <v>0.03</v>
      </c>
      <c r="AA387">
        <v>0</v>
      </c>
      <c r="AB387">
        <v>191.17</v>
      </c>
      <c r="AC387">
        <v>18.059999999999999</v>
      </c>
      <c r="AD387">
        <v>0</v>
      </c>
      <c r="AE387">
        <v>0</v>
      </c>
      <c r="AF387">
        <v>179.17</v>
      </c>
      <c r="AG387">
        <v>16.93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-2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0.02</v>
      </c>
      <c r="AU387" t="s">
        <v>138</v>
      </c>
      <c r="AV387">
        <v>0</v>
      </c>
      <c r="AW387">
        <v>2</v>
      </c>
      <c r="AX387">
        <v>86550493</v>
      </c>
      <c r="AY387">
        <v>1</v>
      </c>
      <c r="AZ387">
        <v>0</v>
      </c>
      <c r="BA387">
        <v>371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ROUND(Y387*Source!I390*DO387,9)</f>
        <v>9.1422000000000003E-2</v>
      </c>
      <c r="CX387">
        <f>ROUND(Y387*Source!I390,9)</f>
        <v>5.4000000000000003E-3</v>
      </c>
      <c r="CY387">
        <f>AB387</f>
        <v>191.17</v>
      </c>
      <c r="CZ387">
        <f>AF387</f>
        <v>179.17</v>
      </c>
      <c r="DA387">
        <f>AJ387</f>
        <v>1</v>
      </c>
      <c r="DB387">
        <f>ROUND(((ROUND(AT387*CZ387,2)*1.25)*1.2),6)</f>
        <v>5.37</v>
      </c>
      <c r="DC387">
        <f>ROUND(((ROUND(AT387*AG387,2)*1.25)*1.2),6)</f>
        <v>0.51</v>
      </c>
      <c r="DD387" t="s">
        <v>3</v>
      </c>
      <c r="DE387" t="s">
        <v>3</v>
      </c>
      <c r="DF387">
        <f t="shared" si="168"/>
        <v>0</v>
      </c>
      <c r="DG387">
        <f t="shared" si="165"/>
        <v>0.97</v>
      </c>
      <c r="DH387">
        <f t="shared" si="166"/>
        <v>0.09</v>
      </c>
      <c r="DI387">
        <f t="shared" si="169"/>
        <v>0</v>
      </c>
      <c r="DJ387">
        <f>DG387</f>
        <v>0.97</v>
      </c>
      <c r="DK387">
        <v>0</v>
      </c>
      <c r="DL387" t="s">
        <v>635</v>
      </c>
      <c r="DM387">
        <v>0</v>
      </c>
      <c r="DN387" t="s">
        <v>614</v>
      </c>
      <c r="DO387">
        <v>16.93</v>
      </c>
    </row>
    <row r="388" spans="1:119" x14ac:dyDescent="0.25">
      <c r="A388">
        <f>ROW(Source!A390)</f>
        <v>390</v>
      </c>
      <c r="B388">
        <v>86549534</v>
      </c>
      <c r="C388">
        <v>86550476</v>
      </c>
      <c r="D388">
        <v>85700705</v>
      </c>
      <c r="E388">
        <v>1</v>
      </c>
      <c r="F388">
        <v>1</v>
      </c>
      <c r="G388">
        <v>1081</v>
      </c>
      <c r="H388">
        <v>3</v>
      </c>
      <c r="I388" t="s">
        <v>642</v>
      </c>
      <c r="J388" t="s">
        <v>643</v>
      </c>
      <c r="K388" t="s">
        <v>644</v>
      </c>
      <c r="L388">
        <v>1339</v>
      </c>
      <c r="N388">
        <v>1007</v>
      </c>
      <c r="O388" t="s">
        <v>622</v>
      </c>
      <c r="P388" t="s">
        <v>622</v>
      </c>
      <c r="Q388">
        <v>1</v>
      </c>
      <c r="W388">
        <v>0</v>
      </c>
      <c r="X388">
        <v>-1622585150</v>
      </c>
      <c r="Y388">
        <f t="shared" ref="Y388:Y398" si="170">((AT388*1)*1)</f>
        <v>6.4</v>
      </c>
      <c r="AA388">
        <v>7.07</v>
      </c>
      <c r="AB388">
        <v>0</v>
      </c>
      <c r="AC388">
        <v>0</v>
      </c>
      <c r="AD388">
        <v>0</v>
      </c>
      <c r="AE388">
        <v>7.07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-2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6.4</v>
      </c>
      <c r="AU388" t="s">
        <v>36</v>
      </c>
      <c r="AV388">
        <v>0</v>
      </c>
      <c r="AW388">
        <v>2</v>
      </c>
      <c r="AX388">
        <v>86550494</v>
      </c>
      <c r="AY388">
        <v>1</v>
      </c>
      <c r="AZ388">
        <v>0</v>
      </c>
      <c r="BA388">
        <v>372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ROUND(Y388*Source!I390,9)</f>
        <v>1.1519999999999999</v>
      </c>
      <c r="CY388">
        <f t="shared" ref="CY388:CY398" si="171">AA388</f>
        <v>7.07</v>
      </c>
      <c r="CZ388">
        <f t="shared" ref="CZ388:CZ398" si="172">AE388</f>
        <v>7.07</v>
      </c>
      <c r="DA388">
        <f t="shared" ref="DA388:DA398" si="173">AI388</f>
        <v>1</v>
      </c>
      <c r="DB388">
        <f t="shared" ref="DB388:DB398" si="174">ROUND(((ROUND(AT388*CZ388,2)*1)*1),6)</f>
        <v>45.25</v>
      </c>
      <c r="DC388">
        <f t="shared" ref="DC388:DC398" si="175">ROUND(((ROUND(AT388*AG388,2)*1)*1),6)</f>
        <v>0</v>
      </c>
      <c r="DD388" t="s">
        <v>3</v>
      </c>
      <c r="DE388" t="s">
        <v>3</v>
      </c>
      <c r="DF388">
        <f t="shared" si="168"/>
        <v>8.14</v>
      </c>
      <c r="DG388">
        <f t="shared" si="165"/>
        <v>0</v>
      </c>
      <c r="DH388">
        <f t="shared" si="166"/>
        <v>0</v>
      </c>
      <c r="DI388">
        <f t="shared" si="169"/>
        <v>0</v>
      </c>
      <c r="DJ388">
        <f t="shared" ref="DJ388:DJ398" si="176">DF388</f>
        <v>8.14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ROW(Source!A390)</f>
        <v>390</v>
      </c>
      <c r="B389">
        <v>86549534</v>
      </c>
      <c r="C389">
        <v>86550476</v>
      </c>
      <c r="D389">
        <v>85707550</v>
      </c>
      <c r="E389">
        <v>1</v>
      </c>
      <c r="F389">
        <v>1</v>
      </c>
      <c r="G389">
        <v>1081</v>
      </c>
      <c r="H389">
        <v>3</v>
      </c>
      <c r="I389" t="s">
        <v>655</v>
      </c>
      <c r="J389" t="s">
        <v>656</v>
      </c>
      <c r="K389" t="s">
        <v>657</v>
      </c>
      <c r="L389">
        <v>1346</v>
      </c>
      <c r="N389">
        <v>1009</v>
      </c>
      <c r="O389" t="s">
        <v>651</v>
      </c>
      <c r="P389" t="s">
        <v>651</v>
      </c>
      <c r="Q389">
        <v>1</v>
      </c>
      <c r="W389">
        <v>0</v>
      </c>
      <c r="X389">
        <v>53528542</v>
      </c>
      <c r="Y389">
        <f t="shared" si="170"/>
        <v>2.66</v>
      </c>
      <c r="AA389">
        <v>19.39</v>
      </c>
      <c r="AB389">
        <v>0</v>
      </c>
      <c r="AC389">
        <v>0</v>
      </c>
      <c r="AD389">
        <v>0</v>
      </c>
      <c r="AE389">
        <v>19.39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2.66</v>
      </c>
      <c r="AU389" t="s">
        <v>36</v>
      </c>
      <c r="AV389">
        <v>0</v>
      </c>
      <c r="AW389">
        <v>2</v>
      </c>
      <c r="AX389">
        <v>86550495</v>
      </c>
      <c r="AY389">
        <v>1</v>
      </c>
      <c r="AZ389">
        <v>0</v>
      </c>
      <c r="BA389">
        <v>373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ROUND(Y389*Source!I390,9)</f>
        <v>0.4788</v>
      </c>
      <c r="CY389">
        <f t="shared" si="171"/>
        <v>19.39</v>
      </c>
      <c r="CZ389">
        <f t="shared" si="172"/>
        <v>19.39</v>
      </c>
      <c r="DA389">
        <f t="shared" si="173"/>
        <v>1</v>
      </c>
      <c r="DB389">
        <f t="shared" si="174"/>
        <v>51.58</v>
      </c>
      <c r="DC389">
        <f t="shared" si="175"/>
        <v>0</v>
      </c>
      <c r="DD389" t="s">
        <v>3</v>
      </c>
      <c r="DE389" t="s">
        <v>3</v>
      </c>
      <c r="DF389">
        <f t="shared" si="168"/>
        <v>9.2799999999999994</v>
      </c>
      <c r="DG389">
        <f t="shared" si="165"/>
        <v>0</v>
      </c>
      <c r="DH389">
        <f t="shared" si="166"/>
        <v>0</v>
      </c>
      <c r="DI389">
        <f t="shared" si="169"/>
        <v>0</v>
      </c>
      <c r="DJ389">
        <f t="shared" si="176"/>
        <v>9.2799999999999994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ROW(Source!A390)</f>
        <v>390</v>
      </c>
      <c r="B390">
        <v>86549534</v>
      </c>
      <c r="C390">
        <v>86550476</v>
      </c>
      <c r="D390">
        <v>85713229</v>
      </c>
      <c r="E390">
        <v>1</v>
      </c>
      <c r="F390">
        <v>1</v>
      </c>
      <c r="G390">
        <v>1081</v>
      </c>
      <c r="H390">
        <v>3</v>
      </c>
      <c r="I390" t="s">
        <v>267</v>
      </c>
      <c r="J390" t="s">
        <v>269</v>
      </c>
      <c r="K390" t="s">
        <v>268</v>
      </c>
      <c r="L390">
        <v>1301</v>
      </c>
      <c r="N390">
        <v>1003</v>
      </c>
      <c r="O390" t="s">
        <v>144</v>
      </c>
      <c r="P390" t="s">
        <v>144</v>
      </c>
      <c r="Q390">
        <v>1</v>
      </c>
      <c r="W390">
        <v>0</v>
      </c>
      <c r="X390">
        <v>-498402387</v>
      </c>
      <c r="Y390">
        <f t="shared" si="170"/>
        <v>99.8</v>
      </c>
      <c r="AA390">
        <v>179.22</v>
      </c>
      <c r="AB390">
        <v>0</v>
      </c>
      <c r="AC390">
        <v>0</v>
      </c>
      <c r="AD390">
        <v>0</v>
      </c>
      <c r="AE390">
        <v>179.22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99.8</v>
      </c>
      <c r="AU390" t="s">
        <v>36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ROUND(Y390*Source!I390,9)</f>
        <v>17.963999999999999</v>
      </c>
      <c r="CY390">
        <f t="shared" si="171"/>
        <v>179.22</v>
      </c>
      <c r="CZ390">
        <f t="shared" si="172"/>
        <v>179.22</v>
      </c>
      <c r="DA390">
        <f t="shared" si="173"/>
        <v>1</v>
      </c>
      <c r="DB390">
        <f t="shared" si="174"/>
        <v>17886.16</v>
      </c>
      <c r="DC390">
        <f t="shared" si="175"/>
        <v>0</v>
      </c>
      <c r="DD390" t="s">
        <v>3</v>
      </c>
      <c r="DE390" t="s">
        <v>3</v>
      </c>
      <c r="DF390">
        <f t="shared" si="168"/>
        <v>3219.51</v>
      </c>
      <c r="DG390">
        <f t="shared" si="165"/>
        <v>0</v>
      </c>
      <c r="DH390">
        <f t="shared" si="166"/>
        <v>0</v>
      </c>
      <c r="DI390">
        <f t="shared" si="169"/>
        <v>0</v>
      </c>
      <c r="DJ390">
        <f t="shared" si="176"/>
        <v>3219.51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ROW(Source!A390)</f>
        <v>390</v>
      </c>
      <c r="B391">
        <v>86549534</v>
      </c>
      <c r="C391">
        <v>86550476</v>
      </c>
      <c r="D391">
        <v>85713887</v>
      </c>
      <c r="E391">
        <v>1</v>
      </c>
      <c r="F391">
        <v>1</v>
      </c>
      <c r="G391">
        <v>1081</v>
      </c>
      <c r="H391">
        <v>3</v>
      </c>
      <c r="I391" t="s">
        <v>263</v>
      </c>
      <c r="J391" t="s">
        <v>265</v>
      </c>
      <c r="K391" t="s">
        <v>264</v>
      </c>
      <c r="L391">
        <v>1354</v>
      </c>
      <c r="N391">
        <v>1010</v>
      </c>
      <c r="O391" t="s">
        <v>163</v>
      </c>
      <c r="P391" t="s">
        <v>163</v>
      </c>
      <c r="Q391">
        <v>1</v>
      </c>
      <c r="W391">
        <v>0</v>
      </c>
      <c r="X391">
        <v>305866094</v>
      </c>
      <c r="Y391">
        <f t="shared" si="170"/>
        <v>50</v>
      </c>
      <c r="AA391">
        <v>54.28</v>
      </c>
      <c r="AB391">
        <v>0</v>
      </c>
      <c r="AC391">
        <v>0</v>
      </c>
      <c r="AD391">
        <v>0</v>
      </c>
      <c r="AE391">
        <v>54.28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 t="s">
        <v>3</v>
      </c>
      <c r="AT391">
        <v>50</v>
      </c>
      <c r="AU391" t="s">
        <v>36</v>
      </c>
      <c r="AV391">
        <v>0</v>
      </c>
      <c r="AW391">
        <v>1</v>
      </c>
      <c r="AX391">
        <v>-1</v>
      </c>
      <c r="AY391">
        <v>0</v>
      </c>
      <c r="AZ391">
        <v>0</v>
      </c>
      <c r="BA391" t="s">
        <v>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ROUND(Y391*Source!I390,9)</f>
        <v>9</v>
      </c>
      <c r="CY391">
        <f t="shared" si="171"/>
        <v>54.28</v>
      </c>
      <c r="CZ391">
        <f t="shared" si="172"/>
        <v>54.28</v>
      </c>
      <c r="DA391">
        <f t="shared" si="173"/>
        <v>1</v>
      </c>
      <c r="DB391">
        <f t="shared" si="174"/>
        <v>2714</v>
      </c>
      <c r="DC391">
        <f t="shared" si="175"/>
        <v>0</v>
      </c>
      <c r="DD391" t="s">
        <v>3</v>
      </c>
      <c r="DE391" t="s">
        <v>3</v>
      </c>
      <c r="DF391">
        <f t="shared" si="168"/>
        <v>488.52</v>
      </c>
      <c r="DG391">
        <f t="shared" si="165"/>
        <v>0</v>
      </c>
      <c r="DH391">
        <f t="shared" si="166"/>
        <v>0</v>
      </c>
      <c r="DI391">
        <f t="shared" si="169"/>
        <v>0</v>
      </c>
      <c r="DJ391">
        <f t="shared" si="176"/>
        <v>488.52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ROW(Source!A390)</f>
        <v>390</v>
      </c>
      <c r="B392">
        <v>86549534</v>
      </c>
      <c r="C392">
        <v>86550476</v>
      </c>
      <c r="D392">
        <v>85714087</v>
      </c>
      <c r="E392">
        <v>1</v>
      </c>
      <c r="F392">
        <v>1</v>
      </c>
      <c r="G392">
        <v>1081</v>
      </c>
      <c r="H392">
        <v>3</v>
      </c>
      <c r="I392" t="s">
        <v>291</v>
      </c>
      <c r="J392" t="s">
        <v>293</v>
      </c>
      <c r="K392" t="s">
        <v>292</v>
      </c>
      <c r="L392">
        <v>1354</v>
      </c>
      <c r="N392">
        <v>1010</v>
      </c>
      <c r="O392" t="s">
        <v>163</v>
      </c>
      <c r="P392" t="s">
        <v>163</v>
      </c>
      <c r="Q392">
        <v>1</v>
      </c>
      <c r="W392">
        <v>0</v>
      </c>
      <c r="X392">
        <v>-1935444414</v>
      </c>
      <c r="Y392">
        <f t="shared" si="170"/>
        <v>5.5555560000000002</v>
      </c>
      <c r="AA392">
        <v>63.13</v>
      </c>
      <c r="AB392">
        <v>0</v>
      </c>
      <c r="AC392">
        <v>0</v>
      </c>
      <c r="AD392">
        <v>0</v>
      </c>
      <c r="AE392">
        <v>63.13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5.5555560000000002</v>
      </c>
      <c r="AU392" t="s">
        <v>36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ROUND(Y392*Source!I390,9)</f>
        <v>1.00000008</v>
      </c>
      <c r="CY392">
        <f t="shared" si="171"/>
        <v>63.13</v>
      </c>
      <c r="CZ392">
        <f t="shared" si="172"/>
        <v>63.13</v>
      </c>
      <c r="DA392">
        <f t="shared" si="173"/>
        <v>1</v>
      </c>
      <c r="DB392">
        <f t="shared" si="174"/>
        <v>350.72</v>
      </c>
      <c r="DC392">
        <f t="shared" si="175"/>
        <v>0</v>
      </c>
      <c r="DD392" t="s">
        <v>3</v>
      </c>
      <c r="DE392" t="s">
        <v>3</v>
      </c>
      <c r="DF392">
        <f t="shared" si="168"/>
        <v>63.13</v>
      </c>
      <c r="DG392">
        <f t="shared" si="165"/>
        <v>0</v>
      </c>
      <c r="DH392">
        <f t="shared" si="166"/>
        <v>0</v>
      </c>
      <c r="DI392">
        <f t="shared" si="169"/>
        <v>0</v>
      </c>
      <c r="DJ392">
        <f t="shared" si="176"/>
        <v>63.13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ROW(Source!A390)</f>
        <v>390</v>
      </c>
      <c r="B393">
        <v>86549534</v>
      </c>
      <c r="C393">
        <v>86550476</v>
      </c>
      <c r="D393">
        <v>85714098</v>
      </c>
      <c r="E393">
        <v>1</v>
      </c>
      <c r="F393">
        <v>1</v>
      </c>
      <c r="G393">
        <v>1081</v>
      </c>
      <c r="H393">
        <v>3</v>
      </c>
      <c r="I393" t="s">
        <v>275</v>
      </c>
      <c r="J393" t="s">
        <v>277</v>
      </c>
      <c r="K393" t="s">
        <v>276</v>
      </c>
      <c r="L393">
        <v>1354</v>
      </c>
      <c r="N393">
        <v>1010</v>
      </c>
      <c r="O393" t="s">
        <v>163</v>
      </c>
      <c r="P393" t="s">
        <v>163</v>
      </c>
      <c r="Q393">
        <v>1</v>
      </c>
      <c r="W393">
        <v>0</v>
      </c>
      <c r="X393">
        <v>-2057819223</v>
      </c>
      <c r="Y393">
        <f t="shared" si="170"/>
        <v>33.333333000000003</v>
      </c>
      <c r="AA393">
        <v>53.05</v>
      </c>
      <c r="AB393">
        <v>0</v>
      </c>
      <c r="AC393">
        <v>0</v>
      </c>
      <c r="AD393">
        <v>0</v>
      </c>
      <c r="AE393">
        <v>53.05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 t="s">
        <v>3</v>
      </c>
      <c r="AT393">
        <v>33.333333000000003</v>
      </c>
      <c r="AU393" t="s">
        <v>36</v>
      </c>
      <c r="AV393">
        <v>0</v>
      </c>
      <c r="AW393">
        <v>1</v>
      </c>
      <c r="AX393">
        <v>-1</v>
      </c>
      <c r="AY393">
        <v>0</v>
      </c>
      <c r="AZ393">
        <v>0</v>
      </c>
      <c r="BA393" t="s">
        <v>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ROUND(Y393*Source!I390,9)</f>
        <v>5.9999999400000004</v>
      </c>
      <c r="CY393">
        <f t="shared" si="171"/>
        <v>53.05</v>
      </c>
      <c r="CZ393">
        <f t="shared" si="172"/>
        <v>53.05</v>
      </c>
      <c r="DA393">
        <f t="shared" si="173"/>
        <v>1</v>
      </c>
      <c r="DB393">
        <f t="shared" si="174"/>
        <v>1768.33</v>
      </c>
      <c r="DC393">
        <f t="shared" si="175"/>
        <v>0</v>
      </c>
      <c r="DD393" t="s">
        <v>3</v>
      </c>
      <c r="DE393" t="s">
        <v>3</v>
      </c>
      <c r="DF393">
        <f t="shared" si="168"/>
        <v>318.3</v>
      </c>
      <c r="DG393">
        <f t="shared" si="165"/>
        <v>0</v>
      </c>
      <c r="DH393">
        <f t="shared" si="166"/>
        <v>0</v>
      </c>
      <c r="DI393">
        <f t="shared" si="169"/>
        <v>0</v>
      </c>
      <c r="DJ393">
        <f t="shared" si="176"/>
        <v>318.3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ROW(Source!A390)</f>
        <v>390</v>
      </c>
      <c r="B394">
        <v>86549534</v>
      </c>
      <c r="C394">
        <v>86550476</v>
      </c>
      <c r="D394">
        <v>85714099</v>
      </c>
      <c r="E394">
        <v>1</v>
      </c>
      <c r="F394">
        <v>1</v>
      </c>
      <c r="G394">
        <v>1081</v>
      </c>
      <c r="H394">
        <v>3</v>
      </c>
      <c r="I394" t="s">
        <v>279</v>
      </c>
      <c r="J394" t="s">
        <v>281</v>
      </c>
      <c r="K394" t="s">
        <v>280</v>
      </c>
      <c r="L394">
        <v>1354</v>
      </c>
      <c r="N394">
        <v>1010</v>
      </c>
      <c r="O394" t="s">
        <v>163</v>
      </c>
      <c r="P394" t="s">
        <v>163</v>
      </c>
      <c r="Q394">
        <v>1</v>
      </c>
      <c r="W394">
        <v>0</v>
      </c>
      <c r="X394">
        <v>-529004729</v>
      </c>
      <c r="Y394">
        <f t="shared" si="170"/>
        <v>33.333333000000003</v>
      </c>
      <c r="AA394">
        <v>20.21</v>
      </c>
      <c r="AB394">
        <v>0</v>
      </c>
      <c r="AC394">
        <v>0</v>
      </c>
      <c r="AD394">
        <v>0</v>
      </c>
      <c r="AE394">
        <v>20.21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33.333333000000003</v>
      </c>
      <c r="AU394" t="s">
        <v>36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ROUND(Y394*Source!I390,9)</f>
        <v>5.9999999400000004</v>
      </c>
      <c r="CY394">
        <f t="shared" si="171"/>
        <v>20.21</v>
      </c>
      <c r="CZ394">
        <f t="shared" si="172"/>
        <v>20.21</v>
      </c>
      <c r="DA394">
        <f t="shared" si="173"/>
        <v>1</v>
      </c>
      <c r="DB394">
        <f t="shared" si="174"/>
        <v>673.67</v>
      </c>
      <c r="DC394">
        <f t="shared" si="175"/>
        <v>0</v>
      </c>
      <c r="DD394" t="s">
        <v>3</v>
      </c>
      <c r="DE394" t="s">
        <v>3</v>
      </c>
      <c r="DF394">
        <f t="shared" si="168"/>
        <v>121.26</v>
      </c>
      <c r="DG394">
        <f t="shared" si="165"/>
        <v>0</v>
      </c>
      <c r="DH394">
        <f t="shared" si="166"/>
        <v>0</v>
      </c>
      <c r="DI394">
        <f t="shared" si="169"/>
        <v>0</v>
      </c>
      <c r="DJ394">
        <f t="shared" si="176"/>
        <v>121.26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ROW(Source!A390)</f>
        <v>390</v>
      </c>
      <c r="B395">
        <v>86549534</v>
      </c>
      <c r="C395">
        <v>86550476</v>
      </c>
      <c r="D395">
        <v>85714035</v>
      </c>
      <c r="E395">
        <v>1</v>
      </c>
      <c r="F395">
        <v>1</v>
      </c>
      <c r="G395">
        <v>1081</v>
      </c>
      <c r="H395">
        <v>3</v>
      </c>
      <c r="I395" t="s">
        <v>658</v>
      </c>
      <c r="J395" t="s">
        <v>659</v>
      </c>
      <c r="K395" t="s">
        <v>660</v>
      </c>
      <c r="L395">
        <v>1346</v>
      </c>
      <c r="N395">
        <v>1009</v>
      </c>
      <c r="O395" t="s">
        <v>651</v>
      </c>
      <c r="P395" t="s">
        <v>651</v>
      </c>
      <c r="Q395">
        <v>1</v>
      </c>
      <c r="W395">
        <v>0</v>
      </c>
      <c r="X395">
        <v>1368825304</v>
      </c>
      <c r="Y395">
        <f t="shared" si="170"/>
        <v>4</v>
      </c>
      <c r="AA395">
        <v>33.72</v>
      </c>
      <c r="AB395">
        <v>0</v>
      </c>
      <c r="AC395">
        <v>0</v>
      </c>
      <c r="AD395">
        <v>0</v>
      </c>
      <c r="AE395">
        <v>33.72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4</v>
      </c>
      <c r="AU395" t="s">
        <v>36</v>
      </c>
      <c r="AV395">
        <v>0</v>
      </c>
      <c r="AW395">
        <v>2</v>
      </c>
      <c r="AX395">
        <v>86550496</v>
      </c>
      <c r="AY395">
        <v>1</v>
      </c>
      <c r="AZ395">
        <v>0</v>
      </c>
      <c r="BA395">
        <v>374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ROUND(Y395*Source!I390,9)</f>
        <v>0.72</v>
      </c>
      <c r="CY395">
        <f t="shared" si="171"/>
        <v>33.72</v>
      </c>
      <c r="CZ395">
        <f t="shared" si="172"/>
        <v>33.72</v>
      </c>
      <c r="DA395">
        <f t="shared" si="173"/>
        <v>1</v>
      </c>
      <c r="DB395">
        <f t="shared" si="174"/>
        <v>134.88</v>
      </c>
      <c r="DC395">
        <f t="shared" si="175"/>
        <v>0</v>
      </c>
      <c r="DD395" t="s">
        <v>3</v>
      </c>
      <c r="DE395" t="s">
        <v>3</v>
      </c>
      <c r="DF395">
        <f t="shared" si="168"/>
        <v>24.28</v>
      </c>
      <c r="DG395">
        <f t="shared" si="165"/>
        <v>0</v>
      </c>
      <c r="DH395">
        <f t="shared" si="166"/>
        <v>0</v>
      </c>
      <c r="DI395">
        <f t="shared" si="169"/>
        <v>0</v>
      </c>
      <c r="DJ395">
        <f t="shared" si="176"/>
        <v>24.28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5">
      <c r="A396">
        <f>ROW(Source!A390)</f>
        <v>390</v>
      </c>
      <c r="B396">
        <v>86549534</v>
      </c>
      <c r="C396">
        <v>86550476</v>
      </c>
      <c r="D396">
        <v>85714059</v>
      </c>
      <c r="E396">
        <v>1</v>
      </c>
      <c r="F396">
        <v>1</v>
      </c>
      <c r="G396">
        <v>1081</v>
      </c>
      <c r="H396">
        <v>3</v>
      </c>
      <c r="I396" t="s">
        <v>354</v>
      </c>
      <c r="J396" t="s">
        <v>356</v>
      </c>
      <c r="K396" t="s">
        <v>355</v>
      </c>
      <c r="L396">
        <v>1354</v>
      </c>
      <c r="N396">
        <v>1010</v>
      </c>
      <c r="O396" t="s">
        <v>163</v>
      </c>
      <c r="P396" t="s">
        <v>163</v>
      </c>
      <c r="Q396">
        <v>1</v>
      </c>
      <c r="W396">
        <v>0</v>
      </c>
      <c r="X396">
        <v>294525316</v>
      </c>
      <c r="Y396">
        <f t="shared" si="170"/>
        <v>72.222222000000002</v>
      </c>
      <c r="AA396">
        <v>34.090000000000003</v>
      </c>
      <c r="AB396">
        <v>0</v>
      </c>
      <c r="AC396">
        <v>0</v>
      </c>
      <c r="AD396">
        <v>0</v>
      </c>
      <c r="AE396">
        <v>34.090000000000003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 t="s">
        <v>3</v>
      </c>
      <c r="AT396">
        <v>72.222222000000002</v>
      </c>
      <c r="AU396" t="s">
        <v>36</v>
      </c>
      <c r="AV396">
        <v>0</v>
      </c>
      <c r="AW396">
        <v>1</v>
      </c>
      <c r="AX396">
        <v>-1</v>
      </c>
      <c r="AY396">
        <v>0</v>
      </c>
      <c r="AZ396">
        <v>0</v>
      </c>
      <c r="BA396" t="s">
        <v>3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ROUND(Y396*Source!I390,9)</f>
        <v>12.99999996</v>
      </c>
      <c r="CY396">
        <f t="shared" si="171"/>
        <v>34.090000000000003</v>
      </c>
      <c r="CZ396">
        <f t="shared" si="172"/>
        <v>34.090000000000003</v>
      </c>
      <c r="DA396">
        <f t="shared" si="173"/>
        <v>1</v>
      </c>
      <c r="DB396">
        <f t="shared" si="174"/>
        <v>2462.06</v>
      </c>
      <c r="DC396">
        <f t="shared" si="175"/>
        <v>0</v>
      </c>
      <c r="DD396" t="s">
        <v>3</v>
      </c>
      <c r="DE396" t="s">
        <v>3</v>
      </c>
      <c r="DF396">
        <f t="shared" si="168"/>
        <v>443.17</v>
      </c>
      <c r="DG396">
        <f t="shared" si="165"/>
        <v>0</v>
      </c>
      <c r="DH396">
        <f t="shared" si="166"/>
        <v>0</v>
      </c>
      <c r="DI396">
        <f t="shared" si="169"/>
        <v>0</v>
      </c>
      <c r="DJ396">
        <f t="shared" si="176"/>
        <v>443.17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5">
      <c r="A397">
        <f>ROW(Source!A390)</f>
        <v>390</v>
      </c>
      <c r="B397">
        <v>86549534</v>
      </c>
      <c r="C397">
        <v>86550476</v>
      </c>
      <c r="D397">
        <v>85714061</v>
      </c>
      <c r="E397">
        <v>1</v>
      </c>
      <c r="F397">
        <v>1</v>
      </c>
      <c r="G397">
        <v>1081</v>
      </c>
      <c r="H397">
        <v>3</v>
      </c>
      <c r="I397" t="s">
        <v>283</v>
      </c>
      <c r="J397" t="s">
        <v>285</v>
      </c>
      <c r="K397" t="s">
        <v>284</v>
      </c>
      <c r="L397">
        <v>1354</v>
      </c>
      <c r="N397">
        <v>1010</v>
      </c>
      <c r="O397" t="s">
        <v>163</v>
      </c>
      <c r="P397" t="s">
        <v>163</v>
      </c>
      <c r="Q397">
        <v>1</v>
      </c>
      <c r="W397">
        <v>0</v>
      </c>
      <c r="X397">
        <v>724292144</v>
      </c>
      <c r="Y397">
        <f t="shared" si="170"/>
        <v>11.111110999999999</v>
      </c>
      <c r="AA397">
        <v>63.13</v>
      </c>
      <c r="AB397">
        <v>0</v>
      </c>
      <c r="AC397">
        <v>0</v>
      </c>
      <c r="AD397">
        <v>0</v>
      </c>
      <c r="AE397">
        <v>63.13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 t="s">
        <v>3</v>
      </c>
      <c r="AT397">
        <v>11.111110999999999</v>
      </c>
      <c r="AU397" t="s">
        <v>36</v>
      </c>
      <c r="AV397">
        <v>0</v>
      </c>
      <c r="AW397">
        <v>1</v>
      </c>
      <c r="AX397">
        <v>-1</v>
      </c>
      <c r="AY397">
        <v>0</v>
      </c>
      <c r="AZ397">
        <v>0</v>
      </c>
      <c r="BA397" t="s">
        <v>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ROUND(Y397*Source!I390,9)</f>
        <v>1.9999999799999999</v>
      </c>
      <c r="CY397">
        <f t="shared" si="171"/>
        <v>63.13</v>
      </c>
      <c r="CZ397">
        <f t="shared" si="172"/>
        <v>63.13</v>
      </c>
      <c r="DA397">
        <f t="shared" si="173"/>
        <v>1</v>
      </c>
      <c r="DB397">
        <f t="shared" si="174"/>
        <v>701.44</v>
      </c>
      <c r="DC397">
        <f t="shared" si="175"/>
        <v>0</v>
      </c>
      <c r="DD397" t="s">
        <v>3</v>
      </c>
      <c r="DE397" t="s">
        <v>3</v>
      </c>
      <c r="DF397">
        <f t="shared" si="168"/>
        <v>126.26</v>
      </c>
      <c r="DG397">
        <f t="shared" si="165"/>
        <v>0</v>
      </c>
      <c r="DH397">
        <f t="shared" si="166"/>
        <v>0</v>
      </c>
      <c r="DI397">
        <f t="shared" si="169"/>
        <v>0</v>
      </c>
      <c r="DJ397">
        <f t="shared" si="176"/>
        <v>126.26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ROW(Source!A390)</f>
        <v>390</v>
      </c>
      <c r="B398">
        <v>86549534</v>
      </c>
      <c r="C398">
        <v>86550476</v>
      </c>
      <c r="D398">
        <v>85722576</v>
      </c>
      <c r="E398">
        <v>1</v>
      </c>
      <c r="F398">
        <v>1</v>
      </c>
      <c r="G398">
        <v>1081</v>
      </c>
      <c r="H398">
        <v>3</v>
      </c>
      <c r="I398" t="s">
        <v>271</v>
      </c>
      <c r="J398" t="s">
        <v>273</v>
      </c>
      <c r="K398" t="s">
        <v>272</v>
      </c>
      <c r="L398">
        <v>1354</v>
      </c>
      <c r="N398">
        <v>1010</v>
      </c>
      <c r="O398" t="s">
        <v>163</v>
      </c>
      <c r="P398" t="s">
        <v>163</v>
      </c>
      <c r="Q398">
        <v>1</v>
      </c>
      <c r="W398">
        <v>0</v>
      </c>
      <c r="X398">
        <v>-1790875809</v>
      </c>
      <c r="Y398">
        <f t="shared" si="170"/>
        <v>22.222221999999999</v>
      </c>
      <c r="AA398">
        <v>535.77</v>
      </c>
      <c r="AB398">
        <v>0</v>
      </c>
      <c r="AC398">
        <v>0</v>
      </c>
      <c r="AD398">
        <v>0</v>
      </c>
      <c r="AE398">
        <v>535.77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22.222221999999999</v>
      </c>
      <c r="AU398" t="s">
        <v>36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ROUND(Y398*Source!I390,9)</f>
        <v>3.9999999599999998</v>
      </c>
      <c r="CY398">
        <f t="shared" si="171"/>
        <v>535.77</v>
      </c>
      <c r="CZ398">
        <f t="shared" si="172"/>
        <v>535.77</v>
      </c>
      <c r="DA398">
        <f t="shared" si="173"/>
        <v>1</v>
      </c>
      <c r="DB398">
        <f t="shared" si="174"/>
        <v>11906</v>
      </c>
      <c r="DC398">
        <f t="shared" si="175"/>
        <v>0</v>
      </c>
      <c r="DD398" t="s">
        <v>3</v>
      </c>
      <c r="DE398" t="s">
        <v>3</v>
      </c>
      <c r="DF398">
        <f t="shared" si="168"/>
        <v>2143.08</v>
      </c>
      <c r="DG398">
        <f t="shared" si="165"/>
        <v>0</v>
      </c>
      <c r="DH398">
        <f t="shared" si="166"/>
        <v>0</v>
      </c>
      <c r="DI398">
        <f t="shared" si="169"/>
        <v>0</v>
      </c>
      <c r="DJ398">
        <f t="shared" si="176"/>
        <v>2143.08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ROW(Source!A391)</f>
        <v>391</v>
      </c>
      <c r="B399">
        <v>86549536</v>
      </c>
      <c r="C399">
        <v>86550476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612</v>
      </c>
      <c r="J399" t="s">
        <v>3</v>
      </c>
      <c r="K399" t="s">
        <v>613</v>
      </c>
      <c r="L399">
        <v>1191</v>
      </c>
      <c r="N399">
        <v>1013</v>
      </c>
      <c r="O399" t="s">
        <v>614</v>
      </c>
      <c r="P399" t="s">
        <v>614</v>
      </c>
      <c r="Q399">
        <v>1</v>
      </c>
      <c r="W399">
        <v>0</v>
      </c>
      <c r="X399">
        <v>476480486</v>
      </c>
      <c r="Y399">
        <f>((AT399*1.15)*1.2)</f>
        <v>77.279999999999987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5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56</v>
      </c>
      <c r="AU399" t="s">
        <v>139</v>
      </c>
      <c r="AV399">
        <v>1</v>
      </c>
      <c r="AW399">
        <v>2</v>
      </c>
      <c r="AX399">
        <v>86550491</v>
      </c>
      <c r="AY399">
        <v>1</v>
      </c>
      <c r="AZ399">
        <v>0</v>
      </c>
      <c r="BA399">
        <v>378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ROUND(AT399*Source!I391*AH399*AL399,2)</f>
        <v>0</v>
      </c>
      <c r="CV399">
        <f>ROUND(Y399*Source!I391,9)</f>
        <v>13.910399999999999</v>
      </c>
      <c r="CW399">
        <v>0</v>
      </c>
      <c r="CX399">
        <f>ROUND(Y399*Source!I391,9)</f>
        <v>13.910399999999999</v>
      </c>
      <c r="CY399">
        <f>AD399</f>
        <v>0</v>
      </c>
      <c r="CZ399">
        <f>AH399</f>
        <v>0</v>
      </c>
      <c r="DA399">
        <f>AL399</f>
        <v>1</v>
      </c>
      <c r="DB399">
        <f>ROUND(((ROUND(AT399*CZ399,2)*1.15)*1.2),6)</f>
        <v>0</v>
      </c>
      <c r="DC399">
        <f>ROUND(((ROUND(AT399*AG399,2)*1.15)*1.2),6)</f>
        <v>0</v>
      </c>
      <c r="DD399" t="s">
        <v>3</v>
      </c>
      <c r="DE399" t="s">
        <v>3</v>
      </c>
      <c r="DF399">
        <f t="shared" si="168"/>
        <v>0</v>
      </c>
      <c r="DG399">
        <f t="shared" si="165"/>
        <v>0</v>
      </c>
      <c r="DH399">
        <f t="shared" si="166"/>
        <v>0</v>
      </c>
      <c r="DI399">
        <f t="shared" si="169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ROW(Source!A391)</f>
        <v>391</v>
      </c>
      <c r="B400">
        <v>86549536</v>
      </c>
      <c r="C400">
        <v>86550476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632</v>
      </c>
      <c r="J400" t="s">
        <v>633</v>
      </c>
      <c r="K400" t="s">
        <v>634</v>
      </c>
      <c r="L400">
        <v>1368</v>
      </c>
      <c r="N400">
        <v>1011</v>
      </c>
      <c r="O400" t="s">
        <v>618</v>
      </c>
      <c r="P400" t="s">
        <v>618</v>
      </c>
      <c r="Q400">
        <v>1</v>
      </c>
      <c r="W400">
        <v>0</v>
      </c>
      <c r="X400">
        <v>874612079</v>
      </c>
      <c r="Y400">
        <f>((AT400*1.25)*1.2)</f>
        <v>0.3</v>
      </c>
      <c r="AA400">
        <v>0</v>
      </c>
      <c r="AB400">
        <v>1513.56</v>
      </c>
      <c r="AC400">
        <v>758.78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17.07</v>
      </c>
      <c r="AK400">
        <v>56.35</v>
      </c>
      <c r="AL400">
        <v>1</v>
      </c>
      <c r="AM400">
        <v>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0.2</v>
      </c>
      <c r="AU400" t="s">
        <v>138</v>
      </c>
      <c r="AV400">
        <v>0</v>
      </c>
      <c r="AW400">
        <v>2</v>
      </c>
      <c r="AX400">
        <v>86550492</v>
      </c>
      <c r="AY400">
        <v>1</v>
      </c>
      <c r="AZ400">
        <v>0</v>
      </c>
      <c r="BA400">
        <v>379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ROUND(Y400*Source!I391*DO400,9)</f>
        <v>0.68147999999999997</v>
      </c>
      <c r="CX400">
        <f>ROUND(Y400*Source!I391,9)</f>
        <v>5.3999999999999999E-2</v>
      </c>
      <c r="CY400">
        <f>AB400</f>
        <v>1513.56</v>
      </c>
      <c r="CZ400">
        <f>AF400</f>
        <v>83.1</v>
      </c>
      <c r="DA400">
        <f>AJ400</f>
        <v>17.07</v>
      </c>
      <c r="DB400">
        <f>ROUND(((ROUND(AT400*CZ400,2)*1.25)*1.2),6)</f>
        <v>24.93</v>
      </c>
      <c r="DC400">
        <f>ROUND(((ROUND(AT400*AG400,2)*1.25)*1.2),6)</f>
        <v>3.78</v>
      </c>
      <c r="DD400" t="s">
        <v>3</v>
      </c>
      <c r="DE400" t="s">
        <v>3</v>
      </c>
      <c r="DF400">
        <f t="shared" si="168"/>
        <v>0</v>
      </c>
      <c r="DG400">
        <f>ROUND(ROUND(AF400*AJ400,2)*CX400,2)</f>
        <v>76.599999999999994</v>
      </c>
      <c r="DH400">
        <f>ROUND(ROUND(AG400*AK400,2)*CX400,2)</f>
        <v>38.4</v>
      </c>
      <c r="DI400">
        <f t="shared" si="169"/>
        <v>0</v>
      </c>
      <c r="DJ400">
        <f>DG400</f>
        <v>76.599999999999994</v>
      </c>
      <c r="DK400">
        <v>0</v>
      </c>
      <c r="DL400" t="s">
        <v>635</v>
      </c>
      <c r="DM400">
        <v>0</v>
      </c>
      <c r="DN400" t="s">
        <v>614</v>
      </c>
      <c r="DO400">
        <v>12.62</v>
      </c>
    </row>
    <row r="401" spans="1:119" x14ac:dyDescent="0.25">
      <c r="A401">
        <f>ROW(Source!A391)</f>
        <v>391</v>
      </c>
      <c r="B401">
        <v>86549536</v>
      </c>
      <c r="C401">
        <v>86550476</v>
      </c>
      <c r="D401">
        <v>85730911</v>
      </c>
      <c r="E401">
        <v>1</v>
      </c>
      <c r="F401">
        <v>1</v>
      </c>
      <c r="G401">
        <v>1081</v>
      </c>
      <c r="H401">
        <v>2</v>
      </c>
      <c r="I401" t="s">
        <v>652</v>
      </c>
      <c r="J401" t="s">
        <v>653</v>
      </c>
      <c r="K401" t="s">
        <v>654</v>
      </c>
      <c r="L401">
        <v>1368</v>
      </c>
      <c r="N401">
        <v>1011</v>
      </c>
      <c r="O401" t="s">
        <v>618</v>
      </c>
      <c r="P401" t="s">
        <v>618</v>
      </c>
      <c r="Q401">
        <v>1</v>
      </c>
      <c r="W401">
        <v>0</v>
      </c>
      <c r="X401">
        <v>-44940208</v>
      </c>
      <c r="Y401">
        <f>((AT401*1.25)*1.2)</f>
        <v>0.03</v>
      </c>
      <c r="AA401">
        <v>0</v>
      </c>
      <c r="AB401">
        <v>2758.65</v>
      </c>
      <c r="AC401">
        <v>1017.92</v>
      </c>
      <c r="AD401">
        <v>0</v>
      </c>
      <c r="AE401">
        <v>0</v>
      </c>
      <c r="AF401">
        <v>179.17</v>
      </c>
      <c r="AG401">
        <v>16.93</v>
      </c>
      <c r="AH401">
        <v>0</v>
      </c>
      <c r="AI401">
        <v>1</v>
      </c>
      <c r="AJ401">
        <v>14.43</v>
      </c>
      <c r="AK401">
        <v>56.35</v>
      </c>
      <c r="AL401">
        <v>1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0.02</v>
      </c>
      <c r="AU401" t="s">
        <v>138</v>
      </c>
      <c r="AV401">
        <v>0</v>
      </c>
      <c r="AW401">
        <v>2</v>
      </c>
      <c r="AX401">
        <v>86550493</v>
      </c>
      <c r="AY401">
        <v>1</v>
      </c>
      <c r="AZ401">
        <v>0</v>
      </c>
      <c r="BA401">
        <v>380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ROUND(Y401*Source!I391*DO401,9)</f>
        <v>9.1422000000000003E-2</v>
      </c>
      <c r="CX401">
        <f>ROUND(Y401*Source!I391,9)</f>
        <v>5.4000000000000003E-3</v>
      </c>
      <c r="CY401">
        <f>AB401</f>
        <v>2758.65</v>
      </c>
      <c r="CZ401">
        <f>AF401</f>
        <v>179.17</v>
      </c>
      <c r="DA401">
        <f>AJ401</f>
        <v>14.43</v>
      </c>
      <c r="DB401">
        <f>ROUND(((ROUND(AT401*CZ401,2)*1.25)*1.2),6)</f>
        <v>5.37</v>
      </c>
      <c r="DC401">
        <f>ROUND(((ROUND(AT401*AG401,2)*1.25)*1.2),6)</f>
        <v>0.51</v>
      </c>
      <c r="DD401" t="s">
        <v>3</v>
      </c>
      <c r="DE401" t="s">
        <v>3</v>
      </c>
      <c r="DF401">
        <f t="shared" si="168"/>
        <v>0</v>
      </c>
      <c r="DG401">
        <f>ROUND(ROUND(AF401*AJ401,2)*CX401,2)</f>
        <v>13.96</v>
      </c>
      <c r="DH401">
        <f>ROUND(ROUND(AG401*AK401,2)*CX401,2)</f>
        <v>5.15</v>
      </c>
      <c r="DI401">
        <f t="shared" si="169"/>
        <v>0</v>
      </c>
      <c r="DJ401">
        <f>DG401</f>
        <v>13.96</v>
      </c>
      <c r="DK401">
        <v>0</v>
      </c>
      <c r="DL401" t="s">
        <v>635</v>
      </c>
      <c r="DM401">
        <v>0</v>
      </c>
      <c r="DN401" t="s">
        <v>614</v>
      </c>
      <c r="DO401">
        <v>16.93</v>
      </c>
    </row>
    <row r="402" spans="1:119" x14ac:dyDescent="0.25">
      <c r="A402">
        <f>ROW(Source!A391)</f>
        <v>391</v>
      </c>
      <c r="B402">
        <v>86549536</v>
      </c>
      <c r="C402">
        <v>86550476</v>
      </c>
      <c r="D402">
        <v>85700705</v>
      </c>
      <c r="E402">
        <v>1</v>
      </c>
      <c r="F402">
        <v>1</v>
      </c>
      <c r="G402">
        <v>1081</v>
      </c>
      <c r="H402">
        <v>3</v>
      </c>
      <c r="I402" t="s">
        <v>642</v>
      </c>
      <c r="J402" t="s">
        <v>643</v>
      </c>
      <c r="K402" t="s">
        <v>644</v>
      </c>
      <c r="L402">
        <v>1339</v>
      </c>
      <c r="N402">
        <v>1007</v>
      </c>
      <c r="O402" t="s">
        <v>622</v>
      </c>
      <c r="P402" t="s">
        <v>622</v>
      </c>
      <c r="Q402">
        <v>1</v>
      </c>
      <c r="W402">
        <v>0</v>
      </c>
      <c r="X402">
        <v>-1622585150</v>
      </c>
      <c r="Y402">
        <f t="shared" ref="Y402:Y412" si="177">((AT402*1)*1)</f>
        <v>6.4</v>
      </c>
      <c r="AA402">
        <v>54.79</v>
      </c>
      <c r="AB402">
        <v>0</v>
      </c>
      <c r="AC402">
        <v>0</v>
      </c>
      <c r="AD402">
        <v>0</v>
      </c>
      <c r="AE402">
        <v>7.07</v>
      </c>
      <c r="AF402">
        <v>0</v>
      </c>
      <c r="AG402">
        <v>0</v>
      </c>
      <c r="AH402">
        <v>0</v>
      </c>
      <c r="AI402">
        <v>7.75</v>
      </c>
      <c r="AJ402">
        <v>1</v>
      </c>
      <c r="AK402">
        <v>1</v>
      </c>
      <c r="AL402">
        <v>1</v>
      </c>
      <c r="AM402">
        <v>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6.4</v>
      </c>
      <c r="AU402" t="s">
        <v>36</v>
      </c>
      <c r="AV402">
        <v>0</v>
      </c>
      <c r="AW402">
        <v>2</v>
      </c>
      <c r="AX402">
        <v>86550494</v>
      </c>
      <c r="AY402">
        <v>1</v>
      </c>
      <c r="AZ402">
        <v>0</v>
      </c>
      <c r="BA402">
        <v>381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ROUND(Y402*Source!I391,9)</f>
        <v>1.1519999999999999</v>
      </c>
      <c r="CY402">
        <f t="shared" ref="CY402:CY412" si="178">AA402</f>
        <v>54.79</v>
      </c>
      <c r="CZ402">
        <f t="shared" ref="CZ402:CZ412" si="179">AE402</f>
        <v>7.07</v>
      </c>
      <c r="DA402">
        <f t="shared" ref="DA402:DA412" si="180">AI402</f>
        <v>7.75</v>
      </c>
      <c r="DB402">
        <f t="shared" ref="DB402:DB412" si="181">ROUND(((ROUND(AT402*CZ402,2)*1)*1),6)</f>
        <v>45.25</v>
      </c>
      <c r="DC402">
        <f t="shared" ref="DC402:DC412" si="182">ROUND(((ROUND(AT402*AG402,2)*1)*1),6)</f>
        <v>0</v>
      </c>
      <c r="DD402" t="s">
        <v>3</v>
      </c>
      <c r="DE402" t="s">
        <v>3</v>
      </c>
      <c r="DF402">
        <f t="shared" ref="DF402:DF412" si="183">ROUND(ROUND(AE402*AI402,2)*CX402,2)</f>
        <v>63.12</v>
      </c>
      <c r="DG402">
        <f t="shared" ref="DG402:DG419" si="184">ROUND(ROUND(AF402,2)*CX402,2)</f>
        <v>0</v>
      </c>
      <c r="DH402">
        <f t="shared" ref="DH402:DH419" si="185">ROUND(ROUND(AG402,2)*CX402,2)</f>
        <v>0</v>
      </c>
      <c r="DI402">
        <f t="shared" si="169"/>
        <v>0</v>
      </c>
      <c r="DJ402">
        <f t="shared" ref="DJ402:DJ412" si="186">DF402</f>
        <v>63.12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ROW(Source!A391)</f>
        <v>391</v>
      </c>
      <c r="B403">
        <v>86549536</v>
      </c>
      <c r="C403">
        <v>86550476</v>
      </c>
      <c r="D403">
        <v>85707550</v>
      </c>
      <c r="E403">
        <v>1</v>
      </c>
      <c r="F403">
        <v>1</v>
      </c>
      <c r="G403">
        <v>1081</v>
      </c>
      <c r="H403">
        <v>3</v>
      </c>
      <c r="I403" t="s">
        <v>655</v>
      </c>
      <c r="J403" t="s">
        <v>656</v>
      </c>
      <c r="K403" t="s">
        <v>657</v>
      </c>
      <c r="L403">
        <v>1346</v>
      </c>
      <c r="N403">
        <v>1009</v>
      </c>
      <c r="O403" t="s">
        <v>651</v>
      </c>
      <c r="P403" t="s">
        <v>651</v>
      </c>
      <c r="Q403">
        <v>1</v>
      </c>
      <c r="W403">
        <v>0</v>
      </c>
      <c r="X403">
        <v>53528542</v>
      </c>
      <c r="Y403">
        <f t="shared" si="177"/>
        <v>2.66</v>
      </c>
      <c r="AA403">
        <v>92.3</v>
      </c>
      <c r="AB403">
        <v>0</v>
      </c>
      <c r="AC403">
        <v>0</v>
      </c>
      <c r="AD403">
        <v>0</v>
      </c>
      <c r="AE403">
        <v>19.39</v>
      </c>
      <c r="AF403">
        <v>0</v>
      </c>
      <c r="AG403">
        <v>0</v>
      </c>
      <c r="AH403">
        <v>0</v>
      </c>
      <c r="AI403">
        <v>4.76</v>
      </c>
      <c r="AJ403">
        <v>1</v>
      </c>
      <c r="AK403">
        <v>1</v>
      </c>
      <c r="AL403">
        <v>1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2.66</v>
      </c>
      <c r="AU403" t="s">
        <v>36</v>
      </c>
      <c r="AV403">
        <v>0</v>
      </c>
      <c r="AW403">
        <v>2</v>
      </c>
      <c r="AX403">
        <v>86550495</v>
      </c>
      <c r="AY403">
        <v>1</v>
      </c>
      <c r="AZ403">
        <v>0</v>
      </c>
      <c r="BA403">
        <v>382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ROUND(Y403*Source!I391,9)</f>
        <v>0.4788</v>
      </c>
      <c r="CY403">
        <f t="shared" si="178"/>
        <v>92.3</v>
      </c>
      <c r="CZ403">
        <f t="shared" si="179"/>
        <v>19.39</v>
      </c>
      <c r="DA403">
        <f t="shared" si="180"/>
        <v>4.76</v>
      </c>
      <c r="DB403">
        <f t="shared" si="181"/>
        <v>51.58</v>
      </c>
      <c r="DC403">
        <f t="shared" si="182"/>
        <v>0</v>
      </c>
      <c r="DD403" t="s">
        <v>3</v>
      </c>
      <c r="DE403" t="s">
        <v>3</v>
      </c>
      <c r="DF403">
        <f t="shared" si="183"/>
        <v>44.19</v>
      </c>
      <c r="DG403">
        <f t="shared" si="184"/>
        <v>0</v>
      </c>
      <c r="DH403">
        <f t="shared" si="185"/>
        <v>0</v>
      </c>
      <c r="DI403">
        <f t="shared" si="169"/>
        <v>0</v>
      </c>
      <c r="DJ403">
        <f t="shared" si="186"/>
        <v>44.19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ROW(Source!A391)</f>
        <v>391</v>
      </c>
      <c r="B404">
        <v>86549536</v>
      </c>
      <c r="C404">
        <v>86550476</v>
      </c>
      <c r="D404">
        <v>85713229</v>
      </c>
      <c r="E404">
        <v>1</v>
      </c>
      <c r="F404">
        <v>1</v>
      </c>
      <c r="G404">
        <v>1081</v>
      </c>
      <c r="H404">
        <v>3</v>
      </c>
      <c r="I404" t="s">
        <v>267</v>
      </c>
      <c r="J404" t="s">
        <v>269</v>
      </c>
      <c r="K404" t="s">
        <v>268</v>
      </c>
      <c r="L404">
        <v>1301</v>
      </c>
      <c r="N404">
        <v>1003</v>
      </c>
      <c r="O404" t="s">
        <v>144</v>
      </c>
      <c r="P404" t="s">
        <v>144</v>
      </c>
      <c r="Q404">
        <v>1</v>
      </c>
      <c r="W404">
        <v>0</v>
      </c>
      <c r="X404">
        <v>-498402387</v>
      </c>
      <c r="Y404">
        <f t="shared" si="177"/>
        <v>99.8</v>
      </c>
      <c r="AA404">
        <v>394.28</v>
      </c>
      <c r="AB404">
        <v>0</v>
      </c>
      <c r="AC404">
        <v>0</v>
      </c>
      <c r="AD404">
        <v>0</v>
      </c>
      <c r="AE404">
        <v>179.22</v>
      </c>
      <c r="AF404">
        <v>0</v>
      </c>
      <c r="AG404">
        <v>0</v>
      </c>
      <c r="AH404">
        <v>0</v>
      </c>
      <c r="AI404">
        <v>2.2000000000000002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99.8</v>
      </c>
      <c r="AU404" t="s">
        <v>36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ROUND(Y404*Source!I391,9)</f>
        <v>17.963999999999999</v>
      </c>
      <c r="CY404">
        <f t="shared" si="178"/>
        <v>394.28</v>
      </c>
      <c r="CZ404">
        <f t="shared" si="179"/>
        <v>179.22</v>
      </c>
      <c r="DA404">
        <f t="shared" si="180"/>
        <v>2.2000000000000002</v>
      </c>
      <c r="DB404">
        <f t="shared" si="181"/>
        <v>17886.16</v>
      </c>
      <c r="DC404">
        <f t="shared" si="182"/>
        <v>0</v>
      </c>
      <c r="DD404" t="s">
        <v>3</v>
      </c>
      <c r="DE404" t="s">
        <v>3</v>
      </c>
      <c r="DF404">
        <f t="shared" si="183"/>
        <v>7082.85</v>
      </c>
      <c r="DG404">
        <f t="shared" si="184"/>
        <v>0</v>
      </c>
      <c r="DH404">
        <f t="shared" si="185"/>
        <v>0</v>
      </c>
      <c r="DI404">
        <f t="shared" si="169"/>
        <v>0</v>
      </c>
      <c r="DJ404">
        <f t="shared" si="186"/>
        <v>7082.85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ROW(Source!A391)</f>
        <v>391</v>
      </c>
      <c r="B405">
        <v>86549536</v>
      </c>
      <c r="C405">
        <v>86550476</v>
      </c>
      <c r="D405">
        <v>85713887</v>
      </c>
      <c r="E405">
        <v>1</v>
      </c>
      <c r="F405">
        <v>1</v>
      </c>
      <c r="G405">
        <v>1081</v>
      </c>
      <c r="H405">
        <v>3</v>
      </c>
      <c r="I405" t="s">
        <v>263</v>
      </c>
      <c r="J405" t="s">
        <v>265</v>
      </c>
      <c r="K405" t="s">
        <v>264</v>
      </c>
      <c r="L405">
        <v>1354</v>
      </c>
      <c r="N405">
        <v>1010</v>
      </c>
      <c r="O405" t="s">
        <v>163</v>
      </c>
      <c r="P405" t="s">
        <v>163</v>
      </c>
      <c r="Q405">
        <v>1</v>
      </c>
      <c r="W405">
        <v>0</v>
      </c>
      <c r="X405">
        <v>305866094</v>
      </c>
      <c r="Y405">
        <f t="shared" si="177"/>
        <v>50</v>
      </c>
      <c r="AA405">
        <v>45.05</v>
      </c>
      <c r="AB405">
        <v>0</v>
      </c>
      <c r="AC405">
        <v>0</v>
      </c>
      <c r="AD405">
        <v>0</v>
      </c>
      <c r="AE405">
        <v>54.28</v>
      </c>
      <c r="AF405">
        <v>0</v>
      </c>
      <c r="AG405">
        <v>0</v>
      </c>
      <c r="AH405">
        <v>0</v>
      </c>
      <c r="AI405">
        <v>0.83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50</v>
      </c>
      <c r="AU405" t="s">
        <v>36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ROUND(Y405*Source!I391,9)</f>
        <v>9</v>
      </c>
      <c r="CY405">
        <f t="shared" si="178"/>
        <v>45.05</v>
      </c>
      <c r="CZ405">
        <f t="shared" si="179"/>
        <v>54.28</v>
      </c>
      <c r="DA405">
        <f t="shared" si="180"/>
        <v>0.83</v>
      </c>
      <c r="DB405">
        <f t="shared" si="181"/>
        <v>2714</v>
      </c>
      <c r="DC405">
        <f t="shared" si="182"/>
        <v>0</v>
      </c>
      <c r="DD405" t="s">
        <v>3</v>
      </c>
      <c r="DE405" t="s">
        <v>3</v>
      </c>
      <c r="DF405">
        <f t="shared" si="183"/>
        <v>405.45</v>
      </c>
      <c r="DG405">
        <f t="shared" si="184"/>
        <v>0</v>
      </c>
      <c r="DH405">
        <f t="shared" si="185"/>
        <v>0</v>
      </c>
      <c r="DI405">
        <f t="shared" si="169"/>
        <v>0</v>
      </c>
      <c r="DJ405">
        <f t="shared" si="186"/>
        <v>405.45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ROW(Source!A391)</f>
        <v>391</v>
      </c>
      <c r="B406">
        <v>86549536</v>
      </c>
      <c r="C406">
        <v>86550476</v>
      </c>
      <c r="D406">
        <v>85714087</v>
      </c>
      <c r="E406">
        <v>1</v>
      </c>
      <c r="F406">
        <v>1</v>
      </c>
      <c r="G406">
        <v>1081</v>
      </c>
      <c r="H406">
        <v>3</v>
      </c>
      <c r="I406" t="s">
        <v>291</v>
      </c>
      <c r="J406" t="s">
        <v>293</v>
      </c>
      <c r="K406" t="s">
        <v>292</v>
      </c>
      <c r="L406">
        <v>1354</v>
      </c>
      <c r="N406">
        <v>1010</v>
      </c>
      <c r="O406" t="s">
        <v>163</v>
      </c>
      <c r="P406" t="s">
        <v>163</v>
      </c>
      <c r="Q406">
        <v>1</v>
      </c>
      <c r="W406">
        <v>0</v>
      </c>
      <c r="X406">
        <v>-1935444414</v>
      </c>
      <c r="Y406">
        <f t="shared" si="177"/>
        <v>5.5555560000000002</v>
      </c>
      <c r="AA406">
        <v>330.8</v>
      </c>
      <c r="AB406">
        <v>0</v>
      </c>
      <c r="AC406">
        <v>0</v>
      </c>
      <c r="AD406">
        <v>0</v>
      </c>
      <c r="AE406">
        <v>63.13</v>
      </c>
      <c r="AF406">
        <v>0</v>
      </c>
      <c r="AG406">
        <v>0</v>
      </c>
      <c r="AH406">
        <v>0</v>
      </c>
      <c r="AI406">
        <v>5.24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5.5555560000000002</v>
      </c>
      <c r="AU406" t="s">
        <v>36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ROUND(Y406*Source!I391,9)</f>
        <v>1.00000008</v>
      </c>
      <c r="CY406">
        <f t="shared" si="178"/>
        <v>330.8</v>
      </c>
      <c r="CZ406">
        <f t="shared" si="179"/>
        <v>63.13</v>
      </c>
      <c r="DA406">
        <f t="shared" si="180"/>
        <v>5.24</v>
      </c>
      <c r="DB406">
        <f t="shared" si="181"/>
        <v>350.72</v>
      </c>
      <c r="DC406">
        <f t="shared" si="182"/>
        <v>0</v>
      </c>
      <c r="DD406" t="s">
        <v>3</v>
      </c>
      <c r="DE406" t="s">
        <v>3</v>
      </c>
      <c r="DF406">
        <f t="shared" si="183"/>
        <v>330.8</v>
      </c>
      <c r="DG406">
        <f t="shared" si="184"/>
        <v>0</v>
      </c>
      <c r="DH406">
        <f t="shared" si="185"/>
        <v>0</v>
      </c>
      <c r="DI406">
        <f t="shared" si="169"/>
        <v>0</v>
      </c>
      <c r="DJ406">
        <f t="shared" si="186"/>
        <v>330.8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ROW(Source!A391)</f>
        <v>391</v>
      </c>
      <c r="B407">
        <v>86549536</v>
      </c>
      <c r="C407">
        <v>86550476</v>
      </c>
      <c r="D407">
        <v>85714098</v>
      </c>
      <c r="E407">
        <v>1</v>
      </c>
      <c r="F407">
        <v>1</v>
      </c>
      <c r="G407">
        <v>1081</v>
      </c>
      <c r="H407">
        <v>3</v>
      </c>
      <c r="I407" t="s">
        <v>275</v>
      </c>
      <c r="J407" t="s">
        <v>277</v>
      </c>
      <c r="K407" t="s">
        <v>276</v>
      </c>
      <c r="L407">
        <v>1354</v>
      </c>
      <c r="N407">
        <v>1010</v>
      </c>
      <c r="O407" t="s">
        <v>163</v>
      </c>
      <c r="P407" t="s">
        <v>163</v>
      </c>
      <c r="Q407">
        <v>1</v>
      </c>
      <c r="W407">
        <v>0</v>
      </c>
      <c r="X407">
        <v>-2057819223</v>
      </c>
      <c r="Y407">
        <f t="shared" si="177"/>
        <v>33.333333000000003</v>
      </c>
      <c r="AA407">
        <v>207.96</v>
      </c>
      <c r="AB407">
        <v>0</v>
      </c>
      <c r="AC407">
        <v>0</v>
      </c>
      <c r="AD407">
        <v>0</v>
      </c>
      <c r="AE407">
        <v>53.05</v>
      </c>
      <c r="AF407">
        <v>0</v>
      </c>
      <c r="AG407">
        <v>0</v>
      </c>
      <c r="AH407">
        <v>0</v>
      </c>
      <c r="AI407">
        <v>3.92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33.333333000000003</v>
      </c>
      <c r="AU407" t="s">
        <v>36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ROUND(Y407*Source!I391,9)</f>
        <v>5.9999999400000004</v>
      </c>
      <c r="CY407">
        <f t="shared" si="178"/>
        <v>207.96</v>
      </c>
      <c r="CZ407">
        <f t="shared" si="179"/>
        <v>53.05</v>
      </c>
      <c r="DA407">
        <f t="shared" si="180"/>
        <v>3.92</v>
      </c>
      <c r="DB407">
        <f t="shared" si="181"/>
        <v>1768.33</v>
      </c>
      <c r="DC407">
        <f t="shared" si="182"/>
        <v>0</v>
      </c>
      <c r="DD407" t="s">
        <v>3</v>
      </c>
      <c r="DE407" t="s">
        <v>3</v>
      </c>
      <c r="DF407">
        <f t="shared" si="183"/>
        <v>1247.76</v>
      </c>
      <c r="DG407">
        <f t="shared" si="184"/>
        <v>0</v>
      </c>
      <c r="DH407">
        <f t="shared" si="185"/>
        <v>0</v>
      </c>
      <c r="DI407">
        <f t="shared" si="169"/>
        <v>0</v>
      </c>
      <c r="DJ407">
        <f t="shared" si="186"/>
        <v>1247.76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ROW(Source!A391)</f>
        <v>391</v>
      </c>
      <c r="B408">
        <v>86549536</v>
      </c>
      <c r="C408">
        <v>86550476</v>
      </c>
      <c r="D408">
        <v>85714099</v>
      </c>
      <c r="E408">
        <v>1</v>
      </c>
      <c r="F408">
        <v>1</v>
      </c>
      <c r="G408">
        <v>1081</v>
      </c>
      <c r="H408">
        <v>3</v>
      </c>
      <c r="I408" t="s">
        <v>279</v>
      </c>
      <c r="J408" t="s">
        <v>281</v>
      </c>
      <c r="K408" t="s">
        <v>280</v>
      </c>
      <c r="L408">
        <v>1354</v>
      </c>
      <c r="N408">
        <v>1010</v>
      </c>
      <c r="O408" t="s">
        <v>163</v>
      </c>
      <c r="P408" t="s">
        <v>163</v>
      </c>
      <c r="Q408">
        <v>1</v>
      </c>
      <c r="W408">
        <v>0</v>
      </c>
      <c r="X408">
        <v>-529004729</v>
      </c>
      <c r="Y408">
        <f t="shared" si="177"/>
        <v>33.333333000000003</v>
      </c>
      <c r="AA408">
        <v>96</v>
      </c>
      <c r="AB408">
        <v>0</v>
      </c>
      <c r="AC408">
        <v>0</v>
      </c>
      <c r="AD408">
        <v>0</v>
      </c>
      <c r="AE408">
        <v>20.21</v>
      </c>
      <c r="AF408">
        <v>0</v>
      </c>
      <c r="AG408">
        <v>0</v>
      </c>
      <c r="AH408">
        <v>0</v>
      </c>
      <c r="AI408">
        <v>4.75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33.333333000000003</v>
      </c>
      <c r="AU408" t="s">
        <v>36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ROUND(Y408*Source!I391,9)</f>
        <v>5.9999999400000004</v>
      </c>
      <c r="CY408">
        <f t="shared" si="178"/>
        <v>96</v>
      </c>
      <c r="CZ408">
        <f t="shared" si="179"/>
        <v>20.21</v>
      </c>
      <c r="DA408">
        <f t="shared" si="180"/>
        <v>4.75</v>
      </c>
      <c r="DB408">
        <f t="shared" si="181"/>
        <v>673.67</v>
      </c>
      <c r="DC408">
        <f t="shared" si="182"/>
        <v>0</v>
      </c>
      <c r="DD408" t="s">
        <v>3</v>
      </c>
      <c r="DE408" t="s">
        <v>3</v>
      </c>
      <c r="DF408">
        <f t="shared" si="183"/>
        <v>576</v>
      </c>
      <c r="DG408">
        <f t="shared" si="184"/>
        <v>0</v>
      </c>
      <c r="DH408">
        <f t="shared" si="185"/>
        <v>0</v>
      </c>
      <c r="DI408">
        <f t="shared" si="169"/>
        <v>0</v>
      </c>
      <c r="DJ408">
        <f t="shared" si="186"/>
        <v>576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ROW(Source!A391)</f>
        <v>391</v>
      </c>
      <c r="B409">
        <v>86549536</v>
      </c>
      <c r="C409">
        <v>86550476</v>
      </c>
      <c r="D409">
        <v>85714035</v>
      </c>
      <c r="E409">
        <v>1</v>
      </c>
      <c r="F409">
        <v>1</v>
      </c>
      <c r="G409">
        <v>1081</v>
      </c>
      <c r="H409">
        <v>3</v>
      </c>
      <c r="I409" t="s">
        <v>658</v>
      </c>
      <c r="J409" t="s">
        <v>659</v>
      </c>
      <c r="K409" t="s">
        <v>660</v>
      </c>
      <c r="L409">
        <v>1346</v>
      </c>
      <c r="N409">
        <v>1009</v>
      </c>
      <c r="O409" t="s">
        <v>651</v>
      </c>
      <c r="P409" t="s">
        <v>651</v>
      </c>
      <c r="Q409">
        <v>1</v>
      </c>
      <c r="W409">
        <v>0</v>
      </c>
      <c r="X409">
        <v>1368825304</v>
      </c>
      <c r="Y409">
        <f t="shared" si="177"/>
        <v>4</v>
      </c>
      <c r="AA409">
        <v>595.83000000000004</v>
      </c>
      <c r="AB409">
        <v>0</v>
      </c>
      <c r="AC409">
        <v>0</v>
      </c>
      <c r="AD409">
        <v>0</v>
      </c>
      <c r="AE409">
        <v>33.72</v>
      </c>
      <c r="AF409">
        <v>0</v>
      </c>
      <c r="AG409">
        <v>0</v>
      </c>
      <c r="AH409">
        <v>0</v>
      </c>
      <c r="AI409">
        <v>17.670000000000002</v>
      </c>
      <c r="AJ409">
        <v>1</v>
      </c>
      <c r="AK409">
        <v>1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4</v>
      </c>
      <c r="AU409" t="s">
        <v>36</v>
      </c>
      <c r="AV409">
        <v>0</v>
      </c>
      <c r="AW409">
        <v>2</v>
      </c>
      <c r="AX409">
        <v>86550496</v>
      </c>
      <c r="AY409">
        <v>1</v>
      </c>
      <c r="AZ409">
        <v>0</v>
      </c>
      <c r="BA409">
        <v>383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ROUND(Y409*Source!I391,9)</f>
        <v>0.72</v>
      </c>
      <c r="CY409">
        <f t="shared" si="178"/>
        <v>595.83000000000004</v>
      </c>
      <c r="CZ409">
        <f t="shared" si="179"/>
        <v>33.72</v>
      </c>
      <c r="DA409">
        <f t="shared" si="180"/>
        <v>17.670000000000002</v>
      </c>
      <c r="DB409">
        <f t="shared" si="181"/>
        <v>134.88</v>
      </c>
      <c r="DC409">
        <f t="shared" si="182"/>
        <v>0</v>
      </c>
      <c r="DD409" t="s">
        <v>3</v>
      </c>
      <c r="DE409" t="s">
        <v>3</v>
      </c>
      <c r="DF409">
        <f t="shared" si="183"/>
        <v>429</v>
      </c>
      <c r="DG409">
        <f t="shared" si="184"/>
        <v>0</v>
      </c>
      <c r="DH409">
        <f t="shared" si="185"/>
        <v>0</v>
      </c>
      <c r="DI409">
        <f t="shared" si="169"/>
        <v>0</v>
      </c>
      <c r="DJ409">
        <f t="shared" si="186"/>
        <v>429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ROW(Source!A391)</f>
        <v>391</v>
      </c>
      <c r="B410">
        <v>86549536</v>
      </c>
      <c r="C410">
        <v>86550476</v>
      </c>
      <c r="D410">
        <v>85714059</v>
      </c>
      <c r="E410">
        <v>1</v>
      </c>
      <c r="F410">
        <v>1</v>
      </c>
      <c r="G410">
        <v>1081</v>
      </c>
      <c r="H410">
        <v>3</v>
      </c>
      <c r="I410" t="s">
        <v>354</v>
      </c>
      <c r="J410" t="s">
        <v>356</v>
      </c>
      <c r="K410" t="s">
        <v>355</v>
      </c>
      <c r="L410">
        <v>1354</v>
      </c>
      <c r="N410">
        <v>1010</v>
      </c>
      <c r="O410" t="s">
        <v>163</v>
      </c>
      <c r="P410" t="s">
        <v>163</v>
      </c>
      <c r="Q410">
        <v>1</v>
      </c>
      <c r="W410">
        <v>0</v>
      </c>
      <c r="X410">
        <v>294525316</v>
      </c>
      <c r="Y410">
        <f t="shared" si="177"/>
        <v>72.222222000000002</v>
      </c>
      <c r="AA410">
        <v>131.25</v>
      </c>
      <c r="AB410">
        <v>0</v>
      </c>
      <c r="AC410">
        <v>0</v>
      </c>
      <c r="AD410">
        <v>0</v>
      </c>
      <c r="AE410">
        <v>34.090000000000003</v>
      </c>
      <c r="AF410">
        <v>0</v>
      </c>
      <c r="AG410">
        <v>0</v>
      </c>
      <c r="AH410">
        <v>0</v>
      </c>
      <c r="AI410">
        <v>3.85</v>
      </c>
      <c r="AJ410">
        <v>1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 t="s">
        <v>3</v>
      </c>
      <c r="AT410">
        <v>72.222222000000002</v>
      </c>
      <c r="AU410" t="s">
        <v>36</v>
      </c>
      <c r="AV410">
        <v>0</v>
      </c>
      <c r="AW410">
        <v>1</v>
      </c>
      <c r="AX410">
        <v>-1</v>
      </c>
      <c r="AY410">
        <v>0</v>
      </c>
      <c r="AZ410">
        <v>0</v>
      </c>
      <c r="BA410" t="s">
        <v>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ROUND(Y410*Source!I391,9)</f>
        <v>12.99999996</v>
      </c>
      <c r="CY410">
        <f t="shared" si="178"/>
        <v>131.25</v>
      </c>
      <c r="CZ410">
        <f t="shared" si="179"/>
        <v>34.090000000000003</v>
      </c>
      <c r="DA410">
        <f t="shared" si="180"/>
        <v>3.85</v>
      </c>
      <c r="DB410">
        <f t="shared" si="181"/>
        <v>2462.06</v>
      </c>
      <c r="DC410">
        <f t="shared" si="182"/>
        <v>0</v>
      </c>
      <c r="DD410" t="s">
        <v>3</v>
      </c>
      <c r="DE410" t="s">
        <v>3</v>
      </c>
      <c r="DF410">
        <f t="shared" si="183"/>
        <v>1706.25</v>
      </c>
      <c r="DG410">
        <f t="shared" si="184"/>
        <v>0</v>
      </c>
      <c r="DH410">
        <f t="shared" si="185"/>
        <v>0</v>
      </c>
      <c r="DI410">
        <f t="shared" si="169"/>
        <v>0</v>
      </c>
      <c r="DJ410">
        <f t="shared" si="186"/>
        <v>1706.25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ROW(Source!A391)</f>
        <v>391</v>
      </c>
      <c r="B411">
        <v>86549536</v>
      </c>
      <c r="C411">
        <v>86550476</v>
      </c>
      <c r="D411">
        <v>85714061</v>
      </c>
      <c r="E411">
        <v>1</v>
      </c>
      <c r="F411">
        <v>1</v>
      </c>
      <c r="G411">
        <v>1081</v>
      </c>
      <c r="H411">
        <v>3</v>
      </c>
      <c r="I411" t="s">
        <v>283</v>
      </c>
      <c r="J411" t="s">
        <v>285</v>
      </c>
      <c r="K411" t="s">
        <v>284</v>
      </c>
      <c r="L411">
        <v>1354</v>
      </c>
      <c r="N411">
        <v>1010</v>
      </c>
      <c r="O411" t="s">
        <v>163</v>
      </c>
      <c r="P411" t="s">
        <v>163</v>
      </c>
      <c r="Q411">
        <v>1</v>
      </c>
      <c r="W411">
        <v>0</v>
      </c>
      <c r="X411">
        <v>724292144</v>
      </c>
      <c r="Y411">
        <f t="shared" si="177"/>
        <v>11.111110999999999</v>
      </c>
      <c r="AA411">
        <v>237.37</v>
      </c>
      <c r="AB411">
        <v>0</v>
      </c>
      <c r="AC411">
        <v>0</v>
      </c>
      <c r="AD411">
        <v>0</v>
      </c>
      <c r="AE411">
        <v>63.13</v>
      </c>
      <c r="AF411">
        <v>0</v>
      </c>
      <c r="AG411">
        <v>0</v>
      </c>
      <c r="AH411">
        <v>0</v>
      </c>
      <c r="AI411">
        <v>3.76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3</v>
      </c>
      <c r="AT411">
        <v>11.111110999999999</v>
      </c>
      <c r="AU411" t="s">
        <v>36</v>
      </c>
      <c r="AV411">
        <v>0</v>
      </c>
      <c r="AW411">
        <v>1</v>
      </c>
      <c r="AX411">
        <v>-1</v>
      </c>
      <c r="AY411">
        <v>0</v>
      </c>
      <c r="AZ411">
        <v>0</v>
      </c>
      <c r="BA411" t="s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ROUND(Y411*Source!I391,9)</f>
        <v>1.9999999799999999</v>
      </c>
      <c r="CY411">
        <f t="shared" si="178"/>
        <v>237.37</v>
      </c>
      <c r="CZ411">
        <f t="shared" si="179"/>
        <v>63.13</v>
      </c>
      <c r="DA411">
        <f t="shared" si="180"/>
        <v>3.76</v>
      </c>
      <c r="DB411">
        <f t="shared" si="181"/>
        <v>701.44</v>
      </c>
      <c r="DC411">
        <f t="shared" si="182"/>
        <v>0</v>
      </c>
      <c r="DD411" t="s">
        <v>3</v>
      </c>
      <c r="DE411" t="s">
        <v>3</v>
      </c>
      <c r="DF411">
        <f t="shared" si="183"/>
        <v>474.74</v>
      </c>
      <c r="DG411">
        <f t="shared" si="184"/>
        <v>0</v>
      </c>
      <c r="DH411">
        <f t="shared" si="185"/>
        <v>0</v>
      </c>
      <c r="DI411">
        <f t="shared" si="169"/>
        <v>0</v>
      </c>
      <c r="DJ411">
        <f t="shared" si="186"/>
        <v>474.74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5">
      <c r="A412">
        <f>ROW(Source!A391)</f>
        <v>391</v>
      </c>
      <c r="B412">
        <v>86549536</v>
      </c>
      <c r="C412">
        <v>86550476</v>
      </c>
      <c r="D412">
        <v>85722576</v>
      </c>
      <c r="E412">
        <v>1</v>
      </c>
      <c r="F412">
        <v>1</v>
      </c>
      <c r="G412">
        <v>1081</v>
      </c>
      <c r="H412">
        <v>3</v>
      </c>
      <c r="I412" t="s">
        <v>271</v>
      </c>
      <c r="J412" t="s">
        <v>273</v>
      </c>
      <c r="K412" t="s">
        <v>272</v>
      </c>
      <c r="L412">
        <v>1354</v>
      </c>
      <c r="N412">
        <v>1010</v>
      </c>
      <c r="O412" t="s">
        <v>163</v>
      </c>
      <c r="P412" t="s">
        <v>163</v>
      </c>
      <c r="Q412">
        <v>1</v>
      </c>
      <c r="W412">
        <v>0</v>
      </c>
      <c r="X412">
        <v>-1790875809</v>
      </c>
      <c r="Y412">
        <f t="shared" si="177"/>
        <v>22.222221999999999</v>
      </c>
      <c r="AA412">
        <v>3728.96</v>
      </c>
      <c r="AB412">
        <v>0</v>
      </c>
      <c r="AC412">
        <v>0</v>
      </c>
      <c r="AD412">
        <v>0</v>
      </c>
      <c r="AE412">
        <v>535.77</v>
      </c>
      <c r="AF412">
        <v>0</v>
      </c>
      <c r="AG412">
        <v>0</v>
      </c>
      <c r="AH412">
        <v>0</v>
      </c>
      <c r="AI412">
        <v>6.96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3</v>
      </c>
      <c r="AT412">
        <v>22.222221999999999</v>
      </c>
      <c r="AU412" t="s">
        <v>36</v>
      </c>
      <c r="AV412">
        <v>0</v>
      </c>
      <c r="AW412">
        <v>1</v>
      </c>
      <c r="AX412">
        <v>-1</v>
      </c>
      <c r="AY412">
        <v>0</v>
      </c>
      <c r="AZ412">
        <v>0</v>
      </c>
      <c r="BA412" t="s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ROUND(Y412*Source!I391,9)</f>
        <v>3.9999999599999998</v>
      </c>
      <c r="CY412">
        <f t="shared" si="178"/>
        <v>3728.96</v>
      </c>
      <c r="CZ412">
        <f t="shared" si="179"/>
        <v>535.77</v>
      </c>
      <c r="DA412">
        <f t="shared" si="180"/>
        <v>6.96</v>
      </c>
      <c r="DB412">
        <f t="shared" si="181"/>
        <v>11906</v>
      </c>
      <c r="DC412">
        <f t="shared" si="182"/>
        <v>0</v>
      </c>
      <c r="DD412" t="s">
        <v>3</v>
      </c>
      <c r="DE412" t="s">
        <v>3</v>
      </c>
      <c r="DF412">
        <f t="shared" si="183"/>
        <v>14915.84</v>
      </c>
      <c r="DG412">
        <f t="shared" si="184"/>
        <v>0</v>
      </c>
      <c r="DH412">
        <f t="shared" si="185"/>
        <v>0</v>
      </c>
      <c r="DI412">
        <f t="shared" si="169"/>
        <v>0</v>
      </c>
      <c r="DJ412">
        <f t="shared" si="186"/>
        <v>14915.84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5">
      <c r="A413">
        <f>ROW(Source!A443)</f>
        <v>443</v>
      </c>
      <c r="B413">
        <v>86549534</v>
      </c>
      <c r="C413">
        <v>86550508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612</v>
      </c>
      <c r="J413" t="s">
        <v>3</v>
      </c>
      <c r="K413" t="s">
        <v>613</v>
      </c>
      <c r="L413">
        <v>1191</v>
      </c>
      <c r="N413">
        <v>1013</v>
      </c>
      <c r="O413" t="s">
        <v>614</v>
      </c>
      <c r="P413" t="s">
        <v>614</v>
      </c>
      <c r="Q413">
        <v>1</v>
      </c>
      <c r="W413">
        <v>0</v>
      </c>
      <c r="X413">
        <v>476480486</v>
      </c>
      <c r="Y413">
        <f>((AT413*1.15)*1.2)</f>
        <v>1.5869999999999997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1.1499999999999999</v>
      </c>
      <c r="AU413" t="s">
        <v>139</v>
      </c>
      <c r="AV413">
        <v>1</v>
      </c>
      <c r="AW413">
        <v>2</v>
      </c>
      <c r="AX413">
        <v>86550515</v>
      </c>
      <c r="AY413">
        <v>1</v>
      </c>
      <c r="AZ413">
        <v>0</v>
      </c>
      <c r="BA413">
        <v>387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U413">
        <f>ROUND(AT413*Source!I443*AH413*AL413,2)</f>
        <v>0</v>
      </c>
      <c r="CV413">
        <f>ROUND(Y413*Source!I443,9)</f>
        <v>58.719000000000001</v>
      </c>
      <c r="CW413">
        <v>0</v>
      </c>
      <c r="CX413">
        <f>ROUND(Y413*Source!I443,9)</f>
        <v>58.719000000000001</v>
      </c>
      <c r="CY413">
        <f>AD413</f>
        <v>0</v>
      </c>
      <c r="CZ413">
        <f>AH413</f>
        <v>0</v>
      </c>
      <c r="DA413">
        <f>AL413</f>
        <v>1</v>
      </c>
      <c r="DB413">
        <f>ROUND(((ROUND(AT413*CZ413,2)*1.15)*1.2),6)</f>
        <v>0</v>
      </c>
      <c r="DC413">
        <f>ROUND(((ROUND(AT413*AG413,2)*1.15)*1.2),6)</f>
        <v>0</v>
      </c>
      <c r="DD413" t="s">
        <v>3</v>
      </c>
      <c r="DE413" t="s">
        <v>3</v>
      </c>
      <c r="DF413">
        <f t="shared" ref="DF413:DF421" si="187">ROUND(ROUND(AE413,2)*CX413,2)</f>
        <v>0</v>
      </c>
      <c r="DG413">
        <f t="shared" si="184"/>
        <v>0</v>
      </c>
      <c r="DH413">
        <f t="shared" si="185"/>
        <v>0</v>
      </c>
      <c r="DI413">
        <f t="shared" si="169"/>
        <v>0</v>
      </c>
      <c r="DJ413">
        <f>DI413</f>
        <v>0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ROW(Source!A443)</f>
        <v>443</v>
      </c>
      <c r="B414">
        <v>86549534</v>
      </c>
      <c r="C414">
        <v>86550508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632</v>
      </c>
      <c r="J414" t="s">
        <v>633</v>
      </c>
      <c r="K414" t="s">
        <v>634</v>
      </c>
      <c r="L414">
        <v>1368</v>
      </c>
      <c r="N414">
        <v>1011</v>
      </c>
      <c r="O414" t="s">
        <v>618</v>
      </c>
      <c r="P414" t="s">
        <v>618</v>
      </c>
      <c r="Q414">
        <v>1</v>
      </c>
      <c r="W414">
        <v>0</v>
      </c>
      <c r="X414">
        <v>874612079</v>
      </c>
      <c r="Y414">
        <f>((AT414*1.25)*1.2)</f>
        <v>1.4999999999999999E-2</v>
      </c>
      <c r="AA414">
        <v>0</v>
      </c>
      <c r="AB414">
        <v>88.67</v>
      </c>
      <c r="AC414">
        <v>13.47</v>
      </c>
      <c r="AD414">
        <v>0</v>
      </c>
      <c r="AE414">
        <v>0</v>
      </c>
      <c r="AF414">
        <v>83.1</v>
      </c>
      <c r="AG414">
        <v>12.62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0.01</v>
      </c>
      <c r="AU414" t="s">
        <v>138</v>
      </c>
      <c r="AV414">
        <v>0</v>
      </c>
      <c r="AW414">
        <v>2</v>
      </c>
      <c r="AX414">
        <v>86550516</v>
      </c>
      <c r="AY414">
        <v>1</v>
      </c>
      <c r="AZ414">
        <v>0</v>
      </c>
      <c r="BA414">
        <v>388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ROUND(Y414*Source!I443*DO414,9)</f>
        <v>7.0041000000000002</v>
      </c>
      <c r="CX414">
        <f>ROUND(Y414*Source!I443,9)</f>
        <v>0.55500000000000005</v>
      </c>
      <c r="CY414">
        <f>AB414</f>
        <v>88.67</v>
      </c>
      <c r="CZ414">
        <f>AF414</f>
        <v>83.1</v>
      </c>
      <c r="DA414">
        <f>AJ414</f>
        <v>1</v>
      </c>
      <c r="DB414">
        <f>ROUND(((ROUND(AT414*CZ414,2)*1.25)*1.2),6)</f>
        <v>1.2450000000000001</v>
      </c>
      <c r="DC414">
        <f>ROUND(((ROUND(AT414*AG414,2)*1.25)*1.2),6)</f>
        <v>0.19500000000000001</v>
      </c>
      <c r="DD414" t="s">
        <v>3</v>
      </c>
      <c r="DE414" t="s">
        <v>3</v>
      </c>
      <c r="DF414">
        <f t="shared" si="187"/>
        <v>0</v>
      </c>
      <c r="DG414">
        <f t="shared" si="184"/>
        <v>46.12</v>
      </c>
      <c r="DH414">
        <f t="shared" si="185"/>
        <v>7</v>
      </c>
      <c r="DI414">
        <f t="shared" si="169"/>
        <v>0</v>
      </c>
      <c r="DJ414">
        <f>DG414</f>
        <v>46.12</v>
      </c>
      <c r="DK414">
        <v>0</v>
      </c>
      <c r="DL414" t="s">
        <v>635</v>
      </c>
      <c r="DM414">
        <v>0</v>
      </c>
      <c r="DN414" t="s">
        <v>614</v>
      </c>
      <c r="DO414">
        <v>12.62</v>
      </c>
    </row>
    <row r="415" spans="1:119" x14ac:dyDescent="0.25">
      <c r="A415">
        <f>ROW(Source!A443)</f>
        <v>443</v>
      </c>
      <c r="B415">
        <v>86549534</v>
      </c>
      <c r="C415">
        <v>86550508</v>
      </c>
      <c r="D415">
        <v>85731731</v>
      </c>
      <c r="E415">
        <v>1</v>
      </c>
      <c r="F415">
        <v>1</v>
      </c>
      <c r="G415">
        <v>1081</v>
      </c>
      <c r="H415">
        <v>2</v>
      </c>
      <c r="I415" t="s">
        <v>636</v>
      </c>
      <c r="J415" t="s">
        <v>637</v>
      </c>
      <c r="K415" t="s">
        <v>638</v>
      </c>
      <c r="L415">
        <v>1368</v>
      </c>
      <c r="N415">
        <v>1011</v>
      </c>
      <c r="O415" t="s">
        <v>618</v>
      </c>
      <c r="P415" t="s">
        <v>618</v>
      </c>
      <c r="Q415">
        <v>1</v>
      </c>
      <c r="W415">
        <v>0</v>
      </c>
      <c r="X415">
        <v>-1895752648</v>
      </c>
      <c r="Y415">
        <f>((AT415*1.25)*1.2)</f>
        <v>0.12</v>
      </c>
      <c r="AA415">
        <v>0</v>
      </c>
      <c r="AB415">
        <v>0.82</v>
      </c>
      <c r="AC415">
        <v>0</v>
      </c>
      <c r="AD415">
        <v>0</v>
      </c>
      <c r="AE415">
        <v>0</v>
      </c>
      <c r="AF415">
        <v>0.77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-2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0.08</v>
      </c>
      <c r="AU415" t="s">
        <v>138</v>
      </c>
      <c r="AV415">
        <v>0</v>
      </c>
      <c r="AW415">
        <v>2</v>
      </c>
      <c r="AX415">
        <v>86550517</v>
      </c>
      <c r="AY415">
        <v>1</v>
      </c>
      <c r="AZ415">
        <v>0</v>
      </c>
      <c r="BA415">
        <v>389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ROUND(Y415*Source!I443*DO415,9)</f>
        <v>0</v>
      </c>
      <c r="CX415">
        <f>ROUND(Y415*Source!I443,9)</f>
        <v>4.4400000000000004</v>
      </c>
      <c r="CY415">
        <f>AB415</f>
        <v>0.82</v>
      </c>
      <c r="CZ415">
        <f>AF415</f>
        <v>0.77</v>
      </c>
      <c r="DA415">
        <f>AJ415</f>
        <v>1</v>
      </c>
      <c r="DB415">
        <f>ROUND(((ROUND(AT415*CZ415,2)*1.25)*1.2),6)</f>
        <v>0.09</v>
      </c>
      <c r="DC415">
        <f>ROUND(((ROUND(AT415*AG415,2)*1.25)*1.2),6)</f>
        <v>0</v>
      </c>
      <c r="DD415" t="s">
        <v>3</v>
      </c>
      <c r="DE415" t="s">
        <v>3</v>
      </c>
      <c r="DF415">
        <f t="shared" si="187"/>
        <v>0</v>
      </c>
      <c r="DG415">
        <f t="shared" si="184"/>
        <v>3.42</v>
      </c>
      <c r="DH415">
        <f t="shared" si="185"/>
        <v>0</v>
      </c>
      <c r="DI415">
        <f t="shared" si="169"/>
        <v>0</v>
      </c>
      <c r="DJ415">
        <f>DG415</f>
        <v>3.42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ROW(Source!A443)</f>
        <v>443</v>
      </c>
      <c r="B416">
        <v>86549534</v>
      </c>
      <c r="C416">
        <v>86550508</v>
      </c>
      <c r="D416">
        <v>85703149</v>
      </c>
      <c r="E416">
        <v>1</v>
      </c>
      <c r="F416">
        <v>1</v>
      </c>
      <c r="G416">
        <v>1081</v>
      </c>
      <c r="H416">
        <v>3</v>
      </c>
      <c r="I416" t="s">
        <v>721</v>
      </c>
      <c r="J416" t="s">
        <v>722</v>
      </c>
      <c r="K416" t="s">
        <v>723</v>
      </c>
      <c r="L416">
        <v>1354</v>
      </c>
      <c r="N416">
        <v>1010</v>
      </c>
      <c r="O416" t="s">
        <v>163</v>
      </c>
      <c r="P416" t="s">
        <v>163</v>
      </c>
      <c r="Q416">
        <v>1</v>
      </c>
      <c r="W416">
        <v>0</v>
      </c>
      <c r="X416">
        <v>1643149630</v>
      </c>
      <c r="Y416">
        <f>((AT416*1)*1)</f>
        <v>0.72219999999999995</v>
      </c>
      <c r="AA416">
        <v>38</v>
      </c>
      <c r="AB416">
        <v>0</v>
      </c>
      <c r="AC416">
        <v>0</v>
      </c>
      <c r="AD416">
        <v>0</v>
      </c>
      <c r="AE416">
        <v>38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0.72219999999999995</v>
      </c>
      <c r="AU416" t="s">
        <v>36</v>
      </c>
      <c r="AV416">
        <v>0</v>
      </c>
      <c r="AW416">
        <v>2</v>
      </c>
      <c r="AX416">
        <v>86550518</v>
      </c>
      <c r="AY416">
        <v>1</v>
      </c>
      <c r="AZ416">
        <v>0</v>
      </c>
      <c r="BA416">
        <v>390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ROUND(Y416*Source!I443,9)</f>
        <v>26.721399999999999</v>
      </c>
      <c r="CY416">
        <f>AA416</f>
        <v>38</v>
      </c>
      <c r="CZ416">
        <f>AE416</f>
        <v>38</v>
      </c>
      <c r="DA416">
        <f>AI416</f>
        <v>1</v>
      </c>
      <c r="DB416">
        <f>ROUND(((ROUND(AT416*CZ416,2)*1)*1),6)</f>
        <v>27.44</v>
      </c>
      <c r="DC416">
        <f>ROUND(((ROUND(AT416*AG416,2)*1)*1),6)</f>
        <v>0</v>
      </c>
      <c r="DD416" t="s">
        <v>3</v>
      </c>
      <c r="DE416" t="s">
        <v>3</v>
      </c>
      <c r="DF416">
        <f t="shared" si="187"/>
        <v>1015.41</v>
      </c>
      <c r="DG416">
        <f t="shared" si="184"/>
        <v>0</v>
      </c>
      <c r="DH416">
        <f t="shared" si="185"/>
        <v>0</v>
      </c>
      <c r="DI416">
        <f t="shared" si="169"/>
        <v>0</v>
      </c>
      <c r="DJ416">
        <f>DF416</f>
        <v>1015.41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ROW(Source!A443)</f>
        <v>443</v>
      </c>
      <c r="B417">
        <v>86549534</v>
      </c>
      <c r="C417">
        <v>86550508</v>
      </c>
      <c r="D417">
        <v>85719651</v>
      </c>
      <c r="E417">
        <v>1</v>
      </c>
      <c r="F417">
        <v>1</v>
      </c>
      <c r="G417">
        <v>1081</v>
      </c>
      <c r="H417">
        <v>3</v>
      </c>
      <c r="I417" t="s">
        <v>366</v>
      </c>
      <c r="J417" t="s">
        <v>368</v>
      </c>
      <c r="K417" t="s">
        <v>367</v>
      </c>
      <c r="L417">
        <v>1391</v>
      </c>
      <c r="N417">
        <v>1013</v>
      </c>
      <c r="O417" t="s">
        <v>226</v>
      </c>
      <c r="P417" t="s">
        <v>226</v>
      </c>
      <c r="Q417">
        <v>1</v>
      </c>
      <c r="W417">
        <v>0</v>
      </c>
      <c r="X417">
        <v>201721722</v>
      </c>
      <c r="Y417">
        <f>((AT417*1)*1)</f>
        <v>1</v>
      </c>
      <c r="AA417">
        <v>1590.64</v>
      </c>
      <c r="AB417">
        <v>0</v>
      </c>
      <c r="AC417">
        <v>0</v>
      </c>
      <c r="AD417">
        <v>0</v>
      </c>
      <c r="AE417">
        <v>1590.64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1</v>
      </c>
      <c r="AU417" t="s">
        <v>36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ROUND(Y417*Source!I443,9)</f>
        <v>37</v>
      </c>
      <c r="CY417">
        <f>AA417</f>
        <v>1590.64</v>
      </c>
      <c r="CZ417">
        <f>AE417</f>
        <v>1590.64</v>
      </c>
      <c r="DA417">
        <f>AI417</f>
        <v>1</v>
      </c>
      <c r="DB417">
        <f>ROUND(((ROUND(AT417*CZ417,2)*1)*1),6)</f>
        <v>1590.64</v>
      </c>
      <c r="DC417">
        <f>ROUND(((ROUND(AT417*AG417,2)*1)*1),6)</f>
        <v>0</v>
      </c>
      <c r="DD417" t="s">
        <v>3</v>
      </c>
      <c r="DE417" t="s">
        <v>3</v>
      </c>
      <c r="DF417">
        <f t="shared" si="187"/>
        <v>58853.68</v>
      </c>
      <c r="DG417">
        <f t="shared" si="184"/>
        <v>0</v>
      </c>
      <c r="DH417">
        <f t="shared" si="185"/>
        <v>0</v>
      </c>
      <c r="DI417">
        <f t="shared" si="169"/>
        <v>0</v>
      </c>
      <c r="DJ417">
        <f>DF417</f>
        <v>58853.68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ROW(Source!A443)</f>
        <v>443</v>
      </c>
      <c r="B418">
        <v>86549534</v>
      </c>
      <c r="C418">
        <v>86550508</v>
      </c>
      <c r="D418">
        <v>85710730</v>
      </c>
      <c r="E418">
        <v>1</v>
      </c>
      <c r="F418">
        <v>1</v>
      </c>
      <c r="G418">
        <v>1081</v>
      </c>
      <c r="H418">
        <v>3</v>
      </c>
      <c r="I418" t="s">
        <v>724</v>
      </c>
      <c r="J418" t="s">
        <v>725</v>
      </c>
      <c r="K418" t="s">
        <v>726</v>
      </c>
      <c r="L418">
        <v>1354</v>
      </c>
      <c r="N418">
        <v>1010</v>
      </c>
      <c r="O418" t="s">
        <v>163</v>
      </c>
      <c r="P418" t="s">
        <v>163</v>
      </c>
      <c r="Q418">
        <v>1</v>
      </c>
      <c r="W418">
        <v>0</v>
      </c>
      <c r="X418">
        <v>-407007888</v>
      </c>
      <c r="Y418">
        <f>((AT418*1)*1)</f>
        <v>4.0000000000000001E-3</v>
      </c>
      <c r="AA418">
        <v>10.53</v>
      </c>
      <c r="AB418">
        <v>0</v>
      </c>
      <c r="AC418">
        <v>0</v>
      </c>
      <c r="AD418">
        <v>0</v>
      </c>
      <c r="AE418">
        <v>10.53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4.0000000000000001E-3</v>
      </c>
      <c r="AU418" t="s">
        <v>36</v>
      </c>
      <c r="AV418">
        <v>0</v>
      </c>
      <c r="AW418">
        <v>2</v>
      </c>
      <c r="AX418">
        <v>86550519</v>
      </c>
      <c r="AY418">
        <v>1</v>
      </c>
      <c r="AZ418">
        <v>0</v>
      </c>
      <c r="BA418">
        <v>391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ROUND(Y418*Source!I443,9)</f>
        <v>0.14799999999999999</v>
      </c>
      <c r="CY418">
        <f>AA418</f>
        <v>10.53</v>
      </c>
      <c r="CZ418">
        <f>AE418</f>
        <v>10.53</v>
      </c>
      <c r="DA418">
        <f>AI418</f>
        <v>1</v>
      </c>
      <c r="DB418">
        <f>ROUND(((ROUND(AT418*CZ418,2)*1)*1),6)</f>
        <v>0.04</v>
      </c>
      <c r="DC418">
        <f>ROUND(((ROUND(AT418*AG418,2)*1)*1),6)</f>
        <v>0</v>
      </c>
      <c r="DD418" t="s">
        <v>3</v>
      </c>
      <c r="DE418" t="s">
        <v>3</v>
      </c>
      <c r="DF418">
        <f t="shared" si="187"/>
        <v>1.56</v>
      </c>
      <c r="DG418">
        <f t="shared" si="184"/>
        <v>0</v>
      </c>
      <c r="DH418">
        <f t="shared" si="185"/>
        <v>0</v>
      </c>
      <c r="DI418">
        <f t="shared" si="169"/>
        <v>0</v>
      </c>
      <c r="DJ418">
        <f>DF418</f>
        <v>1.56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ROW(Source!A444)</f>
        <v>444</v>
      </c>
      <c r="B419">
        <v>86549536</v>
      </c>
      <c r="C419">
        <v>86550508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612</v>
      </c>
      <c r="J419" t="s">
        <v>3</v>
      </c>
      <c r="K419" t="s">
        <v>613</v>
      </c>
      <c r="L419">
        <v>1191</v>
      </c>
      <c r="N419">
        <v>1013</v>
      </c>
      <c r="O419" t="s">
        <v>614</v>
      </c>
      <c r="P419" t="s">
        <v>614</v>
      </c>
      <c r="Q419">
        <v>1</v>
      </c>
      <c r="W419">
        <v>0</v>
      </c>
      <c r="X419">
        <v>476480486</v>
      </c>
      <c r="Y419">
        <f>((AT419*1.15)*1.2)</f>
        <v>1.5869999999999997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5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1.1499999999999999</v>
      </c>
      <c r="AU419" t="s">
        <v>139</v>
      </c>
      <c r="AV419">
        <v>1</v>
      </c>
      <c r="AW419">
        <v>2</v>
      </c>
      <c r="AX419">
        <v>86550515</v>
      </c>
      <c r="AY419">
        <v>1</v>
      </c>
      <c r="AZ419">
        <v>0</v>
      </c>
      <c r="BA419">
        <v>393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ROUND(AT419*Source!I444*AH419*AL419,2)</f>
        <v>0</v>
      </c>
      <c r="CV419">
        <f>ROUND(Y419*Source!I444,9)</f>
        <v>58.719000000000001</v>
      </c>
      <c r="CW419">
        <v>0</v>
      </c>
      <c r="CX419">
        <f>ROUND(Y419*Source!I444,9)</f>
        <v>58.719000000000001</v>
      </c>
      <c r="CY419">
        <f>AD419</f>
        <v>0</v>
      </c>
      <c r="CZ419">
        <f>AH419</f>
        <v>0</v>
      </c>
      <c r="DA419">
        <f>AL419</f>
        <v>1</v>
      </c>
      <c r="DB419">
        <f>ROUND(((ROUND(AT419*CZ419,2)*1.15)*1.2),6)</f>
        <v>0</v>
      </c>
      <c r="DC419">
        <f>ROUND(((ROUND(AT419*AG419,2)*1.15)*1.2),6)</f>
        <v>0</v>
      </c>
      <c r="DD419" t="s">
        <v>3</v>
      </c>
      <c r="DE419" t="s">
        <v>3</v>
      </c>
      <c r="DF419">
        <f t="shared" si="187"/>
        <v>0</v>
      </c>
      <c r="DG419">
        <f t="shared" si="184"/>
        <v>0</v>
      </c>
      <c r="DH419">
        <f t="shared" si="185"/>
        <v>0</v>
      </c>
      <c r="DI419">
        <f t="shared" si="169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ROW(Source!A444)</f>
        <v>444</v>
      </c>
      <c r="B420">
        <v>86549536</v>
      </c>
      <c r="C420">
        <v>86550508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632</v>
      </c>
      <c r="J420" t="s">
        <v>633</v>
      </c>
      <c r="K420" t="s">
        <v>634</v>
      </c>
      <c r="L420">
        <v>1368</v>
      </c>
      <c r="N420">
        <v>1011</v>
      </c>
      <c r="O420" t="s">
        <v>618</v>
      </c>
      <c r="P420" t="s">
        <v>618</v>
      </c>
      <c r="Q420">
        <v>1</v>
      </c>
      <c r="W420">
        <v>0</v>
      </c>
      <c r="X420">
        <v>874612079</v>
      </c>
      <c r="Y420">
        <f>((AT420*1.25)*1.2)</f>
        <v>1.4999999999999999E-2</v>
      </c>
      <c r="AA420">
        <v>0</v>
      </c>
      <c r="AB420">
        <v>1513.56</v>
      </c>
      <c r="AC420">
        <v>758.78</v>
      </c>
      <c r="AD420">
        <v>0</v>
      </c>
      <c r="AE420">
        <v>0</v>
      </c>
      <c r="AF420">
        <v>83.1</v>
      </c>
      <c r="AG420">
        <v>12.62</v>
      </c>
      <c r="AH420">
        <v>0</v>
      </c>
      <c r="AI420">
        <v>1</v>
      </c>
      <c r="AJ420">
        <v>17.07</v>
      </c>
      <c r="AK420">
        <v>56.35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0.01</v>
      </c>
      <c r="AU420" t="s">
        <v>138</v>
      </c>
      <c r="AV420">
        <v>0</v>
      </c>
      <c r="AW420">
        <v>2</v>
      </c>
      <c r="AX420">
        <v>86550516</v>
      </c>
      <c r="AY420">
        <v>1</v>
      </c>
      <c r="AZ420">
        <v>0</v>
      </c>
      <c r="BA420">
        <v>394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ROUND(Y420*Source!I444*DO420,9)</f>
        <v>7.0041000000000002</v>
      </c>
      <c r="CX420">
        <f>ROUND(Y420*Source!I444,9)</f>
        <v>0.55500000000000005</v>
      </c>
      <c r="CY420">
        <f>AB420</f>
        <v>1513.56</v>
      </c>
      <c r="CZ420">
        <f>AF420</f>
        <v>83.1</v>
      </c>
      <c r="DA420">
        <f>AJ420</f>
        <v>17.07</v>
      </c>
      <c r="DB420">
        <f>ROUND(((ROUND(AT420*CZ420,2)*1.25)*1.2),6)</f>
        <v>1.2450000000000001</v>
      </c>
      <c r="DC420">
        <f>ROUND(((ROUND(AT420*AG420,2)*1.25)*1.2),6)</f>
        <v>0.19500000000000001</v>
      </c>
      <c r="DD420" t="s">
        <v>3</v>
      </c>
      <c r="DE420" t="s">
        <v>3</v>
      </c>
      <c r="DF420">
        <f t="shared" si="187"/>
        <v>0</v>
      </c>
      <c r="DG420">
        <f>ROUND(ROUND(AF420*AJ420,2)*CX420,2)</f>
        <v>787.28</v>
      </c>
      <c r="DH420">
        <f>ROUND(ROUND(AG420*AK420,2)*CX420,2)</f>
        <v>394.68</v>
      </c>
      <c r="DI420">
        <f t="shared" si="169"/>
        <v>0</v>
      </c>
      <c r="DJ420">
        <f>DG420</f>
        <v>787.28</v>
      </c>
      <c r="DK420">
        <v>0</v>
      </c>
      <c r="DL420" t="s">
        <v>635</v>
      </c>
      <c r="DM420">
        <v>0</v>
      </c>
      <c r="DN420" t="s">
        <v>614</v>
      </c>
      <c r="DO420">
        <v>12.62</v>
      </c>
    </row>
    <row r="421" spans="1:119" x14ac:dyDescent="0.25">
      <c r="A421">
        <f>ROW(Source!A444)</f>
        <v>444</v>
      </c>
      <c r="B421">
        <v>86549536</v>
      </c>
      <c r="C421">
        <v>86550508</v>
      </c>
      <c r="D421">
        <v>85731731</v>
      </c>
      <c r="E421">
        <v>1</v>
      </c>
      <c r="F421">
        <v>1</v>
      </c>
      <c r="G421">
        <v>1081</v>
      </c>
      <c r="H421">
        <v>2</v>
      </c>
      <c r="I421" t="s">
        <v>636</v>
      </c>
      <c r="J421" t="s">
        <v>637</v>
      </c>
      <c r="K421" t="s">
        <v>638</v>
      </c>
      <c r="L421">
        <v>1368</v>
      </c>
      <c r="N421">
        <v>1011</v>
      </c>
      <c r="O421" t="s">
        <v>618</v>
      </c>
      <c r="P421" t="s">
        <v>618</v>
      </c>
      <c r="Q421">
        <v>1</v>
      </c>
      <c r="W421">
        <v>0</v>
      </c>
      <c r="X421">
        <v>-1895752648</v>
      </c>
      <c r="Y421">
        <f>((AT421*1.25)*1.2)</f>
        <v>0.12</v>
      </c>
      <c r="AA421">
        <v>0</v>
      </c>
      <c r="AB421">
        <v>7.85</v>
      </c>
      <c r="AC421">
        <v>0</v>
      </c>
      <c r="AD421">
        <v>0</v>
      </c>
      <c r="AE421">
        <v>0</v>
      </c>
      <c r="AF421">
        <v>0.77</v>
      </c>
      <c r="AG421">
        <v>0</v>
      </c>
      <c r="AH421">
        <v>0</v>
      </c>
      <c r="AI421">
        <v>1</v>
      </c>
      <c r="AJ421">
        <v>9.56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0.08</v>
      </c>
      <c r="AU421" t="s">
        <v>138</v>
      </c>
      <c r="AV421">
        <v>0</v>
      </c>
      <c r="AW421">
        <v>2</v>
      </c>
      <c r="AX421">
        <v>86550517</v>
      </c>
      <c r="AY421">
        <v>1</v>
      </c>
      <c r="AZ421">
        <v>0</v>
      </c>
      <c r="BA421">
        <v>395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ROUND(Y421*Source!I444*DO421,9)</f>
        <v>0</v>
      </c>
      <c r="CX421">
        <f>ROUND(Y421*Source!I444,9)</f>
        <v>4.4400000000000004</v>
      </c>
      <c r="CY421">
        <f>AB421</f>
        <v>7.85</v>
      </c>
      <c r="CZ421">
        <f>AF421</f>
        <v>0.77</v>
      </c>
      <c r="DA421">
        <f>AJ421</f>
        <v>9.56</v>
      </c>
      <c r="DB421">
        <f>ROUND(((ROUND(AT421*CZ421,2)*1.25)*1.2),6)</f>
        <v>0.09</v>
      </c>
      <c r="DC421">
        <f>ROUND(((ROUND(AT421*AG421,2)*1.25)*1.2),6)</f>
        <v>0</v>
      </c>
      <c r="DD421" t="s">
        <v>3</v>
      </c>
      <c r="DE421" t="s">
        <v>3</v>
      </c>
      <c r="DF421">
        <f t="shared" si="187"/>
        <v>0</v>
      </c>
      <c r="DG421">
        <f>ROUND(ROUND(AF421*AJ421,2)*CX421,2)</f>
        <v>32.68</v>
      </c>
      <c r="DH421">
        <f t="shared" ref="DH421:DH429" si="188">ROUND(ROUND(AG421,2)*CX421,2)</f>
        <v>0</v>
      </c>
      <c r="DI421">
        <f t="shared" si="169"/>
        <v>0</v>
      </c>
      <c r="DJ421">
        <f>DG421</f>
        <v>32.68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ROW(Source!A444)</f>
        <v>444</v>
      </c>
      <c r="B422">
        <v>86549536</v>
      </c>
      <c r="C422">
        <v>86550508</v>
      </c>
      <c r="D422">
        <v>85703149</v>
      </c>
      <c r="E422">
        <v>1</v>
      </c>
      <c r="F422">
        <v>1</v>
      </c>
      <c r="G422">
        <v>1081</v>
      </c>
      <c r="H422">
        <v>3</v>
      </c>
      <c r="I422" t="s">
        <v>721</v>
      </c>
      <c r="J422" t="s">
        <v>722</v>
      </c>
      <c r="K422" t="s">
        <v>723</v>
      </c>
      <c r="L422">
        <v>1354</v>
      </c>
      <c r="N422">
        <v>1010</v>
      </c>
      <c r="O422" t="s">
        <v>163</v>
      </c>
      <c r="P422" t="s">
        <v>163</v>
      </c>
      <c r="Q422">
        <v>1</v>
      </c>
      <c r="W422">
        <v>0</v>
      </c>
      <c r="X422">
        <v>1643149630</v>
      </c>
      <c r="Y422">
        <f>((AT422*1)*1)</f>
        <v>0.72219999999999995</v>
      </c>
      <c r="AA422">
        <v>204.82</v>
      </c>
      <c r="AB422">
        <v>0</v>
      </c>
      <c r="AC422">
        <v>0</v>
      </c>
      <c r="AD422">
        <v>0</v>
      </c>
      <c r="AE422">
        <v>38</v>
      </c>
      <c r="AF422">
        <v>0</v>
      </c>
      <c r="AG422">
        <v>0</v>
      </c>
      <c r="AH422">
        <v>0</v>
      </c>
      <c r="AI422">
        <v>5.39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0.72219999999999995</v>
      </c>
      <c r="AU422" t="s">
        <v>36</v>
      </c>
      <c r="AV422">
        <v>0</v>
      </c>
      <c r="AW422">
        <v>2</v>
      </c>
      <c r="AX422">
        <v>86550518</v>
      </c>
      <c r="AY422">
        <v>1</v>
      </c>
      <c r="AZ422">
        <v>0</v>
      </c>
      <c r="BA422">
        <v>396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ROUND(Y422*Source!I444,9)</f>
        <v>26.721399999999999</v>
      </c>
      <c r="CY422">
        <f>AA422</f>
        <v>204.82</v>
      </c>
      <c r="CZ422">
        <f>AE422</f>
        <v>38</v>
      </c>
      <c r="DA422">
        <f>AI422</f>
        <v>5.39</v>
      </c>
      <c r="DB422">
        <f>ROUND(((ROUND(AT422*CZ422,2)*1)*1),6)</f>
        <v>27.44</v>
      </c>
      <c r="DC422">
        <f>ROUND(((ROUND(AT422*AG422,2)*1)*1),6)</f>
        <v>0</v>
      </c>
      <c r="DD422" t="s">
        <v>3</v>
      </c>
      <c r="DE422" t="s">
        <v>3</v>
      </c>
      <c r="DF422">
        <f>ROUND(ROUND(AE422*AI422,2)*CX422,2)</f>
        <v>5473.08</v>
      </c>
      <c r="DG422">
        <f t="shared" ref="DG422:DG429" si="189">ROUND(ROUND(AF422,2)*CX422,2)</f>
        <v>0</v>
      </c>
      <c r="DH422">
        <f t="shared" si="188"/>
        <v>0</v>
      </c>
      <c r="DI422">
        <f t="shared" si="169"/>
        <v>0</v>
      </c>
      <c r="DJ422">
        <f>DF422</f>
        <v>5473.08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ROW(Source!A444)</f>
        <v>444</v>
      </c>
      <c r="B423">
        <v>86549536</v>
      </c>
      <c r="C423">
        <v>86550508</v>
      </c>
      <c r="D423">
        <v>85719651</v>
      </c>
      <c r="E423">
        <v>1</v>
      </c>
      <c r="F423">
        <v>1</v>
      </c>
      <c r="G423">
        <v>1081</v>
      </c>
      <c r="H423">
        <v>3</v>
      </c>
      <c r="I423" t="s">
        <v>366</v>
      </c>
      <c r="J423" t="s">
        <v>368</v>
      </c>
      <c r="K423" t="s">
        <v>367</v>
      </c>
      <c r="L423">
        <v>1391</v>
      </c>
      <c r="N423">
        <v>1013</v>
      </c>
      <c r="O423" t="s">
        <v>226</v>
      </c>
      <c r="P423" t="s">
        <v>226</v>
      </c>
      <c r="Q423">
        <v>1</v>
      </c>
      <c r="W423">
        <v>0</v>
      </c>
      <c r="X423">
        <v>201721722</v>
      </c>
      <c r="Y423">
        <f>((AT423*1)*1)</f>
        <v>1</v>
      </c>
      <c r="AA423">
        <v>19437.62</v>
      </c>
      <c r="AB423">
        <v>0</v>
      </c>
      <c r="AC423">
        <v>0</v>
      </c>
      <c r="AD423">
        <v>0</v>
      </c>
      <c r="AE423">
        <v>1590.64</v>
      </c>
      <c r="AF423">
        <v>0</v>
      </c>
      <c r="AG423">
        <v>0</v>
      </c>
      <c r="AH423">
        <v>0</v>
      </c>
      <c r="AI423">
        <v>12.22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1</v>
      </c>
      <c r="AU423" t="s">
        <v>36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ROUND(Y423*Source!I444,9)</f>
        <v>37</v>
      </c>
      <c r="CY423">
        <f>AA423</f>
        <v>19437.62</v>
      </c>
      <c r="CZ423">
        <f>AE423</f>
        <v>1590.64</v>
      </c>
      <c r="DA423">
        <f>AI423</f>
        <v>12.22</v>
      </c>
      <c r="DB423">
        <f>ROUND(((ROUND(AT423*CZ423,2)*1)*1),6)</f>
        <v>1590.64</v>
      </c>
      <c r="DC423">
        <f>ROUND(((ROUND(AT423*AG423,2)*1)*1),6)</f>
        <v>0</v>
      </c>
      <c r="DD423" t="s">
        <v>3</v>
      </c>
      <c r="DE423" t="s">
        <v>3</v>
      </c>
      <c r="DF423">
        <f>ROUND(ROUND(AE423*AI423,2)*CX423,2)</f>
        <v>719191.94</v>
      </c>
      <c r="DG423">
        <f t="shared" si="189"/>
        <v>0</v>
      </c>
      <c r="DH423">
        <f t="shared" si="188"/>
        <v>0</v>
      </c>
      <c r="DI423">
        <f t="shared" si="169"/>
        <v>0</v>
      </c>
      <c r="DJ423">
        <f>DF423</f>
        <v>719191.94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ROW(Source!A444)</f>
        <v>444</v>
      </c>
      <c r="B424">
        <v>86549536</v>
      </c>
      <c r="C424">
        <v>86550508</v>
      </c>
      <c r="D424">
        <v>85710730</v>
      </c>
      <c r="E424">
        <v>1</v>
      </c>
      <c r="F424">
        <v>1</v>
      </c>
      <c r="G424">
        <v>1081</v>
      </c>
      <c r="H424">
        <v>3</v>
      </c>
      <c r="I424" t="s">
        <v>724</v>
      </c>
      <c r="J424" t="s">
        <v>725</v>
      </c>
      <c r="K424" t="s">
        <v>726</v>
      </c>
      <c r="L424">
        <v>1354</v>
      </c>
      <c r="N424">
        <v>1010</v>
      </c>
      <c r="O424" t="s">
        <v>163</v>
      </c>
      <c r="P424" t="s">
        <v>163</v>
      </c>
      <c r="Q424">
        <v>1</v>
      </c>
      <c r="W424">
        <v>0</v>
      </c>
      <c r="X424">
        <v>-407007888</v>
      </c>
      <c r="Y424">
        <f>((AT424*1)*1)</f>
        <v>4.0000000000000001E-3</v>
      </c>
      <c r="AA424">
        <v>103.72</v>
      </c>
      <c r="AB424">
        <v>0</v>
      </c>
      <c r="AC424">
        <v>0</v>
      </c>
      <c r="AD424">
        <v>0</v>
      </c>
      <c r="AE424">
        <v>10.53</v>
      </c>
      <c r="AF424">
        <v>0</v>
      </c>
      <c r="AG424">
        <v>0</v>
      </c>
      <c r="AH424">
        <v>0</v>
      </c>
      <c r="AI424">
        <v>9.85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4.0000000000000001E-3</v>
      </c>
      <c r="AU424" t="s">
        <v>36</v>
      </c>
      <c r="AV424">
        <v>0</v>
      </c>
      <c r="AW424">
        <v>2</v>
      </c>
      <c r="AX424">
        <v>86550519</v>
      </c>
      <c r="AY424">
        <v>1</v>
      </c>
      <c r="AZ424">
        <v>0</v>
      </c>
      <c r="BA424">
        <v>397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ROUND(Y424*Source!I444,9)</f>
        <v>0.14799999999999999</v>
      </c>
      <c r="CY424">
        <f>AA424</f>
        <v>103.72</v>
      </c>
      <c r="CZ424">
        <f>AE424</f>
        <v>10.53</v>
      </c>
      <c r="DA424">
        <f>AI424</f>
        <v>9.85</v>
      </c>
      <c r="DB424">
        <f>ROUND(((ROUND(AT424*CZ424,2)*1)*1),6)</f>
        <v>0.04</v>
      </c>
      <c r="DC424">
        <f>ROUND(((ROUND(AT424*AG424,2)*1)*1),6)</f>
        <v>0</v>
      </c>
      <c r="DD424" t="s">
        <v>3</v>
      </c>
      <c r="DE424" t="s">
        <v>3</v>
      </c>
      <c r="DF424">
        <f>ROUND(ROUND(AE424*AI424,2)*CX424,2)</f>
        <v>15.35</v>
      </c>
      <c r="DG424">
        <f t="shared" si="189"/>
        <v>0</v>
      </c>
      <c r="DH424">
        <f t="shared" si="188"/>
        <v>0</v>
      </c>
      <c r="DI424">
        <f t="shared" si="169"/>
        <v>0</v>
      </c>
      <c r="DJ424">
        <f>DF424</f>
        <v>15.35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ROW(Source!A447)</f>
        <v>447</v>
      </c>
      <c r="B425">
        <v>86549534</v>
      </c>
      <c r="C425">
        <v>86550522</v>
      </c>
      <c r="D425">
        <v>85665773</v>
      </c>
      <c r="E425">
        <v>1081</v>
      </c>
      <c r="F425">
        <v>1</v>
      </c>
      <c r="G425">
        <v>1081</v>
      </c>
      <c r="H425">
        <v>1</v>
      </c>
      <c r="I425" t="s">
        <v>612</v>
      </c>
      <c r="J425" t="s">
        <v>3</v>
      </c>
      <c r="K425" t="s">
        <v>613</v>
      </c>
      <c r="L425">
        <v>1191</v>
      </c>
      <c r="N425">
        <v>1013</v>
      </c>
      <c r="O425" t="s">
        <v>614</v>
      </c>
      <c r="P425" t="s">
        <v>614</v>
      </c>
      <c r="Q425">
        <v>1</v>
      </c>
      <c r="W425">
        <v>0</v>
      </c>
      <c r="X425">
        <v>476480486</v>
      </c>
      <c r="Y425">
        <f>((AT425*1.15)*1.2)</f>
        <v>1.0073999999999999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0.73</v>
      </c>
      <c r="AU425" t="s">
        <v>139</v>
      </c>
      <c r="AV425">
        <v>1</v>
      </c>
      <c r="AW425">
        <v>2</v>
      </c>
      <c r="AX425">
        <v>86550527</v>
      </c>
      <c r="AY425">
        <v>1</v>
      </c>
      <c r="AZ425">
        <v>0</v>
      </c>
      <c r="BA425">
        <v>399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ROUND(AT425*Source!I447*AH425*AL425,2)</f>
        <v>0</v>
      </c>
      <c r="CV425">
        <f>ROUND(Y425*Source!I447,9)</f>
        <v>37.273800000000001</v>
      </c>
      <c r="CW425">
        <v>0</v>
      </c>
      <c r="CX425">
        <f>ROUND(Y425*Source!I447,9)</f>
        <v>37.273800000000001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ROUND(((ROUND(AT425*CZ425,2)*1.15)*1.2),6)</f>
        <v>0</v>
      </c>
      <c r="DC425">
        <f>ROUND(((ROUND(AT425*AG425,2)*1.15)*1.2),6)</f>
        <v>0</v>
      </c>
      <c r="DD425" t="s">
        <v>3</v>
      </c>
      <c r="DE425" t="s">
        <v>3</v>
      </c>
      <c r="DF425">
        <f t="shared" ref="DF425:DF430" si="190">ROUND(ROUND(AE425,2)*CX425,2)</f>
        <v>0</v>
      </c>
      <c r="DG425">
        <f t="shared" si="189"/>
        <v>0</v>
      </c>
      <c r="DH425">
        <f t="shared" si="188"/>
        <v>0</v>
      </c>
      <c r="DI425">
        <f t="shared" si="169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ROW(Source!A447)</f>
        <v>447</v>
      </c>
      <c r="B426">
        <v>86549534</v>
      </c>
      <c r="C426">
        <v>86550522</v>
      </c>
      <c r="D426">
        <v>85731677</v>
      </c>
      <c r="E426">
        <v>1</v>
      </c>
      <c r="F426">
        <v>1</v>
      </c>
      <c r="G426">
        <v>1081</v>
      </c>
      <c r="H426">
        <v>2</v>
      </c>
      <c r="I426" t="s">
        <v>632</v>
      </c>
      <c r="J426" t="s">
        <v>633</v>
      </c>
      <c r="K426" t="s">
        <v>634</v>
      </c>
      <c r="L426">
        <v>1368</v>
      </c>
      <c r="N426">
        <v>1011</v>
      </c>
      <c r="O426" t="s">
        <v>618</v>
      </c>
      <c r="P426" t="s">
        <v>618</v>
      </c>
      <c r="Q426">
        <v>1</v>
      </c>
      <c r="W426">
        <v>0</v>
      </c>
      <c r="X426">
        <v>874612079</v>
      </c>
      <c r="Y426">
        <f>((AT426*1.25)*1.2)</f>
        <v>4.4999999999999998E-2</v>
      </c>
      <c r="AA426">
        <v>0</v>
      </c>
      <c r="AB426">
        <v>88.67</v>
      </c>
      <c r="AC426">
        <v>13.47</v>
      </c>
      <c r="AD426">
        <v>0</v>
      </c>
      <c r="AE426">
        <v>0</v>
      </c>
      <c r="AF426">
        <v>83.1</v>
      </c>
      <c r="AG426">
        <v>12.62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0.03</v>
      </c>
      <c r="AU426" t="s">
        <v>138</v>
      </c>
      <c r="AV426">
        <v>0</v>
      </c>
      <c r="AW426">
        <v>2</v>
      </c>
      <c r="AX426">
        <v>86550528</v>
      </c>
      <c r="AY426">
        <v>1</v>
      </c>
      <c r="AZ426">
        <v>0</v>
      </c>
      <c r="BA426">
        <v>400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ROUND(Y426*Source!I447*DO426,9)</f>
        <v>21.0123</v>
      </c>
      <c r="CX426">
        <f>ROUND(Y426*Source!I447,9)</f>
        <v>1.665</v>
      </c>
      <c r="CY426">
        <f>AB426</f>
        <v>88.67</v>
      </c>
      <c r="CZ426">
        <f>AF426</f>
        <v>83.1</v>
      </c>
      <c r="DA426">
        <f>AJ426</f>
        <v>1</v>
      </c>
      <c r="DB426">
        <f>ROUND(((ROUND(AT426*CZ426,2)*1.25)*1.2),6)</f>
        <v>3.7349999999999999</v>
      </c>
      <c r="DC426">
        <f>ROUND(((ROUND(AT426*AG426,2)*1.25)*1.2),6)</f>
        <v>0.56999999999999995</v>
      </c>
      <c r="DD426" t="s">
        <v>3</v>
      </c>
      <c r="DE426" t="s">
        <v>3</v>
      </c>
      <c r="DF426">
        <f t="shared" si="190"/>
        <v>0</v>
      </c>
      <c r="DG426">
        <f t="shared" si="189"/>
        <v>138.36000000000001</v>
      </c>
      <c r="DH426">
        <f t="shared" si="188"/>
        <v>21.01</v>
      </c>
      <c r="DI426">
        <f t="shared" si="169"/>
        <v>0</v>
      </c>
      <c r="DJ426">
        <f>DG426</f>
        <v>138.36000000000001</v>
      </c>
      <c r="DK426">
        <v>0</v>
      </c>
      <c r="DL426" t="s">
        <v>635</v>
      </c>
      <c r="DM426">
        <v>0</v>
      </c>
      <c r="DN426" t="s">
        <v>614</v>
      </c>
      <c r="DO426">
        <v>12.62</v>
      </c>
    </row>
    <row r="427" spans="1:119" x14ac:dyDescent="0.25">
      <c r="A427">
        <f>ROW(Source!A447)</f>
        <v>447</v>
      </c>
      <c r="B427">
        <v>86549534</v>
      </c>
      <c r="C427">
        <v>86550522</v>
      </c>
      <c r="D427">
        <v>85703149</v>
      </c>
      <c r="E427">
        <v>1</v>
      </c>
      <c r="F427">
        <v>1</v>
      </c>
      <c r="G427">
        <v>1081</v>
      </c>
      <c r="H427">
        <v>3</v>
      </c>
      <c r="I427" t="s">
        <v>721</v>
      </c>
      <c r="J427" t="s">
        <v>722</v>
      </c>
      <c r="K427" t="s">
        <v>723</v>
      </c>
      <c r="L427">
        <v>1354</v>
      </c>
      <c r="N427">
        <v>1010</v>
      </c>
      <c r="O427" t="s">
        <v>163</v>
      </c>
      <c r="P427" t="s">
        <v>163</v>
      </c>
      <c r="Q427">
        <v>1</v>
      </c>
      <c r="W427">
        <v>0</v>
      </c>
      <c r="X427">
        <v>1643149630</v>
      </c>
      <c r="Y427">
        <f>((AT427*1)*1)</f>
        <v>0.43330000000000002</v>
      </c>
      <c r="AA427">
        <v>38</v>
      </c>
      <c r="AB427">
        <v>0</v>
      </c>
      <c r="AC427">
        <v>0</v>
      </c>
      <c r="AD427">
        <v>0</v>
      </c>
      <c r="AE427">
        <v>38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0.43330000000000002</v>
      </c>
      <c r="AU427" t="s">
        <v>36</v>
      </c>
      <c r="AV427">
        <v>0</v>
      </c>
      <c r="AW427">
        <v>2</v>
      </c>
      <c r="AX427">
        <v>86550529</v>
      </c>
      <c r="AY427">
        <v>1</v>
      </c>
      <c r="AZ427">
        <v>0</v>
      </c>
      <c r="BA427">
        <v>401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ROUND(Y427*Source!I447,9)</f>
        <v>16.0321</v>
      </c>
      <c r="CY427">
        <f>AA427</f>
        <v>38</v>
      </c>
      <c r="CZ427">
        <f>AE427</f>
        <v>38</v>
      </c>
      <c r="DA427">
        <f>AI427</f>
        <v>1</v>
      </c>
      <c r="DB427">
        <f>ROUND(((ROUND(AT427*CZ427,2)*1)*1),6)</f>
        <v>16.47</v>
      </c>
      <c r="DC427">
        <f>ROUND(((ROUND(AT427*AG427,2)*1)*1),6)</f>
        <v>0</v>
      </c>
      <c r="DD427" t="s">
        <v>3</v>
      </c>
      <c r="DE427" t="s">
        <v>3</v>
      </c>
      <c r="DF427">
        <f t="shared" si="190"/>
        <v>609.22</v>
      </c>
      <c r="DG427">
        <f t="shared" si="189"/>
        <v>0</v>
      </c>
      <c r="DH427">
        <f t="shared" si="188"/>
        <v>0</v>
      </c>
      <c r="DI427">
        <f t="shared" si="169"/>
        <v>0</v>
      </c>
      <c r="DJ427">
        <f>DF427</f>
        <v>609.22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5">
      <c r="A428">
        <f>ROW(Source!A447)</f>
        <v>447</v>
      </c>
      <c r="B428">
        <v>86549534</v>
      </c>
      <c r="C428">
        <v>86550522</v>
      </c>
      <c r="D428">
        <v>85719653</v>
      </c>
      <c r="E428">
        <v>1</v>
      </c>
      <c r="F428">
        <v>1</v>
      </c>
      <c r="G428">
        <v>1081</v>
      </c>
      <c r="H428">
        <v>3</v>
      </c>
      <c r="I428" t="s">
        <v>374</v>
      </c>
      <c r="J428" t="s">
        <v>376</v>
      </c>
      <c r="K428" t="s">
        <v>375</v>
      </c>
      <c r="L428">
        <v>1391</v>
      </c>
      <c r="N428">
        <v>1013</v>
      </c>
      <c r="O428" t="s">
        <v>226</v>
      </c>
      <c r="P428" t="s">
        <v>226</v>
      </c>
      <c r="Q428">
        <v>1</v>
      </c>
      <c r="W428">
        <v>0</v>
      </c>
      <c r="X428">
        <v>-545249641</v>
      </c>
      <c r="Y428">
        <f>((AT428*1)*1)</f>
        <v>1</v>
      </c>
      <c r="AA428">
        <v>2350.2399999999998</v>
      </c>
      <c r="AB428">
        <v>0</v>
      </c>
      <c r="AC428">
        <v>0</v>
      </c>
      <c r="AD428">
        <v>0</v>
      </c>
      <c r="AE428">
        <v>2350.2399999999998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 t="s">
        <v>3</v>
      </c>
      <c r="AT428">
        <v>1</v>
      </c>
      <c r="AU428" t="s">
        <v>36</v>
      </c>
      <c r="AV428">
        <v>0</v>
      </c>
      <c r="AW428">
        <v>1</v>
      </c>
      <c r="AX428">
        <v>-1</v>
      </c>
      <c r="AY428">
        <v>0</v>
      </c>
      <c r="AZ428">
        <v>0</v>
      </c>
      <c r="BA428" t="s">
        <v>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ROUND(Y428*Source!I447,9)</f>
        <v>37</v>
      </c>
      <c r="CY428">
        <f>AA428</f>
        <v>2350.2399999999998</v>
      </c>
      <c r="CZ428">
        <f>AE428</f>
        <v>2350.2399999999998</v>
      </c>
      <c r="DA428">
        <f>AI428</f>
        <v>1</v>
      </c>
      <c r="DB428">
        <f>ROUND(((ROUND(AT428*CZ428,2)*1)*1),6)</f>
        <v>2350.2399999999998</v>
      </c>
      <c r="DC428">
        <f>ROUND(((ROUND(AT428*AG428,2)*1)*1),6)</f>
        <v>0</v>
      </c>
      <c r="DD428" t="s">
        <v>3</v>
      </c>
      <c r="DE428" t="s">
        <v>3</v>
      </c>
      <c r="DF428">
        <f t="shared" si="190"/>
        <v>86958.88</v>
      </c>
      <c r="DG428">
        <f t="shared" si="189"/>
        <v>0</v>
      </c>
      <c r="DH428">
        <f t="shared" si="188"/>
        <v>0</v>
      </c>
      <c r="DI428">
        <f t="shared" si="169"/>
        <v>0</v>
      </c>
      <c r="DJ428">
        <f>DF428</f>
        <v>86958.88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5">
      <c r="A429">
        <f>ROW(Source!A448)</f>
        <v>448</v>
      </c>
      <c r="B429">
        <v>86549536</v>
      </c>
      <c r="C429">
        <v>86550522</v>
      </c>
      <c r="D429">
        <v>85665773</v>
      </c>
      <c r="E429">
        <v>1081</v>
      </c>
      <c r="F429">
        <v>1</v>
      </c>
      <c r="G429">
        <v>1081</v>
      </c>
      <c r="H429">
        <v>1</v>
      </c>
      <c r="I429" t="s">
        <v>612</v>
      </c>
      <c r="J429" t="s">
        <v>3</v>
      </c>
      <c r="K429" t="s">
        <v>613</v>
      </c>
      <c r="L429">
        <v>1191</v>
      </c>
      <c r="N429">
        <v>1013</v>
      </c>
      <c r="O429" t="s">
        <v>614</v>
      </c>
      <c r="P429" t="s">
        <v>614</v>
      </c>
      <c r="Q429">
        <v>1</v>
      </c>
      <c r="W429">
        <v>0</v>
      </c>
      <c r="X429">
        <v>476480486</v>
      </c>
      <c r="Y429">
        <f>((AT429*1.15)*1.2)</f>
        <v>1.0073999999999999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5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0.73</v>
      </c>
      <c r="AU429" t="s">
        <v>139</v>
      </c>
      <c r="AV429">
        <v>1</v>
      </c>
      <c r="AW429">
        <v>2</v>
      </c>
      <c r="AX429">
        <v>86550527</v>
      </c>
      <c r="AY429">
        <v>1</v>
      </c>
      <c r="AZ429">
        <v>0</v>
      </c>
      <c r="BA429">
        <v>403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ROUND(AT429*Source!I448*AH429*AL429,2)</f>
        <v>0</v>
      </c>
      <c r="CV429">
        <f>ROUND(Y429*Source!I448,9)</f>
        <v>37.273800000000001</v>
      </c>
      <c r="CW429">
        <v>0</v>
      </c>
      <c r="CX429">
        <f>ROUND(Y429*Source!I448,9)</f>
        <v>37.273800000000001</v>
      </c>
      <c r="CY429">
        <f>AD429</f>
        <v>0</v>
      </c>
      <c r="CZ429">
        <f>AH429</f>
        <v>0</v>
      </c>
      <c r="DA429">
        <f>AL429</f>
        <v>1</v>
      </c>
      <c r="DB429">
        <f>ROUND(((ROUND(AT429*CZ429,2)*1.15)*1.2),6)</f>
        <v>0</v>
      </c>
      <c r="DC429">
        <f>ROUND(((ROUND(AT429*AG429,2)*1.15)*1.2),6)</f>
        <v>0</v>
      </c>
      <c r="DD429" t="s">
        <v>3</v>
      </c>
      <c r="DE429" t="s">
        <v>3</v>
      </c>
      <c r="DF429">
        <f t="shared" si="190"/>
        <v>0</v>
      </c>
      <c r="DG429">
        <f t="shared" si="189"/>
        <v>0</v>
      </c>
      <c r="DH429">
        <f t="shared" si="188"/>
        <v>0</v>
      </c>
      <c r="DI429">
        <f t="shared" si="169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ROW(Source!A448)</f>
        <v>448</v>
      </c>
      <c r="B430">
        <v>86549536</v>
      </c>
      <c r="C430">
        <v>86550522</v>
      </c>
      <c r="D430">
        <v>85731677</v>
      </c>
      <c r="E430">
        <v>1</v>
      </c>
      <c r="F430">
        <v>1</v>
      </c>
      <c r="G430">
        <v>1081</v>
      </c>
      <c r="H430">
        <v>2</v>
      </c>
      <c r="I430" t="s">
        <v>632</v>
      </c>
      <c r="J430" t="s">
        <v>633</v>
      </c>
      <c r="K430" t="s">
        <v>634</v>
      </c>
      <c r="L430">
        <v>1368</v>
      </c>
      <c r="N430">
        <v>1011</v>
      </c>
      <c r="O430" t="s">
        <v>618</v>
      </c>
      <c r="P430" t="s">
        <v>618</v>
      </c>
      <c r="Q430">
        <v>1</v>
      </c>
      <c r="W430">
        <v>0</v>
      </c>
      <c r="X430">
        <v>874612079</v>
      </c>
      <c r="Y430">
        <f>((AT430*1.25)*1.2)</f>
        <v>4.4999999999999998E-2</v>
      </c>
      <c r="AA430">
        <v>0</v>
      </c>
      <c r="AB430">
        <v>1513.56</v>
      </c>
      <c r="AC430">
        <v>758.78</v>
      </c>
      <c r="AD430">
        <v>0</v>
      </c>
      <c r="AE430">
        <v>0</v>
      </c>
      <c r="AF430">
        <v>83.1</v>
      </c>
      <c r="AG430">
        <v>12.62</v>
      </c>
      <c r="AH430">
        <v>0</v>
      </c>
      <c r="AI430">
        <v>1</v>
      </c>
      <c r="AJ430">
        <v>17.07</v>
      </c>
      <c r="AK430">
        <v>56.35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0.03</v>
      </c>
      <c r="AU430" t="s">
        <v>138</v>
      </c>
      <c r="AV430">
        <v>0</v>
      </c>
      <c r="AW430">
        <v>2</v>
      </c>
      <c r="AX430">
        <v>86550528</v>
      </c>
      <c r="AY430">
        <v>1</v>
      </c>
      <c r="AZ430">
        <v>0</v>
      </c>
      <c r="BA430">
        <v>404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ROUND(Y430*Source!I448*DO430,9)</f>
        <v>21.0123</v>
      </c>
      <c r="CX430">
        <f>ROUND(Y430*Source!I448,9)</f>
        <v>1.665</v>
      </c>
      <c r="CY430">
        <f>AB430</f>
        <v>1513.56</v>
      </c>
      <c r="CZ430">
        <f>AF430</f>
        <v>83.1</v>
      </c>
      <c r="DA430">
        <f>AJ430</f>
        <v>17.07</v>
      </c>
      <c r="DB430">
        <f>ROUND(((ROUND(AT430*CZ430,2)*1.25)*1.2),6)</f>
        <v>3.7349999999999999</v>
      </c>
      <c r="DC430">
        <f>ROUND(((ROUND(AT430*AG430,2)*1.25)*1.2),6)</f>
        <v>0.56999999999999995</v>
      </c>
      <c r="DD430" t="s">
        <v>3</v>
      </c>
      <c r="DE430" t="s">
        <v>3</v>
      </c>
      <c r="DF430">
        <f t="shared" si="190"/>
        <v>0</v>
      </c>
      <c r="DG430">
        <f>ROUND(ROUND(AF430*AJ430,2)*CX430,2)</f>
        <v>2361.84</v>
      </c>
      <c r="DH430">
        <f>ROUND(ROUND(AG430*AK430,2)*CX430,2)</f>
        <v>1184.05</v>
      </c>
      <c r="DI430">
        <f t="shared" si="169"/>
        <v>0</v>
      </c>
      <c r="DJ430">
        <f>DG430</f>
        <v>2361.84</v>
      </c>
      <c r="DK430">
        <v>0</v>
      </c>
      <c r="DL430" t="s">
        <v>635</v>
      </c>
      <c r="DM430">
        <v>0</v>
      </c>
      <c r="DN430" t="s">
        <v>614</v>
      </c>
      <c r="DO430">
        <v>12.62</v>
      </c>
    </row>
    <row r="431" spans="1:119" x14ac:dyDescent="0.25">
      <c r="A431">
        <f>ROW(Source!A448)</f>
        <v>448</v>
      </c>
      <c r="B431">
        <v>86549536</v>
      </c>
      <c r="C431">
        <v>86550522</v>
      </c>
      <c r="D431">
        <v>85703149</v>
      </c>
      <c r="E431">
        <v>1</v>
      </c>
      <c r="F431">
        <v>1</v>
      </c>
      <c r="G431">
        <v>1081</v>
      </c>
      <c r="H431">
        <v>3</v>
      </c>
      <c r="I431" t="s">
        <v>721</v>
      </c>
      <c r="J431" t="s">
        <v>722</v>
      </c>
      <c r="K431" t="s">
        <v>723</v>
      </c>
      <c r="L431">
        <v>1354</v>
      </c>
      <c r="N431">
        <v>1010</v>
      </c>
      <c r="O431" t="s">
        <v>163</v>
      </c>
      <c r="P431" t="s">
        <v>163</v>
      </c>
      <c r="Q431">
        <v>1</v>
      </c>
      <c r="W431">
        <v>0</v>
      </c>
      <c r="X431">
        <v>1643149630</v>
      </c>
      <c r="Y431">
        <f>((AT431*1)*1)</f>
        <v>0.43330000000000002</v>
      </c>
      <c r="AA431">
        <v>204.82</v>
      </c>
      <c r="AB431">
        <v>0</v>
      </c>
      <c r="AC431">
        <v>0</v>
      </c>
      <c r="AD431">
        <v>0</v>
      </c>
      <c r="AE431">
        <v>38</v>
      </c>
      <c r="AF431">
        <v>0</v>
      </c>
      <c r="AG431">
        <v>0</v>
      </c>
      <c r="AH431">
        <v>0</v>
      </c>
      <c r="AI431">
        <v>5.39</v>
      </c>
      <c r="AJ431">
        <v>1</v>
      </c>
      <c r="AK431">
        <v>1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0.43330000000000002</v>
      </c>
      <c r="AU431" t="s">
        <v>36</v>
      </c>
      <c r="AV431">
        <v>0</v>
      </c>
      <c r="AW431">
        <v>2</v>
      </c>
      <c r="AX431">
        <v>86550529</v>
      </c>
      <c r="AY431">
        <v>1</v>
      </c>
      <c r="AZ431">
        <v>0</v>
      </c>
      <c r="BA431">
        <v>405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ROUND(Y431*Source!I448,9)</f>
        <v>16.0321</v>
      </c>
      <c r="CY431">
        <f>AA431</f>
        <v>204.82</v>
      </c>
      <c r="CZ431">
        <f>AE431</f>
        <v>38</v>
      </c>
      <c r="DA431">
        <f>AI431</f>
        <v>5.39</v>
      </c>
      <c r="DB431">
        <f>ROUND(((ROUND(AT431*CZ431,2)*1)*1),6)</f>
        <v>16.47</v>
      </c>
      <c r="DC431">
        <f>ROUND(((ROUND(AT431*AG431,2)*1)*1),6)</f>
        <v>0</v>
      </c>
      <c r="DD431" t="s">
        <v>3</v>
      </c>
      <c r="DE431" t="s">
        <v>3</v>
      </c>
      <c r="DF431">
        <f>ROUND(ROUND(AE431*AI431,2)*CX431,2)</f>
        <v>3283.69</v>
      </c>
      <c r="DG431">
        <f t="shared" ref="DG431:DG439" si="191">ROUND(ROUND(AF431,2)*CX431,2)</f>
        <v>0</v>
      </c>
      <c r="DH431">
        <f t="shared" ref="DH431:DH439" si="192">ROUND(ROUND(AG431,2)*CX431,2)</f>
        <v>0</v>
      </c>
      <c r="DI431">
        <f t="shared" si="169"/>
        <v>0</v>
      </c>
      <c r="DJ431">
        <f>DF431</f>
        <v>3283.69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ROW(Source!A448)</f>
        <v>448</v>
      </c>
      <c r="B432">
        <v>86549536</v>
      </c>
      <c r="C432">
        <v>86550522</v>
      </c>
      <c r="D432">
        <v>85719653</v>
      </c>
      <c r="E432">
        <v>1</v>
      </c>
      <c r="F432">
        <v>1</v>
      </c>
      <c r="G432">
        <v>1081</v>
      </c>
      <c r="H432">
        <v>3</v>
      </c>
      <c r="I432" t="s">
        <v>374</v>
      </c>
      <c r="J432" t="s">
        <v>376</v>
      </c>
      <c r="K432" t="s">
        <v>375</v>
      </c>
      <c r="L432">
        <v>1391</v>
      </c>
      <c r="N432">
        <v>1013</v>
      </c>
      <c r="O432" t="s">
        <v>226</v>
      </c>
      <c r="P432" t="s">
        <v>226</v>
      </c>
      <c r="Q432">
        <v>1</v>
      </c>
      <c r="W432">
        <v>0</v>
      </c>
      <c r="X432">
        <v>-545249641</v>
      </c>
      <c r="Y432">
        <f>((AT432*1)*1)</f>
        <v>1</v>
      </c>
      <c r="AA432">
        <v>18942.93</v>
      </c>
      <c r="AB432">
        <v>0</v>
      </c>
      <c r="AC432">
        <v>0</v>
      </c>
      <c r="AD432">
        <v>0</v>
      </c>
      <c r="AE432">
        <v>2350.2399999999998</v>
      </c>
      <c r="AF432">
        <v>0</v>
      </c>
      <c r="AG432">
        <v>0</v>
      </c>
      <c r="AH432">
        <v>0</v>
      </c>
      <c r="AI432">
        <v>8.06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</v>
      </c>
      <c r="AT432">
        <v>1</v>
      </c>
      <c r="AU432" t="s">
        <v>36</v>
      </c>
      <c r="AV432">
        <v>0</v>
      </c>
      <c r="AW432">
        <v>1</v>
      </c>
      <c r="AX432">
        <v>-1</v>
      </c>
      <c r="AY432">
        <v>0</v>
      </c>
      <c r="AZ432">
        <v>0</v>
      </c>
      <c r="BA432" t="s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ROUND(Y432*Source!I448,9)</f>
        <v>37</v>
      </c>
      <c r="CY432">
        <f>AA432</f>
        <v>18942.93</v>
      </c>
      <c r="CZ432">
        <f>AE432</f>
        <v>2350.2399999999998</v>
      </c>
      <c r="DA432">
        <f>AI432</f>
        <v>8.06</v>
      </c>
      <c r="DB432">
        <f>ROUND(((ROUND(AT432*CZ432,2)*1)*1),6)</f>
        <v>2350.2399999999998</v>
      </c>
      <c r="DC432">
        <f>ROUND(((ROUND(AT432*AG432,2)*1)*1),6)</f>
        <v>0</v>
      </c>
      <c r="DD432" t="s">
        <v>3</v>
      </c>
      <c r="DE432" t="s">
        <v>3</v>
      </c>
      <c r="DF432">
        <f>ROUND(ROUND(AE432*AI432,2)*CX432,2)</f>
        <v>700888.41</v>
      </c>
      <c r="DG432">
        <f t="shared" si="191"/>
        <v>0</v>
      </c>
      <c r="DH432">
        <f t="shared" si="192"/>
        <v>0</v>
      </c>
      <c r="DI432">
        <f t="shared" si="169"/>
        <v>0</v>
      </c>
      <c r="DJ432">
        <f>DF432</f>
        <v>700888.41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ROW(Source!A451)</f>
        <v>451</v>
      </c>
      <c r="B433">
        <v>86549534</v>
      </c>
      <c r="C433">
        <v>86550532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612</v>
      </c>
      <c r="J433" t="s">
        <v>3</v>
      </c>
      <c r="K433" t="s">
        <v>613</v>
      </c>
      <c r="L433">
        <v>1191</v>
      </c>
      <c r="N433">
        <v>1013</v>
      </c>
      <c r="O433" t="s">
        <v>614</v>
      </c>
      <c r="P433" t="s">
        <v>614</v>
      </c>
      <c r="Q433">
        <v>1</v>
      </c>
      <c r="W433">
        <v>0</v>
      </c>
      <c r="X433">
        <v>476480486</v>
      </c>
      <c r="Y433">
        <f>((AT433*1.15)*1.2)</f>
        <v>1.9457999999999995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1.41</v>
      </c>
      <c r="AU433" t="s">
        <v>139</v>
      </c>
      <c r="AV433">
        <v>1</v>
      </c>
      <c r="AW433">
        <v>2</v>
      </c>
      <c r="AX433">
        <v>86550539</v>
      </c>
      <c r="AY433">
        <v>1</v>
      </c>
      <c r="AZ433">
        <v>0</v>
      </c>
      <c r="BA433">
        <v>407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ROUND(AT433*Source!I451*AH433*AL433,2)</f>
        <v>0</v>
      </c>
      <c r="CV433">
        <f>ROUND(Y433*Source!I451,9)</f>
        <v>1.9458</v>
      </c>
      <c r="CW433">
        <v>0</v>
      </c>
      <c r="CX433">
        <f>ROUND(Y433*Source!I451,9)</f>
        <v>1.9458</v>
      </c>
      <c r="CY433">
        <f>AD433</f>
        <v>0</v>
      </c>
      <c r="CZ433">
        <f>AH433</f>
        <v>0</v>
      </c>
      <c r="DA433">
        <f>AL433</f>
        <v>1</v>
      </c>
      <c r="DB433">
        <f>ROUND(((ROUND(AT433*CZ433,2)*1.15)*1.2),6)</f>
        <v>0</v>
      </c>
      <c r="DC433">
        <f>ROUND(((ROUND(AT433*AG433,2)*1.15)*1.2),6)</f>
        <v>0</v>
      </c>
      <c r="DD433" t="s">
        <v>3</v>
      </c>
      <c r="DE433" t="s">
        <v>3</v>
      </c>
      <c r="DF433">
        <f t="shared" ref="DF433:DF441" si="193">ROUND(ROUND(AE433,2)*CX433,2)</f>
        <v>0</v>
      </c>
      <c r="DG433">
        <f t="shared" si="191"/>
        <v>0</v>
      </c>
      <c r="DH433">
        <f t="shared" si="192"/>
        <v>0</v>
      </c>
      <c r="DI433">
        <f t="shared" si="169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ROW(Source!A451)</f>
        <v>451</v>
      </c>
      <c r="B434">
        <v>86549534</v>
      </c>
      <c r="C434">
        <v>86550532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632</v>
      </c>
      <c r="J434" t="s">
        <v>633</v>
      </c>
      <c r="K434" t="s">
        <v>634</v>
      </c>
      <c r="L434">
        <v>1368</v>
      </c>
      <c r="N434">
        <v>1011</v>
      </c>
      <c r="O434" t="s">
        <v>618</v>
      </c>
      <c r="P434" t="s">
        <v>618</v>
      </c>
      <c r="Q434">
        <v>1</v>
      </c>
      <c r="W434">
        <v>0</v>
      </c>
      <c r="X434">
        <v>874612079</v>
      </c>
      <c r="Y434">
        <f>((AT434*1.25)*1.2)</f>
        <v>4.4999999999999998E-2</v>
      </c>
      <c r="AA434">
        <v>0</v>
      </c>
      <c r="AB434">
        <v>88.67</v>
      </c>
      <c r="AC434">
        <v>13.47</v>
      </c>
      <c r="AD434">
        <v>0</v>
      </c>
      <c r="AE434">
        <v>0</v>
      </c>
      <c r="AF434">
        <v>83.1</v>
      </c>
      <c r="AG434">
        <v>12.62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0.03</v>
      </c>
      <c r="AU434" t="s">
        <v>138</v>
      </c>
      <c r="AV434">
        <v>0</v>
      </c>
      <c r="AW434">
        <v>2</v>
      </c>
      <c r="AX434">
        <v>86550540</v>
      </c>
      <c r="AY434">
        <v>1</v>
      </c>
      <c r="AZ434">
        <v>0</v>
      </c>
      <c r="BA434">
        <v>408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f>ROUND(Y434*Source!I451*DO434,9)</f>
        <v>0.56789999999999996</v>
      </c>
      <c r="CX434">
        <f>ROUND(Y434*Source!I451,9)</f>
        <v>4.4999999999999998E-2</v>
      </c>
      <c r="CY434">
        <f>AB434</f>
        <v>88.67</v>
      </c>
      <c r="CZ434">
        <f>AF434</f>
        <v>83.1</v>
      </c>
      <c r="DA434">
        <f>AJ434</f>
        <v>1</v>
      </c>
      <c r="DB434">
        <f>ROUND(((ROUND(AT434*CZ434,2)*1.25)*1.2),6)</f>
        <v>3.7349999999999999</v>
      </c>
      <c r="DC434">
        <f>ROUND(((ROUND(AT434*AG434,2)*1.25)*1.2),6)</f>
        <v>0.56999999999999995</v>
      </c>
      <c r="DD434" t="s">
        <v>3</v>
      </c>
      <c r="DE434" t="s">
        <v>3</v>
      </c>
      <c r="DF434">
        <f t="shared" si="193"/>
        <v>0</v>
      </c>
      <c r="DG434">
        <f t="shared" si="191"/>
        <v>3.74</v>
      </c>
      <c r="DH434">
        <f t="shared" si="192"/>
        <v>0.56999999999999995</v>
      </c>
      <c r="DI434">
        <f t="shared" si="169"/>
        <v>0</v>
      </c>
      <c r="DJ434">
        <f>DG434</f>
        <v>3.74</v>
      </c>
      <c r="DK434">
        <v>0</v>
      </c>
      <c r="DL434" t="s">
        <v>635</v>
      </c>
      <c r="DM434">
        <v>0</v>
      </c>
      <c r="DN434" t="s">
        <v>614</v>
      </c>
      <c r="DO434">
        <v>12.62</v>
      </c>
    </row>
    <row r="435" spans="1:119" x14ac:dyDescent="0.25">
      <c r="A435">
        <f>ROW(Source!A451)</f>
        <v>451</v>
      </c>
      <c r="B435">
        <v>86549534</v>
      </c>
      <c r="C435">
        <v>86550532</v>
      </c>
      <c r="D435">
        <v>85731731</v>
      </c>
      <c r="E435">
        <v>1</v>
      </c>
      <c r="F435">
        <v>1</v>
      </c>
      <c r="G435">
        <v>1081</v>
      </c>
      <c r="H435">
        <v>2</v>
      </c>
      <c r="I435" t="s">
        <v>636</v>
      </c>
      <c r="J435" t="s">
        <v>637</v>
      </c>
      <c r="K435" t="s">
        <v>638</v>
      </c>
      <c r="L435">
        <v>1368</v>
      </c>
      <c r="N435">
        <v>1011</v>
      </c>
      <c r="O435" t="s">
        <v>618</v>
      </c>
      <c r="P435" t="s">
        <v>618</v>
      </c>
      <c r="Q435">
        <v>1</v>
      </c>
      <c r="W435">
        <v>0</v>
      </c>
      <c r="X435">
        <v>-1895752648</v>
      </c>
      <c r="Y435">
        <f>((AT435*1.25)*1.2)</f>
        <v>0.18</v>
      </c>
      <c r="AA435">
        <v>0</v>
      </c>
      <c r="AB435">
        <v>0.82</v>
      </c>
      <c r="AC435">
        <v>0</v>
      </c>
      <c r="AD435">
        <v>0</v>
      </c>
      <c r="AE435">
        <v>0</v>
      </c>
      <c r="AF435">
        <v>0.77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0.12</v>
      </c>
      <c r="AU435" t="s">
        <v>138</v>
      </c>
      <c r="AV435">
        <v>0</v>
      </c>
      <c r="AW435">
        <v>2</v>
      </c>
      <c r="AX435">
        <v>86550541</v>
      </c>
      <c r="AY435">
        <v>1</v>
      </c>
      <c r="AZ435">
        <v>0</v>
      </c>
      <c r="BA435">
        <v>409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f>ROUND(Y435*Source!I451*DO435,9)</f>
        <v>0</v>
      </c>
      <c r="CX435">
        <f>ROUND(Y435*Source!I451,9)</f>
        <v>0.18</v>
      </c>
      <c r="CY435">
        <f>AB435</f>
        <v>0.82</v>
      </c>
      <c r="CZ435">
        <f>AF435</f>
        <v>0.77</v>
      </c>
      <c r="DA435">
        <f>AJ435</f>
        <v>1</v>
      </c>
      <c r="DB435">
        <f>ROUND(((ROUND(AT435*CZ435,2)*1.25)*1.2),6)</f>
        <v>0.13500000000000001</v>
      </c>
      <c r="DC435">
        <f>ROUND(((ROUND(AT435*AG435,2)*1.25)*1.2),6)</f>
        <v>0</v>
      </c>
      <c r="DD435" t="s">
        <v>3</v>
      </c>
      <c r="DE435" t="s">
        <v>3</v>
      </c>
      <c r="DF435">
        <f t="shared" si="193"/>
        <v>0</v>
      </c>
      <c r="DG435">
        <f t="shared" si="191"/>
        <v>0.14000000000000001</v>
      </c>
      <c r="DH435">
        <f t="shared" si="192"/>
        <v>0</v>
      </c>
      <c r="DI435">
        <f t="shared" si="169"/>
        <v>0</v>
      </c>
      <c r="DJ435">
        <f>DG435</f>
        <v>0.14000000000000001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ROW(Source!A451)</f>
        <v>451</v>
      </c>
      <c r="B436">
        <v>86549534</v>
      </c>
      <c r="C436">
        <v>86550532</v>
      </c>
      <c r="D436">
        <v>85703149</v>
      </c>
      <c r="E436">
        <v>1</v>
      </c>
      <c r="F436">
        <v>1</v>
      </c>
      <c r="G436">
        <v>1081</v>
      </c>
      <c r="H436">
        <v>3</v>
      </c>
      <c r="I436" t="s">
        <v>721</v>
      </c>
      <c r="J436" t="s">
        <v>722</v>
      </c>
      <c r="K436" t="s">
        <v>723</v>
      </c>
      <c r="L436">
        <v>1354</v>
      </c>
      <c r="N436">
        <v>1010</v>
      </c>
      <c r="O436" t="s">
        <v>163</v>
      </c>
      <c r="P436" t="s">
        <v>163</v>
      </c>
      <c r="Q436">
        <v>1</v>
      </c>
      <c r="W436">
        <v>0</v>
      </c>
      <c r="X436">
        <v>1643149630</v>
      </c>
      <c r="Y436">
        <f>((AT436*1)*1)</f>
        <v>0.72219999999999995</v>
      </c>
      <c r="AA436">
        <v>38</v>
      </c>
      <c r="AB436">
        <v>0</v>
      </c>
      <c r="AC436">
        <v>0</v>
      </c>
      <c r="AD436">
        <v>0</v>
      </c>
      <c r="AE436">
        <v>38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0.72219999999999995</v>
      </c>
      <c r="AU436" t="s">
        <v>36</v>
      </c>
      <c r="AV436">
        <v>0</v>
      </c>
      <c r="AW436">
        <v>2</v>
      </c>
      <c r="AX436">
        <v>86550542</v>
      </c>
      <c r="AY436">
        <v>1</v>
      </c>
      <c r="AZ436">
        <v>0</v>
      </c>
      <c r="BA436">
        <v>410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ROUND(Y436*Source!I451,9)</f>
        <v>0.72219999999999995</v>
      </c>
      <c r="CY436">
        <f>AA436</f>
        <v>38</v>
      </c>
      <c r="CZ436">
        <f>AE436</f>
        <v>38</v>
      </c>
      <c r="DA436">
        <f>AI436</f>
        <v>1</v>
      </c>
      <c r="DB436">
        <f>ROUND(((ROUND(AT436*CZ436,2)*1)*1),6)</f>
        <v>27.44</v>
      </c>
      <c r="DC436">
        <f>ROUND(((ROUND(AT436*AG436,2)*1)*1),6)</f>
        <v>0</v>
      </c>
      <c r="DD436" t="s">
        <v>3</v>
      </c>
      <c r="DE436" t="s">
        <v>3</v>
      </c>
      <c r="DF436">
        <f t="shared" si="193"/>
        <v>27.44</v>
      </c>
      <c r="DG436">
        <f t="shared" si="191"/>
        <v>0</v>
      </c>
      <c r="DH436">
        <f t="shared" si="192"/>
        <v>0</v>
      </c>
      <c r="DI436">
        <f t="shared" si="169"/>
        <v>0</v>
      </c>
      <c r="DJ436">
        <f>DF436</f>
        <v>27.44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ROW(Source!A451)</f>
        <v>451</v>
      </c>
      <c r="B437">
        <v>86549534</v>
      </c>
      <c r="C437">
        <v>86550532</v>
      </c>
      <c r="D437">
        <v>85719652</v>
      </c>
      <c r="E437">
        <v>1</v>
      </c>
      <c r="F437">
        <v>1</v>
      </c>
      <c r="G437">
        <v>1081</v>
      </c>
      <c r="H437">
        <v>3</v>
      </c>
      <c r="I437" t="s">
        <v>382</v>
      </c>
      <c r="J437" t="s">
        <v>384</v>
      </c>
      <c r="K437" t="s">
        <v>383</v>
      </c>
      <c r="L437">
        <v>1391</v>
      </c>
      <c r="N437">
        <v>1013</v>
      </c>
      <c r="O437" t="s">
        <v>226</v>
      </c>
      <c r="P437" t="s">
        <v>226</v>
      </c>
      <c r="Q437">
        <v>1</v>
      </c>
      <c r="W437">
        <v>0</v>
      </c>
      <c r="X437">
        <v>-2145031736</v>
      </c>
      <c r="Y437">
        <f>((AT437*1)*1)</f>
        <v>1</v>
      </c>
      <c r="AA437">
        <v>7821.48</v>
      </c>
      <c r="AB437">
        <v>0</v>
      </c>
      <c r="AC437">
        <v>0</v>
      </c>
      <c r="AD437">
        <v>0</v>
      </c>
      <c r="AE437">
        <v>7821.48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</v>
      </c>
      <c r="AU437" t="s">
        <v>36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ROUND(Y437*Source!I451,9)</f>
        <v>1</v>
      </c>
      <c r="CY437">
        <f>AA437</f>
        <v>7821.48</v>
      </c>
      <c r="CZ437">
        <f>AE437</f>
        <v>7821.48</v>
      </c>
      <c r="DA437">
        <f>AI437</f>
        <v>1</v>
      </c>
      <c r="DB437">
        <f>ROUND(((ROUND(AT437*CZ437,2)*1)*1),6)</f>
        <v>7821.48</v>
      </c>
      <c r="DC437">
        <f>ROUND(((ROUND(AT437*AG437,2)*1)*1),6)</f>
        <v>0</v>
      </c>
      <c r="DD437" t="s">
        <v>3</v>
      </c>
      <c r="DE437" t="s">
        <v>3</v>
      </c>
      <c r="DF437">
        <f t="shared" si="193"/>
        <v>7821.48</v>
      </c>
      <c r="DG437">
        <f t="shared" si="191"/>
        <v>0</v>
      </c>
      <c r="DH437">
        <f t="shared" si="192"/>
        <v>0</v>
      </c>
      <c r="DI437">
        <f t="shared" si="169"/>
        <v>0</v>
      </c>
      <c r="DJ437">
        <f>DF437</f>
        <v>7821.48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ROW(Source!A451)</f>
        <v>451</v>
      </c>
      <c r="B438">
        <v>86549534</v>
      </c>
      <c r="C438">
        <v>86550532</v>
      </c>
      <c r="D438">
        <v>85710730</v>
      </c>
      <c r="E438">
        <v>1</v>
      </c>
      <c r="F438">
        <v>1</v>
      </c>
      <c r="G438">
        <v>1081</v>
      </c>
      <c r="H438">
        <v>3</v>
      </c>
      <c r="I438" t="s">
        <v>724</v>
      </c>
      <c r="J438" t="s">
        <v>725</v>
      </c>
      <c r="K438" t="s">
        <v>726</v>
      </c>
      <c r="L438">
        <v>1354</v>
      </c>
      <c r="N438">
        <v>1010</v>
      </c>
      <c r="O438" t="s">
        <v>163</v>
      </c>
      <c r="P438" t="s">
        <v>163</v>
      </c>
      <c r="Q438">
        <v>1</v>
      </c>
      <c r="W438">
        <v>0</v>
      </c>
      <c r="X438">
        <v>-407007888</v>
      </c>
      <c r="Y438">
        <f>((AT438*1)*1)</f>
        <v>5.8999999999999999E-3</v>
      </c>
      <c r="AA438">
        <v>10.53</v>
      </c>
      <c r="AB438">
        <v>0</v>
      </c>
      <c r="AC438">
        <v>0</v>
      </c>
      <c r="AD438">
        <v>0</v>
      </c>
      <c r="AE438">
        <v>10.53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5.8999999999999999E-3</v>
      </c>
      <c r="AU438" t="s">
        <v>36</v>
      </c>
      <c r="AV438">
        <v>0</v>
      </c>
      <c r="AW438">
        <v>2</v>
      </c>
      <c r="AX438">
        <v>86550543</v>
      </c>
      <c r="AY438">
        <v>1</v>
      </c>
      <c r="AZ438">
        <v>0</v>
      </c>
      <c r="BA438">
        <v>411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ROUND(Y438*Source!I451,9)</f>
        <v>5.8999999999999999E-3</v>
      </c>
      <c r="CY438">
        <f>AA438</f>
        <v>10.53</v>
      </c>
      <c r="CZ438">
        <f>AE438</f>
        <v>10.53</v>
      </c>
      <c r="DA438">
        <f>AI438</f>
        <v>1</v>
      </c>
      <c r="DB438">
        <f>ROUND(((ROUND(AT438*CZ438,2)*1)*1),6)</f>
        <v>0.06</v>
      </c>
      <c r="DC438">
        <f>ROUND(((ROUND(AT438*AG438,2)*1)*1),6)</f>
        <v>0</v>
      </c>
      <c r="DD438" t="s">
        <v>3</v>
      </c>
      <c r="DE438" t="s">
        <v>3</v>
      </c>
      <c r="DF438">
        <f t="shared" si="193"/>
        <v>0.06</v>
      </c>
      <c r="DG438">
        <f t="shared" si="191"/>
        <v>0</v>
      </c>
      <c r="DH438">
        <f t="shared" si="192"/>
        <v>0</v>
      </c>
      <c r="DI438">
        <f t="shared" si="169"/>
        <v>0</v>
      </c>
      <c r="DJ438">
        <f>DF438</f>
        <v>0.06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5">
      <c r="A439">
        <f>ROW(Source!A452)</f>
        <v>452</v>
      </c>
      <c r="B439">
        <v>86549536</v>
      </c>
      <c r="C439">
        <v>86550532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612</v>
      </c>
      <c r="J439" t="s">
        <v>3</v>
      </c>
      <c r="K439" t="s">
        <v>613</v>
      </c>
      <c r="L439">
        <v>1191</v>
      </c>
      <c r="N439">
        <v>1013</v>
      </c>
      <c r="O439" t="s">
        <v>614</v>
      </c>
      <c r="P439" t="s">
        <v>614</v>
      </c>
      <c r="Q439">
        <v>1</v>
      </c>
      <c r="W439">
        <v>0</v>
      </c>
      <c r="X439">
        <v>476480486</v>
      </c>
      <c r="Y439">
        <f>((AT439*1.15)*1.2)</f>
        <v>1.9457999999999995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5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1.41</v>
      </c>
      <c r="AU439" t="s">
        <v>139</v>
      </c>
      <c r="AV439">
        <v>1</v>
      </c>
      <c r="AW439">
        <v>2</v>
      </c>
      <c r="AX439">
        <v>86550539</v>
      </c>
      <c r="AY439">
        <v>1</v>
      </c>
      <c r="AZ439">
        <v>0</v>
      </c>
      <c r="BA439">
        <v>413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U439">
        <f>ROUND(AT439*Source!I452*AH439*AL439,2)</f>
        <v>0</v>
      </c>
      <c r="CV439">
        <f>ROUND(Y439*Source!I452,9)</f>
        <v>1.9458</v>
      </c>
      <c r="CW439">
        <v>0</v>
      </c>
      <c r="CX439">
        <f>ROUND(Y439*Source!I452,9)</f>
        <v>1.9458</v>
      </c>
      <c r="CY439">
        <f>AD439</f>
        <v>0</v>
      </c>
      <c r="CZ439">
        <f>AH439</f>
        <v>0</v>
      </c>
      <c r="DA439">
        <f>AL439</f>
        <v>1</v>
      </c>
      <c r="DB439">
        <f>ROUND(((ROUND(AT439*CZ439,2)*1.15)*1.2),6)</f>
        <v>0</v>
      </c>
      <c r="DC439">
        <f>ROUND(((ROUND(AT439*AG439,2)*1.15)*1.2),6)</f>
        <v>0</v>
      </c>
      <c r="DD439" t="s">
        <v>3</v>
      </c>
      <c r="DE439" t="s">
        <v>3</v>
      </c>
      <c r="DF439">
        <f t="shared" si="193"/>
        <v>0</v>
      </c>
      <c r="DG439">
        <f t="shared" si="191"/>
        <v>0</v>
      </c>
      <c r="DH439">
        <f t="shared" si="192"/>
        <v>0</v>
      </c>
      <c r="DI439">
        <f t="shared" si="169"/>
        <v>0</v>
      </c>
      <c r="DJ439">
        <f>DI439</f>
        <v>0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ROW(Source!A452)</f>
        <v>452</v>
      </c>
      <c r="B440">
        <v>86549536</v>
      </c>
      <c r="C440">
        <v>86550532</v>
      </c>
      <c r="D440">
        <v>85731677</v>
      </c>
      <c r="E440">
        <v>1</v>
      </c>
      <c r="F440">
        <v>1</v>
      </c>
      <c r="G440">
        <v>1081</v>
      </c>
      <c r="H440">
        <v>2</v>
      </c>
      <c r="I440" t="s">
        <v>632</v>
      </c>
      <c r="J440" t="s">
        <v>633</v>
      </c>
      <c r="K440" t="s">
        <v>634</v>
      </c>
      <c r="L440">
        <v>1368</v>
      </c>
      <c r="N440">
        <v>1011</v>
      </c>
      <c r="O440" t="s">
        <v>618</v>
      </c>
      <c r="P440" t="s">
        <v>618</v>
      </c>
      <c r="Q440">
        <v>1</v>
      </c>
      <c r="W440">
        <v>0</v>
      </c>
      <c r="X440">
        <v>874612079</v>
      </c>
      <c r="Y440">
        <f>((AT440*1.25)*1.2)</f>
        <v>4.4999999999999998E-2</v>
      </c>
      <c r="AA440">
        <v>0</v>
      </c>
      <c r="AB440">
        <v>1513.56</v>
      </c>
      <c r="AC440">
        <v>758.78</v>
      </c>
      <c r="AD440">
        <v>0</v>
      </c>
      <c r="AE440">
        <v>0</v>
      </c>
      <c r="AF440">
        <v>83.1</v>
      </c>
      <c r="AG440">
        <v>12.62</v>
      </c>
      <c r="AH440">
        <v>0</v>
      </c>
      <c r="AI440">
        <v>1</v>
      </c>
      <c r="AJ440">
        <v>17.07</v>
      </c>
      <c r="AK440">
        <v>56.35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0.03</v>
      </c>
      <c r="AU440" t="s">
        <v>138</v>
      </c>
      <c r="AV440">
        <v>0</v>
      </c>
      <c r="AW440">
        <v>2</v>
      </c>
      <c r="AX440">
        <v>86550540</v>
      </c>
      <c r="AY440">
        <v>1</v>
      </c>
      <c r="AZ440">
        <v>0</v>
      </c>
      <c r="BA440">
        <v>414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ROUND(Y440*Source!I452*DO440,9)</f>
        <v>0.56789999999999996</v>
      </c>
      <c r="CX440">
        <f>ROUND(Y440*Source!I452,9)</f>
        <v>4.4999999999999998E-2</v>
      </c>
      <c r="CY440">
        <f>AB440</f>
        <v>1513.56</v>
      </c>
      <c r="CZ440">
        <f>AF440</f>
        <v>83.1</v>
      </c>
      <c r="DA440">
        <f>AJ440</f>
        <v>17.07</v>
      </c>
      <c r="DB440">
        <f>ROUND(((ROUND(AT440*CZ440,2)*1.25)*1.2),6)</f>
        <v>3.7349999999999999</v>
      </c>
      <c r="DC440">
        <f>ROUND(((ROUND(AT440*AG440,2)*1.25)*1.2),6)</f>
        <v>0.56999999999999995</v>
      </c>
      <c r="DD440" t="s">
        <v>3</v>
      </c>
      <c r="DE440" t="s">
        <v>3</v>
      </c>
      <c r="DF440">
        <f t="shared" si="193"/>
        <v>0</v>
      </c>
      <c r="DG440">
        <f>ROUND(ROUND(AF440*AJ440,2)*CX440,2)</f>
        <v>63.83</v>
      </c>
      <c r="DH440">
        <f>ROUND(ROUND(AG440*AK440,2)*CX440,2)</f>
        <v>32</v>
      </c>
      <c r="DI440">
        <f t="shared" si="169"/>
        <v>0</v>
      </c>
      <c r="DJ440">
        <f>DG440</f>
        <v>63.83</v>
      </c>
      <c r="DK440">
        <v>0</v>
      </c>
      <c r="DL440" t="s">
        <v>635</v>
      </c>
      <c r="DM440">
        <v>0</v>
      </c>
      <c r="DN440" t="s">
        <v>614</v>
      </c>
      <c r="DO440">
        <v>12.62</v>
      </c>
    </row>
    <row r="441" spans="1:119" x14ac:dyDescent="0.25">
      <c r="A441">
        <f>ROW(Source!A452)</f>
        <v>452</v>
      </c>
      <c r="B441">
        <v>86549536</v>
      </c>
      <c r="C441">
        <v>86550532</v>
      </c>
      <c r="D441">
        <v>85731731</v>
      </c>
      <c r="E441">
        <v>1</v>
      </c>
      <c r="F441">
        <v>1</v>
      </c>
      <c r="G441">
        <v>1081</v>
      </c>
      <c r="H441">
        <v>2</v>
      </c>
      <c r="I441" t="s">
        <v>636</v>
      </c>
      <c r="J441" t="s">
        <v>637</v>
      </c>
      <c r="K441" t="s">
        <v>638</v>
      </c>
      <c r="L441">
        <v>1368</v>
      </c>
      <c r="N441">
        <v>1011</v>
      </c>
      <c r="O441" t="s">
        <v>618</v>
      </c>
      <c r="P441" t="s">
        <v>618</v>
      </c>
      <c r="Q441">
        <v>1</v>
      </c>
      <c r="W441">
        <v>0</v>
      </c>
      <c r="X441">
        <v>-1895752648</v>
      </c>
      <c r="Y441">
        <f>((AT441*1.25)*1.2)</f>
        <v>0.18</v>
      </c>
      <c r="AA441">
        <v>0</v>
      </c>
      <c r="AB441">
        <v>7.85</v>
      </c>
      <c r="AC441">
        <v>0</v>
      </c>
      <c r="AD441">
        <v>0</v>
      </c>
      <c r="AE441">
        <v>0</v>
      </c>
      <c r="AF441">
        <v>0.77</v>
      </c>
      <c r="AG441">
        <v>0</v>
      </c>
      <c r="AH441">
        <v>0</v>
      </c>
      <c r="AI441">
        <v>1</v>
      </c>
      <c r="AJ441">
        <v>9.56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0.12</v>
      </c>
      <c r="AU441" t="s">
        <v>138</v>
      </c>
      <c r="AV441">
        <v>0</v>
      </c>
      <c r="AW441">
        <v>2</v>
      </c>
      <c r="AX441">
        <v>86550541</v>
      </c>
      <c r="AY441">
        <v>1</v>
      </c>
      <c r="AZ441">
        <v>0</v>
      </c>
      <c r="BA441">
        <v>415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ROUND(Y441*Source!I452*DO441,9)</f>
        <v>0</v>
      </c>
      <c r="CX441">
        <f>ROUND(Y441*Source!I452,9)</f>
        <v>0.18</v>
      </c>
      <c r="CY441">
        <f>AB441</f>
        <v>7.85</v>
      </c>
      <c r="CZ441">
        <f>AF441</f>
        <v>0.77</v>
      </c>
      <c r="DA441">
        <f>AJ441</f>
        <v>9.56</v>
      </c>
      <c r="DB441">
        <f>ROUND(((ROUND(AT441*CZ441,2)*1.25)*1.2),6)</f>
        <v>0.13500000000000001</v>
      </c>
      <c r="DC441">
        <f>ROUND(((ROUND(AT441*AG441,2)*1.25)*1.2),6)</f>
        <v>0</v>
      </c>
      <c r="DD441" t="s">
        <v>3</v>
      </c>
      <c r="DE441" t="s">
        <v>3</v>
      </c>
      <c r="DF441">
        <f t="shared" si="193"/>
        <v>0</v>
      </c>
      <c r="DG441">
        <f>ROUND(ROUND(AF441*AJ441,2)*CX441,2)</f>
        <v>1.32</v>
      </c>
      <c r="DH441">
        <f t="shared" ref="DH441:DH449" si="194">ROUND(ROUND(AG441,2)*CX441,2)</f>
        <v>0</v>
      </c>
      <c r="DI441">
        <f t="shared" si="169"/>
        <v>0</v>
      </c>
      <c r="DJ441">
        <f>DG441</f>
        <v>1.32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ROW(Source!A452)</f>
        <v>452</v>
      </c>
      <c r="B442">
        <v>86549536</v>
      </c>
      <c r="C442">
        <v>86550532</v>
      </c>
      <c r="D442">
        <v>85703149</v>
      </c>
      <c r="E442">
        <v>1</v>
      </c>
      <c r="F442">
        <v>1</v>
      </c>
      <c r="G442">
        <v>1081</v>
      </c>
      <c r="H442">
        <v>3</v>
      </c>
      <c r="I442" t="s">
        <v>721</v>
      </c>
      <c r="J442" t="s">
        <v>722</v>
      </c>
      <c r="K442" t="s">
        <v>723</v>
      </c>
      <c r="L442">
        <v>1354</v>
      </c>
      <c r="N442">
        <v>1010</v>
      </c>
      <c r="O442" t="s">
        <v>163</v>
      </c>
      <c r="P442" t="s">
        <v>163</v>
      </c>
      <c r="Q442">
        <v>1</v>
      </c>
      <c r="W442">
        <v>0</v>
      </c>
      <c r="X442">
        <v>1643149630</v>
      </c>
      <c r="Y442">
        <f>((AT442*1)*1)</f>
        <v>0.72219999999999995</v>
      </c>
      <c r="AA442">
        <v>204.82</v>
      </c>
      <c r="AB442">
        <v>0</v>
      </c>
      <c r="AC442">
        <v>0</v>
      </c>
      <c r="AD442">
        <v>0</v>
      </c>
      <c r="AE442">
        <v>38</v>
      </c>
      <c r="AF442">
        <v>0</v>
      </c>
      <c r="AG442">
        <v>0</v>
      </c>
      <c r="AH442">
        <v>0</v>
      </c>
      <c r="AI442">
        <v>5.39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0.72219999999999995</v>
      </c>
      <c r="AU442" t="s">
        <v>36</v>
      </c>
      <c r="AV442">
        <v>0</v>
      </c>
      <c r="AW442">
        <v>2</v>
      </c>
      <c r="AX442">
        <v>86550542</v>
      </c>
      <c r="AY442">
        <v>1</v>
      </c>
      <c r="AZ442">
        <v>0</v>
      </c>
      <c r="BA442">
        <v>416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ROUND(Y442*Source!I452,9)</f>
        <v>0.72219999999999995</v>
      </c>
      <c r="CY442">
        <f>AA442</f>
        <v>204.82</v>
      </c>
      <c r="CZ442">
        <f>AE442</f>
        <v>38</v>
      </c>
      <c r="DA442">
        <f>AI442</f>
        <v>5.39</v>
      </c>
      <c r="DB442">
        <f>ROUND(((ROUND(AT442*CZ442,2)*1)*1),6)</f>
        <v>27.44</v>
      </c>
      <c r="DC442">
        <f>ROUND(((ROUND(AT442*AG442,2)*1)*1),6)</f>
        <v>0</v>
      </c>
      <c r="DD442" t="s">
        <v>3</v>
      </c>
      <c r="DE442" t="s">
        <v>3</v>
      </c>
      <c r="DF442">
        <f>ROUND(ROUND(AE442*AI442,2)*CX442,2)</f>
        <v>147.91999999999999</v>
      </c>
      <c r="DG442">
        <f t="shared" ref="DG442:DG449" si="195">ROUND(ROUND(AF442,2)*CX442,2)</f>
        <v>0</v>
      </c>
      <c r="DH442">
        <f t="shared" si="194"/>
        <v>0</v>
      </c>
      <c r="DI442">
        <f t="shared" si="169"/>
        <v>0</v>
      </c>
      <c r="DJ442">
        <f>DF442</f>
        <v>147.91999999999999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5">
      <c r="A443">
        <f>ROW(Source!A452)</f>
        <v>452</v>
      </c>
      <c r="B443">
        <v>86549536</v>
      </c>
      <c r="C443">
        <v>86550532</v>
      </c>
      <c r="D443">
        <v>85719652</v>
      </c>
      <c r="E443">
        <v>1</v>
      </c>
      <c r="F443">
        <v>1</v>
      </c>
      <c r="G443">
        <v>1081</v>
      </c>
      <c r="H443">
        <v>3</v>
      </c>
      <c r="I443" t="s">
        <v>382</v>
      </c>
      <c r="J443" t="s">
        <v>384</v>
      </c>
      <c r="K443" t="s">
        <v>383</v>
      </c>
      <c r="L443">
        <v>1391</v>
      </c>
      <c r="N443">
        <v>1013</v>
      </c>
      <c r="O443" t="s">
        <v>226</v>
      </c>
      <c r="P443" t="s">
        <v>226</v>
      </c>
      <c r="Q443">
        <v>1</v>
      </c>
      <c r="W443">
        <v>0</v>
      </c>
      <c r="X443">
        <v>-2145031736</v>
      </c>
      <c r="Y443">
        <f>((AT443*1)*1)</f>
        <v>1</v>
      </c>
      <c r="AA443">
        <v>77432.649999999994</v>
      </c>
      <c r="AB443">
        <v>0</v>
      </c>
      <c r="AC443">
        <v>0</v>
      </c>
      <c r="AD443">
        <v>0</v>
      </c>
      <c r="AE443">
        <v>7821.48</v>
      </c>
      <c r="AF443">
        <v>0</v>
      </c>
      <c r="AG443">
        <v>0</v>
      </c>
      <c r="AH443">
        <v>0</v>
      </c>
      <c r="AI443">
        <v>9.9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 t="s">
        <v>3</v>
      </c>
      <c r="AT443">
        <v>1</v>
      </c>
      <c r="AU443" t="s">
        <v>36</v>
      </c>
      <c r="AV443">
        <v>0</v>
      </c>
      <c r="AW443">
        <v>1</v>
      </c>
      <c r="AX443">
        <v>-1</v>
      </c>
      <c r="AY443">
        <v>0</v>
      </c>
      <c r="AZ443">
        <v>0</v>
      </c>
      <c r="BA443" t="s">
        <v>3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ROUND(Y443*Source!I452,9)</f>
        <v>1</v>
      </c>
      <c r="CY443">
        <f>AA443</f>
        <v>77432.649999999994</v>
      </c>
      <c r="CZ443">
        <f>AE443</f>
        <v>7821.48</v>
      </c>
      <c r="DA443">
        <f>AI443</f>
        <v>9.9</v>
      </c>
      <c r="DB443">
        <f>ROUND(((ROUND(AT443*CZ443,2)*1)*1),6)</f>
        <v>7821.48</v>
      </c>
      <c r="DC443">
        <f>ROUND(((ROUND(AT443*AG443,2)*1)*1),6)</f>
        <v>0</v>
      </c>
      <c r="DD443" t="s">
        <v>3</v>
      </c>
      <c r="DE443" t="s">
        <v>3</v>
      </c>
      <c r="DF443">
        <f>ROUND(ROUND(AE443*AI443,2)*CX443,2)</f>
        <v>77432.649999999994</v>
      </c>
      <c r="DG443">
        <f t="shared" si="195"/>
        <v>0</v>
      </c>
      <c r="DH443">
        <f t="shared" si="194"/>
        <v>0</v>
      </c>
      <c r="DI443">
        <f t="shared" si="169"/>
        <v>0</v>
      </c>
      <c r="DJ443">
        <f>DF443</f>
        <v>77432.649999999994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5">
      <c r="A444">
        <f>ROW(Source!A452)</f>
        <v>452</v>
      </c>
      <c r="B444">
        <v>86549536</v>
      </c>
      <c r="C444">
        <v>86550532</v>
      </c>
      <c r="D444">
        <v>85710730</v>
      </c>
      <c r="E444">
        <v>1</v>
      </c>
      <c r="F444">
        <v>1</v>
      </c>
      <c r="G444">
        <v>1081</v>
      </c>
      <c r="H444">
        <v>3</v>
      </c>
      <c r="I444" t="s">
        <v>724</v>
      </c>
      <c r="J444" t="s">
        <v>725</v>
      </c>
      <c r="K444" t="s">
        <v>726</v>
      </c>
      <c r="L444">
        <v>1354</v>
      </c>
      <c r="N444">
        <v>1010</v>
      </c>
      <c r="O444" t="s">
        <v>163</v>
      </c>
      <c r="P444" t="s">
        <v>163</v>
      </c>
      <c r="Q444">
        <v>1</v>
      </c>
      <c r="W444">
        <v>0</v>
      </c>
      <c r="X444">
        <v>-407007888</v>
      </c>
      <c r="Y444">
        <f>((AT444*1)*1)</f>
        <v>5.8999999999999999E-3</v>
      </c>
      <c r="AA444">
        <v>103.72</v>
      </c>
      <c r="AB444">
        <v>0</v>
      </c>
      <c r="AC444">
        <v>0</v>
      </c>
      <c r="AD444">
        <v>0</v>
      </c>
      <c r="AE444">
        <v>10.53</v>
      </c>
      <c r="AF444">
        <v>0</v>
      </c>
      <c r="AG444">
        <v>0</v>
      </c>
      <c r="AH444">
        <v>0</v>
      </c>
      <c r="AI444">
        <v>9.85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5.8999999999999999E-3</v>
      </c>
      <c r="AU444" t="s">
        <v>36</v>
      </c>
      <c r="AV444">
        <v>0</v>
      </c>
      <c r="AW444">
        <v>2</v>
      </c>
      <c r="AX444">
        <v>86550543</v>
      </c>
      <c r="AY444">
        <v>1</v>
      </c>
      <c r="AZ444">
        <v>0</v>
      </c>
      <c r="BA444">
        <v>417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ROUND(Y444*Source!I452,9)</f>
        <v>5.8999999999999999E-3</v>
      </c>
      <c r="CY444">
        <f>AA444</f>
        <v>103.72</v>
      </c>
      <c r="CZ444">
        <f>AE444</f>
        <v>10.53</v>
      </c>
      <c r="DA444">
        <f>AI444</f>
        <v>9.85</v>
      </c>
      <c r="DB444">
        <f>ROUND(((ROUND(AT444*CZ444,2)*1)*1),6)</f>
        <v>0.06</v>
      </c>
      <c r="DC444">
        <f>ROUND(((ROUND(AT444*AG444,2)*1)*1),6)</f>
        <v>0</v>
      </c>
      <c r="DD444" t="s">
        <v>3</v>
      </c>
      <c r="DE444" t="s">
        <v>3</v>
      </c>
      <c r="DF444">
        <f>ROUND(ROUND(AE444*AI444,2)*CX444,2)</f>
        <v>0.61</v>
      </c>
      <c r="DG444">
        <f t="shared" si="195"/>
        <v>0</v>
      </c>
      <c r="DH444">
        <f t="shared" si="194"/>
        <v>0</v>
      </c>
      <c r="DI444">
        <f t="shared" si="169"/>
        <v>0</v>
      </c>
      <c r="DJ444">
        <f>DF444</f>
        <v>0.61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ROW(Source!A455)</f>
        <v>455</v>
      </c>
      <c r="B445">
        <v>86549534</v>
      </c>
      <c r="C445">
        <v>86550546</v>
      </c>
      <c r="D445">
        <v>85665773</v>
      </c>
      <c r="E445">
        <v>1081</v>
      </c>
      <c r="F445">
        <v>1</v>
      </c>
      <c r="G445">
        <v>1081</v>
      </c>
      <c r="H445">
        <v>1</v>
      </c>
      <c r="I445" t="s">
        <v>612</v>
      </c>
      <c r="J445" t="s">
        <v>3</v>
      </c>
      <c r="K445" t="s">
        <v>613</v>
      </c>
      <c r="L445">
        <v>1191</v>
      </c>
      <c r="N445">
        <v>1013</v>
      </c>
      <c r="O445" t="s">
        <v>614</v>
      </c>
      <c r="P445" t="s">
        <v>614</v>
      </c>
      <c r="Q445">
        <v>1</v>
      </c>
      <c r="W445">
        <v>0</v>
      </c>
      <c r="X445">
        <v>476480486</v>
      </c>
      <c r="Y445">
        <f>((AT445*1.15)*1.2)</f>
        <v>1.0073999999999999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0.73</v>
      </c>
      <c r="AU445" t="s">
        <v>139</v>
      </c>
      <c r="AV445">
        <v>1</v>
      </c>
      <c r="AW445">
        <v>2</v>
      </c>
      <c r="AX445">
        <v>86550551</v>
      </c>
      <c r="AY445">
        <v>1</v>
      </c>
      <c r="AZ445">
        <v>0</v>
      </c>
      <c r="BA445">
        <v>419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ROUND(AT445*Source!I455*AH445*AL445,2)</f>
        <v>0</v>
      </c>
      <c r="CV445">
        <f>ROUND(Y445*Source!I455,9)</f>
        <v>1.0074000000000001</v>
      </c>
      <c r="CW445">
        <v>0</v>
      </c>
      <c r="CX445">
        <f>ROUND(Y445*Source!I455,9)</f>
        <v>1.0074000000000001</v>
      </c>
      <c r="CY445">
        <f>AD445</f>
        <v>0</v>
      </c>
      <c r="CZ445">
        <f>AH445</f>
        <v>0</v>
      </c>
      <c r="DA445">
        <f>AL445</f>
        <v>1</v>
      </c>
      <c r="DB445">
        <f>ROUND(((ROUND(AT445*CZ445,2)*1.15)*1.2),6)</f>
        <v>0</v>
      </c>
      <c r="DC445">
        <f>ROUND(((ROUND(AT445*AG445,2)*1.15)*1.2),6)</f>
        <v>0</v>
      </c>
      <c r="DD445" t="s">
        <v>3</v>
      </c>
      <c r="DE445" t="s">
        <v>3</v>
      </c>
      <c r="DF445">
        <f t="shared" ref="DF445:DF450" si="196">ROUND(ROUND(AE445,2)*CX445,2)</f>
        <v>0</v>
      </c>
      <c r="DG445">
        <f t="shared" si="195"/>
        <v>0</v>
      </c>
      <c r="DH445">
        <f t="shared" si="194"/>
        <v>0</v>
      </c>
      <c r="DI445">
        <f t="shared" si="169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ROW(Source!A455)</f>
        <v>455</v>
      </c>
      <c r="B446">
        <v>86549534</v>
      </c>
      <c r="C446">
        <v>86550546</v>
      </c>
      <c r="D446">
        <v>85731677</v>
      </c>
      <c r="E446">
        <v>1</v>
      </c>
      <c r="F446">
        <v>1</v>
      </c>
      <c r="G446">
        <v>1081</v>
      </c>
      <c r="H446">
        <v>2</v>
      </c>
      <c r="I446" t="s">
        <v>632</v>
      </c>
      <c r="J446" t="s">
        <v>633</v>
      </c>
      <c r="K446" t="s">
        <v>634</v>
      </c>
      <c r="L446">
        <v>1368</v>
      </c>
      <c r="N446">
        <v>1011</v>
      </c>
      <c r="O446" t="s">
        <v>618</v>
      </c>
      <c r="P446" t="s">
        <v>618</v>
      </c>
      <c r="Q446">
        <v>1</v>
      </c>
      <c r="W446">
        <v>0</v>
      </c>
      <c r="X446">
        <v>874612079</v>
      </c>
      <c r="Y446">
        <f>((AT446*1.25)*1.2)</f>
        <v>4.4999999999999998E-2</v>
      </c>
      <c r="AA446">
        <v>0</v>
      </c>
      <c r="AB446">
        <v>88.67</v>
      </c>
      <c r="AC446">
        <v>13.47</v>
      </c>
      <c r="AD446">
        <v>0</v>
      </c>
      <c r="AE446">
        <v>0</v>
      </c>
      <c r="AF446">
        <v>83.1</v>
      </c>
      <c r="AG446">
        <v>12.62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0.03</v>
      </c>
      <c r="AU446" t="s">
        <v>138</v>
      </c>
      <c r="AV446">
        <v>0</v>
      </c>
      <c r="AW446">
        <v>2</v>
      </c>
      <c r="AX446">
        <v>86550552</v>
      </c>
      <c r="AY446">
        <v>1</v>
      </c>
      <c r="AZ446">
        <v>0</v>
      </c>
      <c r="BA446">
        <v>420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ROUND(Y446*Source!I455*DO446,9)</f>
        <v>0.56789999999999996</v>
      </c>
      <c r="CX446">
        <f>ROUND(Y446*Source!I455,9)</f>
        <v>4.4999999999999998E-2</v>
      </c>
      <c r="CY446">
        <f>AB446</f>
        <v>88.67</v>
      </c>
      <c r="CZ446">
        <f>AF446</f>
        <v>83.1</v>
      </c>
      <c r="DA446">
        <f>AJ446</f>
        <v>1</v>
      </c>
      <c r="DB446">
        <f>ROUND(((ROUND(AT446*CZ446,2)*1.25)*1.2),6)</f>
        <v>3.7349999999999999</v>
      </c>
      <c r="DC446">
        <f>ROUND(((ROUND(AT446*AG446,2)*1.25)*1.2),6)</f>
        <v>0.56999999999999995</v>
      </c>
      <c r="DD446" t="s">
        <v>3</v>
      </c>
      <c r="DE446" t="s">
        <v>3</v>
      </c>
      <c r="DF446">
        <f t="shared" si="196"/>
        <v>0</v>
      </c>
      <c r="DG446">
        <f t="shared" si="195"/>
        <v>3.74</v>
      </c>
      <c r="DH446">
        <f t="shared" si="194"/>
        <v>0.56999999999999995</v>
      </c>
      <c r="DI446">
        <f t="shared" si="169"/>
        <v>0</v>
      </c>
      <c r="DJ446">
        <f>DG446</f>
        <v>3.74</v>
      </c>
      <c r="DK446">
        <v>0</v>
      </c>
      <c r="DL446" t="s">
        <v>635</v>
      </c>
      <c r="DM446">
        <v>0</v>
      </c>
      <c r="DN446" t="s">
        <v>614</v>
      </c>
      <c r="DO446">
        <v>12.62</v>
      </c>
    </row>
    <row r="447" spans="1:119" x14ac:dyDescent="0.25">
      <c r="A447">
        <f>ROW(Source!A455)</f>
        <v>455</v>
      </c>
      <c r="B447">
        <v>86549534</v>
      </c>
      <c r="C447">
        <v>86550546</v>
      </c>
      <c r="D447">
        <v>85703149</v>
      </c>
      <c r="E447">
        <v>1</v>
      </c>
      <c r="F447">
        <v>1</v>
      </c>
      <c r="G447">
        <v>1081</v>
      </c>
      <c r="H447">
        <v>3</v>
      </c>
      <c r="I447" t="s">
        <v>721</v>
      </c>
      <c r="J447" t="s">
        <v>722</v>
      </c>
      <c r="K447" t="s">
        <v>723</v>
      </c>
      <c r="L447">
        <v>1354</v>
      </c>
      <c r="N447">
        <v>1010</v>
      </c>
      <c r="O447" t="s">
        <v>163</v>
      </c>
      <c r="P447" t="s">
        <v>163</v>
      </c>
      <c r="Q447">
        <v>1</v>
      </c>
      <c r="W447">
        <v>0</v>
      </c>
      <c r="X447">
        <v>1643149630</v>
      </c>
      <c r="Y447">
        <f>((AT447*1)*1)</f>
        <v>0.43330000000000002</v>
      </c>
      <c r="AA447">
        <v>38</v>
      </c>
      <c r="AB447">
        <v>0</v>
      </c>
      <c r="AC447">
        <v>0</v>
      </c>
      <c r="AD447">
        <v>0</v>
      </c>
      <c r="AE447">
        <v>38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0.43330000000000002</v>
      </c>
      <c r="AU447" t="s">
        <v>36</v>
      </c>
      <c r="AV447">
        <v>0</v>
      </c>
      <c r="AW447">
        <v>2</v>
      </c>
      <c r="AX447">
        <v>86550553</v>
      </c>
      <c r="AY447">
        <v>1</v>
      </c>
      <c r="AZ447">
        <v>0</v>
      </c>
      <c r="BA447">
        <v>421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ROUND(Y447*Source!I455,9)</f>
        <v>0.43330000000000002</v>
      </c>
      <c r="CY447">
        <f>AA447</f>
        <v>38</v>
      </c>
      <c r="CZ447">
        <f>AE447</f>
        <v>38</v>
      </c>
      <c r="DA447">
        <f>AI447</f>
        <v>1</v>
      </c>
      <c r="DB447">
        <f>ROUND(((ROUND(AT447*CZ447,2)*1)*1),6)</f>
        <v>16.47</v>
      </c>
      <c r="DC447">
        <f>ROUND(((ROUND(AT447*AG447,2)*1)*1),6)</f>
        <v>0</v>
      </c>
      <c r="DD447" t="s">
        <v>3</v>
      </c>
      <c r="DE447" t="s">
        <v>3</v>
      </c>
      <c r="DF447">
        <f t="shared" si="196"/>
        <v>16.47</v>
      </c>
      <c r="DG447">
        <f t="shared" si="195"/>
        <v>0</v>
      </c>
      <c r="DH447">
        <f t="shared" si="194"/>
        <v>0</v>
      </c>
      <c r="DI447">
        <f t="shared" si="169"/>
        <v>0</v>
      </c>
      <c r="DJ447">
        <f>DF447</f>
        <v>16.47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ROW(Source!A455)</f>
        <v>455</v>
      </c>
      <c r="B448">
        <v>86549534</v>
      </c>
      <c r="C448">
        <v>86550546</v>
      </c>
      <c r="D448">
        <v>85719654</v>
      </c>
      <c r="E448">
        <v>1</v>
      </c>
      <c r="F448">
        <v>1</v>
      </c>
      <c r="G448">
        <v>1081</v>
      </c>
      <c r="H448">
        <v>3</v>
      </c>
      <c r="I448" t="s">
        <v>387</v>
      </c>
      <c r="J448" t="s">
        <v>389</v>
      </c>
      <c r="K448" t="s">
        <v>388</v>
      </c>
      <c r="L448">
        <v>1391</v>
      </c>
      <c r="N448">
        <v>1013</v>
      </c>
      <c r="O448" t="s">
        <v>226</v>
      </c>
      <c r="P448" t="s">
        <v>226</v>
      </c>
      <c r="Q448">
        <v>1</v>
      </c>
      <c r="W448">
        <v>0</v>
      </c>
      <c r="X448">
        <v>431052679</v>
      </c>
      <c r="Y448">
        <f>((AT448*1)*1)</f>
        <v>1</v>
      </c>
      <c r="AA448">
        <v>2236.44</v>
      </c>
      <c r="AB448">
        <v>0</v>
      </c>
      <c r="AC448">
        <v>0</v>
      </c>
      <c r="AD448">
        <v>0</v>
      </c>
      <c r="AE448">
        <v>2236.44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1</v>
      </c>
      <c r="AU448" t="s">
        <v>36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ROUND(Y448*Source!I455,9)</f>
        <v>1</v>
      </c>
      <c r="CY448">
        <f>AA448</f>
        <v>2236.44</v>
      </c>
      <c r="CZ448">
        <f>AE448</f>
        <v>2236.44</v>
      </c>
      <c r="DA448">
        <f>AI448</f>
        <v>1</v>
      </c>
      <c r="DB448">
        <f>ROUND(((ROUND(AT448*CZ448,2)*1)*1),6)</f>
        <v>2236.44</v>
      </c>
      <c r="DC448">
        <f>ROUND(((ROUND(AT448*AG448,2)*1)*1),6)</f>
        <v>0</v>
      </c>
      <c r="DD448" t="s">
        <v>3</v>
      </c>
      <c r="DE448" t="s">
        <v>3</v>
      </c>
      <c r="DF448">
        <f t="shared" si="196"/>
        <v>2236.44</v>
      </c>
      <c r="DG448">
        <f t="shared" si="195"/>
        <v>0</v>
      </c>
      <c r="DH448">
        <f t="shared" si="194"/>
        <v>0</v>
      </c>
      <c r="DI448">
        <f t="shared" si="169"/>
        <v>0</v>
      </c>
      <c r="DJ448">
        <f>DF448</f>
        <v>2236.44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ROW(Source!A456)</f>
        <v>456</v>
      </c>
      <c r="B449">
        <v>86549536</v>
      </c>
      <c r="C449">
        <v>86550546</v>
      </c>
      <c r="D449">
        <v>85665773</v>
      </c>
      <c r="E449">
        <v>1081</v>
      </c>
      <c r="F449">
        <v>1</v>
      </c>
      <c r="G449">
        <v>1081</v>
      </c>
      <c r="H449">
        <v>1</v>
      </c>
      <c r="I449" t="s">
        <v>612</v>
      </c>
      <c r="J449" t="s">
        <v>3</v>
      </c>
      <c r="K449" t="s">
        <v>613</v>
      </c>
      <c r="L449">
        <v>1191</v>
      </c>
      <c r="N449">
        <v>1013</v>
      </c>
      <c r="O449" t="s">
        <v>614</v>
      </c>
      <c r="P449" t="s">
        <v>614</v>
      </c>
      <c r="Q449">
        <v>1</v>
      </c>
      <c r="W449">
        <v>0</v>
      </c>
      <c r="X449">
        <v>476480486</v>
      </c>
      <c r="Y449">
        <f>((AT449*1.15)*1.2)</f>
        <v>1.0073999999999999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5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0.73</v>
      </c>
      <c r="AU449" t="s">
        <v>139</v>
      </c>
      <c r="AV449">
        <v>1</v>
      </c>
      <c r="AW449">
        <v>2</v>
      </c>
      <c r="AX449">
        <v>86550551</v>
      </c>
      <c r="AY449">
        <v>1</v>
      </c>
      <c r="AZ449">
        <v>0</v>
      </c>
      <c r="BA449">
        <v>423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U449">
        <f>ROUND(AT449*Source!I456*AH449*AL449,2)</f>
        <v>0</v>
      </c>
      <c r="CV449">
        <f>ROUND(Y449*Source!I456,9)</f>
        <v>1.0074000000000001</v>
      </c>
      <c r="CW449">
        <v>0</v>
      </c>
      <c r="CX449">
        <f>ROUND(Y449*Source!I456,9)</f>
        <v>1.0074000000000001</v>
      </c>
      <c r="CY449">
        <f>AD449</f>
        <v>0</v>
      </c>
      <c r="CZ449">
        <f>AH449</f>
        <v>0</v>
      </c>
      <c r="DA449">
        <f>AL449</f>
        <v>1</v>
      </c>
      <c r="DB449">
        <f>ROUND(((ROUND(AT449*CZ449,2)*1.15)*1.2),6)</f>
        <v>0</v>
      </c>
      <c r="DC449">
        <f>ROUND(((ROUND(AT449*AG449,2)*1.15)*1.2),6)</f>
        <v>0</v>
      </c>
      <c r="DD449" t="s">
        <v>3</v>
      </c>
      <c r="DE449" t="s">
        <v>3</v>
      </c>
      <c r="DF449">
        <f t="shared" si="196"/>
        <v>0</v>
      </c>
      <c r="DG449">
        <f t="shared" si="195"/>
        <v>0</v>
      </c>
      <c r="DH449">
        <f t="shared" si="194"/>
        <v>0</v>
      </c>
      <c r="DI449">
        <f t="shared" ref="DI449:DI512" si="197">ROUND(ROUND(AH449,2)*CX449,2)</f>
        <v>0</v>
      </c>
      <c r="DJ449">
        <f>DI449</f>
        <v>0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ROW(Source!A456)</f>
        <v>456</v>
      </c>
      <c r="B450">
        <v>86549536</v>
      </c>
      <c r="C450">
        <v>86550546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632</v>
      </c>
      <c r="J450" t="s">
        <v>633</v>
      </c>
      <c r="K450" t="s">
        <v>634</v>
      </c>
      <c r="L450">
        <v>1368</v>
      </c>
      <c r="N450">
        <v>1011</v>
      </c>
      <c r="O450" t="s">
        <v>618</v>
      </c>
      <c r="P450" t="s">
        <v>618</v>
      </c>
      <c r="Q450">
        <v>1</v>
      </c>
      <c r="W450">
        <v>0</v>
      </c>
      <c r="X450">
        <v>874612079</v>
      </c>
      <c r="Y450">
        <f>((AT450*1.25)*1.2)</f>
        <v>4.4999999999999998E-2</v>
      </c>
      <c r="AA450">
        <v>0</v>
      </c>
      <c r="AB450">
        <v>1513.56</v>
      </c>
      <c r="AC450">
        <v>758.78</v>
      </c>
      <c r="AD450">
        <v>0</v>
      </c>
      <c r="AE450">
        <v>0</v>
      </c>
      <c r="AF450">
        <v>83.1</v>
      </c>
      <c r="AG450">
        <v>12.62</v>
      </c>
      <c r="AH450">
        <v>0</v>
      </c>
      <c r="AI450">
        <v>1</v>
      </c>
      <c r="AJ450">
        <v>17.07</v>
      </c>
      <c r="AK450">
        <v>56.35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0.03</v>
      </c>
      <c r="AU450" t="s">
        <v>138</v>
      </c>
      <c r="AV450">
        <v>0</v>
      </c>
      <c r="AW450">
        <v>2</v>
      </c>
      <c r="AX450">
        <v>86550552</v>
      </c>
      <c r="AY450">
        <v>1</v>
      </c>
      <c r="AZ450">
        <v>0</v>
      </c>
      <c r="BA450">
        <v>424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f>ROUND(Y450*Source!I456*DO450,9)</f>
        <v>0.56789999999999996</v>
      </c>
      <c r="CX450">
        <f>ROUND(Y450*Source!I456,9)</f>
        <v>4.4999999999999998E-2</v>
      </c>
      <c r="CY450">
        <f>AB450</f>
        <v>1513.56</v>
      </c>
      <c r="CZ450">
        <f>AF450</f>
        <v>83.1</v>
      </c>
      <c r="DA450">
        <f>AJ450</f>
        <v>17.07</v>
      </c>
      <c r="DB450">
        <f>ROUND(((ROUND(AT450*CZ450,2)*1.25)*1.2),6)</f>
        <v>3.7349999999999999</v>
      </c>
      <c r="DC450">
        <f>ROUND(((ROUND(AT450*AG450,2)*1.25)*1.2),6)</f>
        <v>0.56999999999999995</v>
      </c>
      <c r="DD450" t="s">
        <v>3</v>
      </c>
      <c r="DE450" t="s">
        <v>3</v>
      </c>
      <c r="DF450">
        <f t="shared" si="196"/>
        <v>0</v>
      </c>
      <c r="DG450">
        <f>ROUND(ROUND(AF450*AJ450,2)*CX450,2)</f>
        <v>63.83</v>
      </c>
      <c r="DH450">
        <f>ROUND(ROUND(AG450*AK450,2)*CX450,2)</f>
        <v>32</v>
      </c>
      <c r="DI450">
        <f t="shared" si="197"/>
        <v>0</v>
      </c>
      <c r="DJ450">
        <f>DG450</f>
        <v>63.83</v>
      </c>
      <c r="DK450">
        <v>0</v>
      </c>
      <c r="DL450" t="s">
        <v>635</v>
      </c>
      <c r="DM450">
        <v>0</v>
      </c>
      <c r="DN450" t="s">
        <v>614</v>
      </c>
      <c r="DO450">
        <v>12.62</v>
      </c>
    </row>
    <row r="451" spans="1:119" x14ac:dyDescent="0.25">
      <c r="A451">
        <f>ROW(Source!A456)</f>
        <v>456</v>
      </c>
      <c r="B451">
        <v>86549536</v>
      </c>
      <c r="C451">
        <v>86550546</v>
      </c>
      <c r="D451">
        <v>85703149</v>
      </c>
      <c r="E451">
        <v>1</v>
      </c>
      <c r="F451">
        <v>1</v>
      </c>
      <c r="G451">
        <v>1081</v>
      </c>
      <c r="H451">
        <v>3</v>
      </c>
      <c r="I451" t="s">
        <v>721</v>
      </c>
      <c r="J451" t="s">
        <v>722</v>
      </c>
      <c r="K451" t="s">
        <v>723</v>
      </c>
      <c r="L451">
        <v>1354</v>
      </c>
      <c r="N451">
        <v>1010</v>
      </c>
      <c r="O451" t="s">
        <v>163</v>
      </c>
      <c r="P451" t="s">
        <v>163</v>
      </c>
      <c r="Q451">
        <v>1</v>
      </c>
      <c r="W451">
        <v>0</v>
      </c>
      <c r="X451">
        <v>1643149630</v>
      </c>
      <c r="Y451">
        <f>((AT451*1)*1)</f>
        <v>0.43330000000000002</v>
      </c>
      <c r="AA451">
        <v>204.82</v>
      </c>
      <c r="AB451">
        <v>0</v>
      </c>
      <c r="AC451">
        <v>0</v>
      </c>
      <c r="AD451">
        <v>0</v>
      </c>
      <c r="AE451">
        <v>38</v>
      </c>
      <c r="AF451">
        <v>0</v>
      </c>
      <c r="AG451">
        <v>0</v>
      </c>
      <c r="AH451">
        <v>0</v>
      </c>
      <c r="AI451">
        <v>5.39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0.43330000000000002</v>
      </c>
      <c r="AU451" t="s">
        <v>36</v>
      </c>
      <c r="AV451">
        <v>0</v>
      </c>
      <c r="AW451">
        <v>2</v>
      </c>
      <c r="AX451">
        <v>86550553</v>
      </c>
      <c r="AY451">
        <v>1</v>
      </c>
      <c r="AZ451">
        <v>0</v>
      </c>
      <c r="BA451">
        <v>425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ROUND(Y451*Source!I456,9)</f>
        <v>0.43330000000000002</v>
      </c>
      <c r="CY451">
        <f>AA451</f>
        <v>204.82</v>
      </c>
      <c r="CZ451">
        <f>AE451</f>
        <v>38</v>
      </c>
      <c r="DA451">
        <f>AI451</f>
        <v>5.39</v>
      </c>
      <c r="DB451">
        <f>ROUND(((ROUND(AT451*CZ451,2)*1)*1),6)</f>
        <v>16.47</v>
      </c>
      <c r="DC451">
        <f>ROUND(((ROUND(AT451*AG451,2)*1)*1),6)</f>
        <v>0</v>
      </c>
      <c r="DD451" t="s">
        <v>3</v>
      </c>
      <c r="DE451" t="s">
        <v>3</v>
      </c>
      <c r="DF451">
        <f>ROUND(ROUND(AE451*AI451,2)*CX451,2)</f>
        <v>88.75</v>
      </c>
      <c r="DG451">
        <f t="shared" ref="DG451:DG459" si="198">ROUND(ROUND(AF451,2)*CX451,2)</f>
        <v>0</v>
      </c>
      <c r="DH451">
        <f t="shared" ref="DH451:DH459" si="199">ROUND(ROUND(AG451,2)*CX451,2)</f>
        <v>0</v>
      </c>
      <c r="DI451">
        <f t="shared" si="197"/>
        <v>0</v>
      </c>
      <c r="DJ451">
        <f>DF451</f>
        <v>88.75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ROW(Source!A456)</f>
        <v>456</v>
      </c>
      <c r="B452">
        <v>86549536</v>
      </c>
      <c r="C452">
        <v>86550546</v>
      </c>
      <c r="D452">
        <v>85719654</v>
      </c>
      <c r="E452">
        <v>1</v>
      </c>
      <c r="F452">
        <v>1</v>
      </c>
      <c r="G452">
        <v>1081</v>
      </c>
      <c r="H452">
        <v>3</v>
      </c>
      <c r="I452" t="s">
        <v>387</v>
      </c>
      <c r="J452" t="s">
        <v>389</v>
      </c>
      <c r="K452" t="s">
        <v>388</v>
      </c>
      <c r="L452">
        <v>1391</v>
      </c>
      <c r="N452">
        <v>1013</v>
      </c>
      <c r="O452" t="s">
        <v>226</v>
      </c>
      <c r="P452" t="s">
        <v>226</v>
      </c>
      <c r="Q452">
        <v>1</v>
      </c>
      <c r="W452">
        <v>0</v>
      </c>
      <c r="X452">
        <v>431052679</v>
      </c>
      <c r="Y452">
        <f>((AT452*1)*1)</f>
        <v>1</v>
      </c>
      <c r="AA452">
        <v>17623.150000000001</v>
      </c>
      <c r="AB452">
        <v>0</v>
      </c>
      <c r="AC452">
        <v>0</v>
      </c>
      <c r="AD452">
        <v>0</v>
      </c>
      <c r="AE452">
        <v>2236.44</v>
      </c>
      <c r="AF452">
        <v>0</v>
      </c>
      <c r="AG452">
        <v>0</v>
      </c>
      <c r="AH452">
        <v>0</v>
      </c>
      <c r="AI452">
        <v>7.88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</v>
      </c>
      <c r="AU452" t="s">
        <v>36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ROUND(Y452*Source!I456,9)</f>
        <v>1</v>
      </c>
      <c r="CY452">
        <f>AA452</f>
        <v>17623.150000000001</v>
      </c>
      <c r="CZ452">
        <f>AE452</f>
        <v>2236.44</v>
      </c>
      <c r="DA452">
        <f>AI452</f>
        <v>7.88</v>
      </c>
      <c r="DB452">
        <f>ROUND(((ROUND(AT452*CZ452,2)*1)*1),6)</f>
        <v>2236.44</v>
      </c>
      <c r="DC452">
        <f>ROUND(((ROUND(AT452*AG452,2)*1)*1),6)</f>
        <v>0</v>
      </c>
      <c r="DD452" t="s">
        <v>3</v>
      </c>
      <c r="DE452" t="s">
        <v>3</v>
      </c>
      <c r="DF452">
        <f>ROUND(ROUND(AE452*AI452,2)*CX452,2)</f>
        <v>17623.150000000001</v>
      </c>
      <c r="DG452">
        <f t="shared" si="198"/>
        <v>0</v>
      </c>
      <c r="DH452">
        <f t="shared" si="199"/>
        <v>0</v>
      </c>
      <c r="DI452">
        <f t="shared" si="197"/>
        <v>0</v>
      </c>
      <c r="DJ452">
        <f>DF452</f>
        <v>17623.150000000001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ROW(Source!A463)</f>
        <v>463</v>
      </c>
      <c r="B453">
        <v>86549534</v>
      </c>
      <c r="C453">
        <v>86550558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612</v>
      </c>
      <c r="J453" t="s">
        <v>3</v>
      </c>
      <c r="K453" t="s">
        <v>613</v>
      </c>
      <c r="L453">
        <v>1191</v>
      </c>
      <c r="N453">
        <v>1013</v>
      </c>
      <c r="O453" t="s">
        <v>614</v>
      </c>
      <c r="P453" t="s">
        <v>614</v>
      </c>
      <c r="Q453">
        <v>1</v>
      </c>
      <c r="W453">
        <v>0</v>
      </c>
      <c r="X453">
        <v>476480486</v>
      </c>
      <c r="Y453">
        <f>((AT453*1.15)*1.2)</f>
        <v>1.5869999999999997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1.1499999999999999</v>
      </c>
      <c r="AU453" t="s">
        <v>139</v>
      </c>
      <c r="AV453">
        <v>1</v>
      </c>
      <c r="AW453">
        <v>2</v>
      </c>
      <c r="AX453">
        <v>86550565</v>
      </c>
      <c r="AY453">
        <v>1</v>
      </c>
      <c r="AZ453">
        <v>0</v>
      </c>
      <c r="BA453">
        <v>427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U453">
        <f>ROUND(AT453*Source!I463*AH453*AL453,2)</f>
        <v>0</v>
      </c>
      <c r="CV453">
        <f>ROUND(Y453*Source!I463,9)</f>
        <v>15.87</v>
      </c>
      <c r="CW453">
        <v>0</v>
      </c>
      <c r="CX453">
        <f>ROUND(Y453*Source!I463,9)</f>
        <v>15.87</v>
      </c>
      <c r="CY453">
        <f>AD453</f>
        <v>0</v>
      </c>
      <c r="CZ453">
        <f>AH453</f>
        <v>0</v>
      </c>
      <c r="DA453">
        <f>AL453</f>
        <v>1</v>
      </c>
      <c r="DB453">
        <f>ROUND(((ROUND(AT453*CZ453,2)*1.15)*1.2),6)</f>
        <v>0</v>
      </c>
      <c r="DC453">
        <f>ROUND(((ROUND(AT453*AG453,2)*1.15)*1.2),6)</f>
        <v>0</v>
      </c>
      <c r="DD453" t="s">
        <v>3</v>
      </c>
      <c r="DE453" t="s">
        <v>3</v>
      </c>
      <c r="DF453">
        <f t="shared" ref="DF453:DF461" si="200">ROUND(ROUND(AE453,2)*CX453,2)</f>
        <v>0</v>
      </c>
      <c r="DG453">
        <f t="shared" si="198"/>
        <v>0</v>
      </c>
      <c r="DH453">
        <f t="shared" si="199"/>
        <v>0</v>
      </c>
      <c r="DI453">
        <f t="shared" si="197"/>
        <v>0</v>
      </c>
      <c r="DJ453">
        <f>DI453</f>
        <v>0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ROW(Source!A463)</f>
        <v>463</v>
      </c>
      <c r="B454">
        <v>86549534</v>
      </c>
      <c r="C454">
        <v>86550558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632</v>
      </c>
      <c r="J454" t="s">
        <v>633</v>
      </c>
      <c r="K454" t="s">
        <v>634</v>
      </c>
      <c r="L454">
        <v>1368</v>
      </c>
      <c r="N454">
        <v>1011</v>
      </c>
      <c r="O454" t="s">
        <v>618</v>
      </c>
      <c r="P454" t="s">
        <v>618</v>
      </c>
      <c r="Q454">
        <v>1</v>
      </c>
      <c r="W454">
        <v>0</v>
      </c>
      <c r="X454">
        <v>874612079</v>
      </c>
      <c r="Y454">
        <f>((AT454*1.25)*1.2)</f>
        <v>1.4999999999999999E-2</v>
      </c>
      <c r="AA454">
        <v>0</v>
      </c>
      <c r="AB454">
        <v>88.67</v>
      </c>
      <c r="AC454">
        <v>13.47</v>
      </c>
      <c r="AD454">
        <v>0</v>
      </c>
      <c r="AE454">
        <v>0</v>
      </c>
      <c r="AF454">
        <v>83.1</v>
      </c>
      <c r="AG454">
        <v>12.62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0.01</v>
      </c>
      <c r="AU454" t="s">
        <v>138</v>
      </c>
      <c r="AV454">
        <v>0</v>
      </c>
      <c r="AW454">
        <v>2</v>
      </c>
      <c r="AX454">
        <v>86550566</v>
      </c>
      <c r="AY454">
        <v>1</v>
      </c>
      <c r="AZ454">
        <v>0</v>
      </c>
      <c r="BA454">
        <v>428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ROUND(Y454*Source!I463*DO454,9)</f>
        <v>1.893</v>
      </c>
      <c r="CX454">
        <f>ROUND(Y454*Source!I463,9)</f>
        <v>0.15</v>
      </c>
      <c r="CY454">
        <f>AB454</f>
        <v>88.67</v>
      </c>
      <c r="CZ454">
        <f>AF454</f>
        <v>83.1</v>
      </c>
      <c r="DA454">
        <f>AJ454</f>
        <v>1</v>
      </c>
      <c r="DB454">
        <f>ROUND(((ROUND(AT454*CZ454,2)*1.25)*1.2),6)</f>
        <v>1.2450000000000001</v>
      </c>
      <c r="DC454">
        <f>ROUND(((ROUND(AT454*AG454,2)*1.25)*1.2),6)</f>
        <v>0.19500000000000001</v>
      </c>
      <c r="DD454" t="s">
        <v>3</v>
      </c>
      <c r="DE454" t="s">
        <v>3</v>
      </c>
      <c r="DF454">
        <f t="shared" si="200"/>
        <v>0</v>
      </c>
      <c r="DG454">
        <f t="shared" si="198"/>
        <v>12.47</v>
      </c>
      <c r="DH454">
        <f t="shared" si="199"/>
        <v>1.89</v>
      </c>
      <c r="DI454">
        <f t="shared" si="197"/>
        <v>0</v>
      </c>
      <c r="DJ454">
        <f>DG454</f>
        <v>12.47</v>
      </c>
      <c r="DK454">
        <v>0</v>
      </c>
      <c r="DL454" t="s">
        <v>635</v>
      </c>
      <c r="DM454">
        <v>0</v>
      </c>
      <c r="DN454" t="s">
        <v>614</v>
      </c>
      <c r="DO454">
        <v>12.62</v>
      </c>
    </row>
    <row r="455" spans="1:119" x14ac:dyDescent="0.25">
      <c r="A455">
        <f>ROW(Source!A463)</f>
        <v>463</v>
      </c>
      <c r="B455">
        <v>86549534</v>
      </c>
      <c r="C455">
        <v>86550558</v>
      </c>
      <c r="D455">
        <v>85731731</v>
      </c>
      <c r="E455">
        <v>1</v>
      </c>
      <c r="F455">
        <v>1</v>
      </c>
      <c r="G455">
        <v>1081</v>
      </c>
      <c r="H455">
        <v>2</v>
      </c>
      <c r="I455" t="s">
        <v>636</v>
      </c>
      <c r="J455" t="s">
        <v>637</v>
      </c>
      <c r="K455" t="s">
        <v>638</v>
      </c>
      <c r="L455">
        <v>1368</v>
      </c>
      <c r="N455">
        <v>1011</v>
      </c>
      <c r="O455" t="s">
        <v>618</v>
      </c>
      <c r="P455" t="s">
        <v>618</v>
      </c>
      <c r="Q455">
        <v>1</v>
      </c>
      <c r="W455">
        <v>0</v>
      </c>
      <c r="X455">
        <v>-1895752648</v>
      </c>
      <c r="Y455">
        <f>((AT455*1.25)*1.2)</f>
        <v>0.12</v>
      </c>
      <c r="AA455">
        <v>0</v>
      </c>
      <c r="AB455">
        <v>0.82</v>
      </c>
      <c r="AC455">
        <v>0</v>
      </c>
      <c r="AD455">
        <v>0</v>
      </c>
      <c r="AE455">
        <v>0</v>
      </c>
      <c r="AF455">
        <v>0.77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0.08</v>
      </c>
      <c r="AU455" t="s">
        <v>138</v>
      </c>
      <c r="AV455">
        <v>0</v>
      </c>
      <c r="AW455">
        <v>2</v>
      </c>
      <c r="AX455">
        <v>86550567</v>
      </c>
      <c r="AY455">
        <v>1</v>
      </c>
      <c r="AZ455">
        <v>0</v>
      </c>
      <c r="BA455">
        <v>429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f>ROUND(Y455*Source!I463*DO455,9)</f>
        <v>0</v>
      </c>
      <c r="CX455">
        <f>ROUND(Y455*Source!I463,9)</f>
        <v>1.2</v>
      </c>
      <c r="CY455">
        <f>AB455</f>
        <v>0.82</v>
      </c>
      <c r="CZ455">
        <f>AF455</f>
        <v>0.77</v>
      </c>
      <c r="DA455">
        <f>AJ455</f>
        <v>1</v>
      </c>
      <c r="DB455">
        <f>ROUND(((ROUND(AT455*CZ455,2)*1.25)*1.2),6)</f>
        <v>0.09</v>
      </c>
      <c r="DC455">
        <f>ROUND(((ROUND(AT455*AG455,2)*1.25)*1.2),6)</f>
        <v>0</v>
      </c>
      <c r="DD455" t="s">
        <v>3</v>
      </c>
      <c r="DE455" t="s">
        <v>3</v>
      </c>
      <c r="DF455">
        <f t="shared" si="200"/>
        <v>0</v>
      </c>
      <c r="DG455">
        <f t="shared" si="198"/>
        <v>0.92</v>
      </c>
      <c r="DH455">
        <f t="shared" si="199"/>
        <v>0</v>
      </c>
      <c r="DI455">
        <f t="shared" si="197"/>
        <v>0</v>
      </c>
      <c r="DJ455">
        <f>DG455</f>
        <v>0.92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ROW(Source!A463)</f>
        <v>463</v>
      </c>
      <c r="B456">
        <v>86549534</v>
      </c>
      <c r="C456">
        <v>86550558</v>
      </c>
      <c r="D456">
        <v>85703149</v>
      </c>
      <c r="E456">
        <v>1</v>
      </c>
      <c r="F456">
        <v>1</v>
      </c>
      <c r="G456">
        <v>1081</v>
      </c>
      <c r="H456">
        <v>3</v>
      </c>
      <c r="I456" t="s">
        <v>721</v>
      </c>
      <c r="J456" t="s">
        <v>722</v>
      </c>
      <c r="K456" t="s">
        <v>723</v>
      </c>
      <c r="L456">
        <v>1354</v>
      </c>
      <c r="N456">
        <v>1010</v>
      </c>
      <c r="O456" t="s">
        <v>163</v>
      </c>
      <c r="P456" t="s">
        <v>163</v>
      </c>
      <c r="Q456">
        <v>1</v>
      </c>
      <c r="W456">
        <v>0</v>
      </c>
      <c r="X456">
        <v>1643149630</v>
      </c>
      <c r="Y456">
        <f>((AT456*1)*1)</f>
        <v>0.72219999999999995</v>
      </c>
      <c r="AA456">
        <v>38</v>
      </c>
      <c r="AB456">
        <v>0</v>
      </c>
      <c r="AC456">
        <v>0</v>
      </c>
      <c r="AD456">
        <v>0</v>
      </c>
      <c r="AE456">
        <v>38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0.72219999999999995</v>
      </c>
      <c r="AU456" t="s">
        <v>36</v>
      </c>
      <c r="AV456">
        <v>0</v>
      </c>
      <c r="AW456">
        <v>2</v>
      </c>
      <c r="AX456">
        <v>86550568</v>
      </c>
      <c r="AY456">
        <v>1</v>
      </c>
      <c r="AZ456">
        <v>0</v>
      </c>
      <c r="BA456">
        <v>430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ROUND(Y456*Source!I463,9)</f>
        <v>7.2220000000000004</v>
      </c>
      <c r="CY456">
        <f>AA456</f>
        <v>38</v>
      </c>
      <c r="CZ456">
        <f>AE456</f>
        <v>38</v>
      </c>
      <c r="DA456">
        <f>AI456</f>
        <v>1</v>
      </c>
      <c r="DB456">
        <f>ROUND(((ROUND(AT456*CZ456,2)*1)*1),6)</f>
        <v>27.44</v>
      </c>
      <c r="DC456">
        <f>ROUND(((ROUND(AT456*AG456,2)*1)*1),6)</f>
        <v>0</v>
      </c>
      <c r="DD456" t="s">
        <v>3</v>
      </c>
      <c r="DE456" t="s">
        <v>3</v>
      </c>
      <c r="DF456">
        <f t="shared" si="200"/>
        <v>274.44</v>
      </c>
      <c r="DG456">
        <f t="shared" si="198"/>
        <v>0</v>
      </c>
      <c r="DH456">
        <f t="shared" si="199"/>
        <v>0</v>
      </c>
      <c r="DI456">
        <f t="shared" si="197"/>
        <v>0</v>
      </c>
      <c r="DJ456">
        <f>DF456</f>
        <v>274.44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ROW(Source!A463)</f>
        <v>463</v>
      </c>
      <c r="B457">
        <v>86549534</v>
      </c>
      <c r="C457">
        <v>86550558</v>
      </c>
      <c r="D457">
        <v>85710730</v>
      </c>
      <c r="E457">
        <v>1</v>
      </c>
      <c r="F457">
        <v>1</v>
      </c>
      <c r="G457">
        <v>1081</v>
      </c>
      <c r="H457">
        <v>3</v>
      </c>
      <c r="I457" t="s">
        <v>724</v>
      </c>
      <c r="J457" t="s">
        <v>725</v>
      </c>
      <c r="K457" t="s">
        <v>726</v>
      </c>
      <c r="L457">
        <v>1354</v>
      </c>
      <c r="N457">
        <v>1010</v>
      </c>
      <c r="O457" t="s">
        <v>163</v>
      </c>
      <c r="P457" t="s">
        <v>163</v>
      </c>
      <c r="Q457">
        <v>1</v>
      </c>
      <c r="W457">
        <v>0</v>
      </c>
      <c r="X457">
        <v>-407007888</v>
      </c>
      <c r="Y457">
        <f>((AT457*1)*1)</f>
        <v>4.0000000000000001E-3</v>
      </c>
      <c r="AA457">
        <v>10.53</v>
      </c>
      <c r="AB457">
        <v>0</v>
      </c>
      <c r="AC457">
        <v>0</v>
      </c>
      <c r="AD457">
        <v>0</v>
      </c>
      <c r="AE457">
        <v>10.53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4.0000000000000001E-3</v>
      </c>
      <c r="AU457" t="s">
        <v>36</v>
      </c>
      <c r="AV457">
        <v>0</v>
      </c>
      <c r="AW457">
        <v>2</v>
      </c>
      <c r="AX457">
        <v>86550569</v>
      </c>
      <c r="AY457">
        <v>1</v>
      </c>
      <c r="AZ457">
        <v>0</v>
      </c>
      <c r="BA457">
        <v>431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ROUND(Y457*Source!I463,9)</f>
        <v>0.04</v>
      </c>
      <c r="CY457">
        <f>AA457</f>
        <v>10.53</v>
      </c>
      <c r="CZ457">
        <f>AE457</f>
        <v>10.53</v>
      </c>
      <c r="DA457">
        <f>AI457</f>
        <v>1</v>
      </c>
      <c r="DB457">
        <f>ROUND(((ROUND(AT457*CZ457,2)*1)*1),6)</f>
        <v>0.04</v>
      </c>
      <c r="DC457">
        <f>ROUND(((ROUND(AT457*AG457,2)*1)*1),6)</f>
        <v>0</v>
      </c>
      <c r="DD457" t="s">
        <v>3</v>
      </c>
      <c r="DE457" t="s">
        <v>3</v>
      </c>
      <c r="DF457">
        <f t="shared" si="200"/>
        <v>0.42</v>
      </c>
      <c r="DG457">
        <f t="shared" si="198"/>
        <v>0</v>
      </c>
      <c r="DH457">
        <f t="shared" si="199"/>
        <v>0</v>
      </c>
      <c r="DI457">
        <f t="shared" si="197"/>
        <v>0</v>
      </c>
      <c r="DJ457">
        <f>DF457</f>
        <v>0.42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5">
      <c r="A458">
        <f>ROW(Source!A463)</f>
        <v>463</v>
      </c>
      <c r="B458">
        <v>86549534</v>
      </c>
      <c r="C458">
        <v>86550558</v>
      </c>
      <c r="D458">
        <v>0</v>
      </c>
      <c r="E458">
        <v>0</v>
      </c>
      <c r="F458">
        <v>1</v>
      </c>
      <c r="G458">
        <v>1081</v>
      </c>
      <c r="H458">
        <v>3</v>
      </c>
      <c r="I458" t="s">
        <v>404</v>
      </c>
      <c r="J458" t="s">
        <v>3</v>
      </c>
      <c r="K458" t="s">
        <v>405</v>
      </c>
      <c r="L458">
        <v>1035</v>
      </c>
      <c r="N458">
        <v>1013</v>
      </c>
      <c r="O458" t="s">
        <v>406</v>
      </c>
      <c r="P458" t="s">
        <v>406</v>
      </c>
      <c r="Q458">
        <v>1</v>
      </c>
      <c r="W458">
        <v>0</v>
      </c>
      <c r="X458">
        <v>1832884841</v>
      </c>
      <c r="Y458">
        <f>((AT458*1)*1)</f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 t="s">
        <v>3</v>
      </c>
      <c r="AT458">
        <v>1</v>
      </c>
      <c r="AU458" t="s">
        <v>36</v>
      </c>
      <c r="AV458">
        <v>0</v>
      </c>
      <c r="AW458">
        <v>1</v>
      </c>
      <c r="AX458">
        <v>-1</v>
      </c>
      <c r="AY458">
        <v>0</v>
      </c>
      <c r="AZ458">
        <v>0</v>
      </c>
      <c r="BA458" t="s">
        <v>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ROUND(Y458*Source!I463,9)</f>
        <v>10</v>
      </c>
      <c r="CY458">
        <f>AA458</f>
        <v>0</v>
      </c>
      <c r="CZ458">
        <f>AE458</f>
        <v>0</v>
      </c>
      <c r="DA458">
        <f>AI458</f>
        <v>1</v>
      </c>
      <c r="DB458">
        <f>ROUND(((ROUND(AT458*CZ458,2)*1)*1),6)</f>
        <v>0</v>
      </c>
      <c r="DC458">
        <f>ROUND(((ROUND(AT458*AG458,2)*1)*1),6)</f>
        <v>0</v>
      </c>
      <c r="DD458" t="s">
        <v>3</v>
      </c>
      <c r="DE458" t="s">
        <v>3</v>
      </c>
      <c r="DF458">
        <f t="shared" si="200"/>
        <v>0</v>
      </c>
      <c r="DG458">
        <f t="shared" si="198"/>
        <v>0</v>
      </c>
      <c r="DH458">
        <f t="shared" si="199"/>
        <v>0</v>
      </c>
      <c r="DI458">
        <f t="shared" si="197"/>
        <v>0</v>
      </c>
      <c r="DJ458">
        <f>DF458</f>
        <v>0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5">
      <c r="A459">
        <f>ROW(Source!A464)</f>
        <v>464</v>
      </c>
      <c r="B459">
        <v>86549536</v>
      </c>
      <c r="C459">
        <v>86550558</v>
      </c>
      <c r="D459">
        <v>85665773</v>
      </c>
      <c r="E459">
        <v>1081</v>
      </c>
      <c r="F459">
        <v>1</v>
      </c>
      <c r="G459">
        <v>1081</v>
      </c>
      <c r="H459">
        <v>1</v>
      </c>
      <c r="I459" t="s">
        <v>612</v>
      </c>
      <c r="J459" t="s">
        <v>3</v>
      </c>
      <c r="K459" t="s">
        <v>613</v>
      </c>
      <c r="L459">
        <v>1191</v>
      </c>
      <c r="N459">
        <v>1013</v>
      </c>
      <c r="O459" t="s">
        <v>614</v>
      </c>
      <c r="P459" t="s">
        <v>614</v>
      </c>
      <c r="Q459">
        <v>1</v>
      </c>
      <c r="W459">
        <v>0</v>
      </c>
      <c r="X459">
        <v>476480486</v>
      </c>
      <c r="Y459">
        <f>((AT459*1.15)*1.2)</f>
        <v>1.5869999999999997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5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1.1499999999999999</v>
      </c>
      <c r="AU459" t="s">
        <v>139</v>
      </c>
      <c r="AV459">
        <v>1</v>
      </c>
      <c r="AW459">
        <v>2</v>
      </c>
      <c r="AX459">
        <v>86550565</v>
      </c>
      <c r="AY459">
        <v>1</v>
      </c>
      <c r="AZ459">
        <v>0</v>
      </c>
      <c r="BA459">
        <v>433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U459">
        <f>ROUND(AT459*Source!I464*AH459*AL459,2)</f>
        <v>0</v>
      </c>
      <c r="CV459">
        <f>ROUND(Y459*Source!I464,9)</f>
        <v>15.87</v>
      </c>
      <c r="CW459">
        <v>0</v>
      </c>
      <c r="CX459">
        <f>ROUND(Y459*Source!I464,9)</f>
        <v>15.87</v>
      </c>
      <c r="CY459">
        <f>AD459</f>
        <v>0</v>
      </c>
      <c r="CZ459">
        <f>AH459</f>
        <v>0</v>
      </c>
      <c r="DA459">
        <f>AL459</f>
        <v>1</v>
      </c>
      <c r="DB459">
        <f>ROUND(((ROUND(AT459*CZ459,2)*1.15)*1.2),6)</f>
        <v>0</v>
      </c>
      <c r="DC459">
        <f>ROUND(((ROUND(AT459*AG459,2)*1.15)*1.2),6)</f>
        <v>0</v>
      </c>
      <c r="DD459" t="s">
        <v>3</v>
      </c>
      <c r="DE459" t="s">
        <v>3</v>
      </c>
      <c r="DF459">
        <f t="shared" si="200"/>
        <v>0</v>
      </c>
      <c r="DG459">
        <f t="shared" si="198"/>
        <v>0</v>
      </c>
      <c r="DH459">
        <f t="shared" si="199"/>
        <v>0</v>
      </c>
      <c r="DI459">
        <f t="shared" si="197"/>
        <v>0</v>
      </c>
      <c r="DJ459">
        <f>DI459</f>
        <v>0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ROW(Source!A464)</f>
        <v>464</v>
      </c>
      <c r="B460">
        <v>86549536</v>
      </c>
      <c r="C460">
        <v>86550558</v>
      </c>
      <c r="D460">
        <v>85731677</v>
      </c>
      <c r="E460">
        <v>1</v>
      </c>
      <c r="F460">
        <v>1</v>
      </c>
      <c r="G460">
        <v>1081</v>
      </c>
      <c r="H460">
        <v>2</v>
      </c>
      <c r="I460" t="s">
        <v>632</v>
      </c>
      <c r="J460" t="s">
        <v>633</v>
      </c>
      <c r="K460" t="s">
        <v>634</v>
      </c>
      <c r="L460">
        <v>1368</v>
      </c>
      <c r="N460">
        <v>1011</v>
      </c>
      <c r="O460" t="s">
        <v>618</v>
      </c>
      <c r="P460" t="s">
        <v>618</v>
      </c>
      <c r="Q460">
        <v>1</v>
      </c>
      <c r="W460">
        <v>0</v>
      </c>
      <c r="X460">
        <v>874612079</v>
      </c>
      <c r="Y460">
        <f>((AT460*1.25)*1.2)</f>
        <v>1.4999999999999999E-2</v>
      </c>
      <c r="AA460">
        <v>0</v>
      </c>
      <c r="AB460">
        <v>1513.56</v>
      </c>
      <c r="AC460">
        <v>758.78</v>
      </c>
      <c r="AD460">
        <v>0</v>
      </c>
      <c r="AE460">
        <v>0</v>
      </c>
      <c r="AF460">
        <v>83.1</v>
      </c>
      <c r="AG460">
        <v>12.62</v>
      </c>
      <c r="AH460">
        <v>0</v>
      </c>
      <c r="AI460">
        <v>1</v>
      </c>
      <c r="AJ460">
        <v>17.07</v>
      </c>
      <c r="AK460">
        <v>56.35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0.01</v>
      </c>
      <c r="AU460" t="s">
        <v>138</v>
      </c>
      <c r="AV460">
        <v>0</v>
      </c>
      <c r="AW460">
        <v>2</v>
      </c>
      <c r="AX460">
        <v>86550566</v>
      </c>
      <c r="AY460">
        <v>1</v>
      </c>
      <c r="AZ460">
        <v>0</v>
      </c>
      <c r="BA460">
        <v>434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ROUND(Y460*Source!I464*DO460,9)</f>
        <v>1.893</v>
      </c>
      <c r="CX460">
        <f>ROUND(Y460*Source!I464,9)</f>
        <v>0.15</v>
      </c>
      <c r="CY460">
        <f>AB460</f>
        <v>1513.56</v>
      </c>
      <c r="CZ460">
        <f>AF460</f>
        <v>83.1</v>
      </c>
      <c r="DA460">
        <f>AJ460</f>
        <v>17.07</v>
      </c>
      <c r="DB460">
        <f>ROUND(((ROUND(AT460*CZ460,2)*1.25)*1.2),6)</f>
        <v>1.2450000000000001</v>
      </c>
      <c r="DC460">
        <f>ROUND(((ROUND(AT460*AG460,2)*1.25)*1.2),6)</f>
        <v>0.19500000000000001</v>
      </c>
      <c r="DD460" t="s">
        <v>3</v>
      </c>
      <c r="DE460" t="s">
        <v>3</v>
      </c>
      <c r="DF460">
        <f t="shared" si="200"/>
        <v>0</v>
      </c>
      <c r="DG460">
        <f>ROUND(ROUND(AF460*AJ460,2)*CX460,2)</f>
        <v>212.78</v>
      </c>
      <c r="DH460">
        <f>ROUND(ROUND(AG460*AK460,2)*CX460,2)</f>
        <v>106.67</v>
      </c>
      <c r="DI460">
        <f t="shared" si="197"/>
        <v>0</v>
      </c>
      <c r="DJ460">
        <f>DG460</f>
        <v>212.78</v>
      </c>
      <c r="DK460">
        <v>0</v>
      </c>
      <c r="DL460" t="s">
        <v>635</v>
      </c>
      <c r="DM460">
        <v>0</v>
      </c>
      <c r="DN460" t="s">
        <v>614</v>
      </c>
      <c r="DO460">
        <v>12.62</v>
      </c>
    </row>
    <row r="461" spans="1:119" x14ac:dyDescent="0.25">
      <c r="A461">
        <f>ROW(Source!A464)</f>
        <v>464</v>
      </c>
      <c r="B461">
        <v>86549536</v>
      </c>
      <c r="C461">
        <v>86550558</v>
      </c>
      <c r="D461">
        <v>85731731</v>
      </c>
      <c r="E461">
        <v>1</v>
      </c>
      <c r="F461">
        <v>1</v>
      </c>
      <c r="G461">
        <v>1081</v>
      </c>
      <c r="H461">
        <v>2</v>
      </c>
      <c r="I461" t="s">
        <v>636</v>
      </c>
      <c r="J461" t="s">
        <v>637</v>
      </c>
      <c r="K461" t="s">
        <v>638</v>
      </c>
      <c r="L461">
        <v>1368</v>
      </c>
      <c r="N461">
        <v>1011</v>
      </c>
      <c r="O461" t="s">
        <v>618</v>
      </c>
      <c r="P461" t="s">
        <v>618</v>
      </c>
      <c r="Q461">
        <v>1</v>
      </c>
      <c r="W461">
        <v>0</v>
      </c>
      <c r="X461">
        <v>-1895752648</v>
      </c>
      <c r="Y461">
        <f>((AT461*1.25)*1.2)</f>
        <v>0.12</v>
      </c>
      <c r="AA461">
        <v>0</v>
      </c>
      <c r="AB461">
        <v>7.85</v>
      </c>
      <c r="AC461">
        <v>0</v>
      </c>
      <c r="AD461">
        <v>0</v>
      </c>
      <c r="AE461">
        <v>0</v>
      </c>
      <c r="AF461">
        <v>0.77</v>
      </c>
      <c r="AG461">
        <v>0</v>
      </c>
      <c r="AH461">
        <v>0</v>
      </c>
      <c r="AI461">
        <v>1</v>
      </c>
      <c r="AJ461">
        <v>9.56</v>
      </c>
      <c r="AK461">
        <v>1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0.08</v>
      </c>
      <c r="AU461" t="s">
        <v>138</v>
      </c>
      <c r="AV461">
        <v>0</v>
      </c>
      <c r="AW461">
        <v>2</v>
      </c>
      <c r="AX461">
        <v>86550567</v>
      </c>
      <c r="AY461">
        <v>1</v>
      </c>
      <c r="AZ461">
        <v>0</v>
      </c>
      <c r="BA461">
        <v>435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f>ROUND(Y461*Source!I464*DO461,9)</f>
        <v>0</v>
      </c>
      <c r="CX461">
        <f>ROUND(Y461*Source!I464,9)</f>
        <v>1.2</v>
      </c>
      <c r="CY461">
        <f>AB461</f>
        <v>7.85</v>
      </c>
      <c r="CZ461">
        <f>AF461</f>
        <v>0.77</v>
      </c>
      <c r="DA461">
        <f>AJ461</f>
        <v>9.56</v>
      </c>
      <c r="DB461">
        <f>ROUND(((ROUND(AT461*CZ461,2)*1.25)*1.2),6)</f>
        <v>0.09</v>
      </c>
      <c r="DC461">
        <f>ROUND(((ROUND(AT461*AG461,2)*1.25)*1.2),6)</f>
        <v>0</v>
      </c>
      <c r="DD461" t="s">
        <v>3</v>
      </c>
      <c r="DE461" t="s">
        <v>3</v>
      </c>
      <c r="DF461">
        <f t="shared" si="200"/>
        <v>0</v>
      </c>
      <c r="DG461">
        <f>ROUND(ROUND(AF461*AJ461,2)*CX461,2)</f>
        <v>8.83</v>
      </c>
      <c r="DH461">
        <f t="shared" ref="DH461:DH478" si="201">ROUND(ROUND(AG461,2)*CX461,2)</f>
        <v>0</v>
      </c>
      <c r="DI461">
        <f t="shared" si="197"/>
        <v>0</v>
      </c>
      <c r="DJ461">
        <f>DG461</f>
        <v>8.83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ROW(Source!A464)</f>
        <v>464</v>
      </c>
      <c r="B462">
        <v>86549536</v>
      </c>
      <c r="C462">
        <v>86550558</v>
      </c>
      <c r="D462">
        <v>85703149</v>
      </c>
      <c r="E462">
        <v>1</v>
      </c>
      <c r="F462">
        <v>1</v>
      </c>
      <c r="G462">
        <v>1081</v>
      </c>
      <c r="H462">
        <v>3</v>
      </c>
      <c r="I462" t="s">
        <v>721</v>
      </c>
      <c r="J462" t="s">
        <v>722</v>
      </c>
      <c r="K462" t="s">
        <v>723</v>
      </c>
      <c r="L462">
        <v>1354</v>
      </c>
      <c r="N462">
        <v>1010</v>
      </c>
      <c r="O462" t="s">
        <v>163</v>
      </c>
      <c r="P462" t="s">
        <v>163</v>
      </c>
      <c r="Q462">
        <v>1</v>
      </c>
      <c r="W462">
        <v>0</v>
      </c>
      <c r="X462">
        <v>1643149630</v>
      </c>
      <c r="Y462">
        <f>((AT462*1)*1)</f>
        <v>0.72219999999999995</v>
      </c>
      <c r="AA462">
        <v>204.82</v>
      </c>
      <c r="AB462">
        <v>0</v>
      </c>
      <c r="AC462">
        <v>0</v>
      </c>
      <c r="AD462">
        <v>0</v>
      </c>
      <c r="AE462">
        <v>38</v>
      </c>
      <c r="AF462">
        <v>0</v>
      </c>
      <c r="AG462">
        <v>0</v>
      </c>
      <c r="AH462">
        <v>0</v>
      </c>
      <c r="AI462">
        <v>5.39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0.72219999999999995</v>
      </c>
      <c r="AU462" t="s">
        <v>36</v>
      </c>
      <c r="AV462">
        <v>0</v>
      </c>
      <c r="AW462">
        <v>2</v>
      </c>
      <c r="AX462">
        <v>86550568</v>
      </c>
      <c r="AY462">
        <v>1</v>
      </c>
      <c r="AZ462">
        <v>0</v>
      </c>
      <c r="BA462">
        <v>436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ROUND(Y462*Source!I464,9)</f>
        <v>7.2220000000000004</v>
      </c>
      <c r="CY462">
        <f>AA462</f>
        <v>204.82</v>
      </c>
      <c r="CZ462">
        <f>AE462</f>
        <v>38</v>
      </c>
      <c r="DA462">
        <f>AI462</f>
        <v>5.39</v>
      </c>
      <c r="DB462">
        <f>ROUND(((ROUND(AT462*CZ462,2)*1)*1),6)</f>
        <v>27.44</v>
      </c>
      <c r="DC462">
        <f>ROUND(((ROUND(AT462*AG462,2)*1)*1),6)</f>
        <v>0</v>
      </c>
      <c r="DD462" t="s">
        <v>3</v>
      </c>
      <c r="DE462" t="s">
        <v>3</v>
      </c>
      <c r="DF462">
        <f>ROUND(ROUND(AE462*AI462,2)*CX462,2)</f>
        <v>1479.21</v>
      </c>
      <c r="DG462">
        <f t="shared" ref="DG462:DG478" si="202">ROUND(ROUND(AF462,2)*CX462,2)</f>
        <v>0</v>
      </c>
      <c r="DH462">
        <f t="shared" si="201"/>
        <v>0</v>
      </c>
      <c r="DI462">
        <f t="shared" si="197"/>
        <v>0</v>
      </c>
      <c r="DJ462">
        <f>DF462</f>
        <v>1479.21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ROW(Source!A464)</f>
        <v>464</v>
      </c>
      <c r="B463">
        <v>86549536</v>
      </c>
      <c r="C463">
        <v>86550558</v>
      </c>
      <c r="D463">
        <v>85710730</v>
      </c>
      <c r="E463">
        <v>1</v>
      </c>
      <c r="F463">
        <v>1</v>
      </c>
      <c r="G463">
        <v>1081</v>
      </c>
      <c r="H463">
        <v>3</v>
      </c>
      <c r="I463" t="s">
        <v>724</v>
      </c>
      <c r="J463" t="s">
        <v>725</v>
      </c>
      <c r="K463" t="s">
        <v>726</v>
      </c>
      <c r="L463">
        <v>1354</v>
      </c>
      <c r="N463">
        <v>1010</v>
      </c>
      <c r="O463" t="s">
        <v>163</v>
      </c>
      <c r="P463" t="s">
        <v>163</v>
      </c>
      <c r="Q463">
        <v>1</v>
      </c>
      <c r="W463">
        <v>0</v>
      </c>
      <c r="X463">
        <v>-407007888</v>
      </c>
      <c r="Y463">
        <f>((AT463*1)*1)</f>
        <v>4.0000000000000001E-3</v>
      </c>
      <c r="AA463">
        <v>103.72</v>
      </c>
      <c r="AB463">
        <v>0</v>
      </c>
      <c r="AC463">
        <v>0</v>
      </c>
      <c r="AD463">
        <v>0</v>
      </c>
      <c r="AE463">
        <v>10.53</v>
      </c>
      <c r="AF463">
        <v>0</v>
      </c>
      <c r="AG463">
        <v>0</v>
      </c>
      <c r="AH463">
        <v>0</v>
      </c>
      <c r="AI463">
        <v>9.85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4.0000000000000001E-3</v>
      </c>
      <c r="AU463" t="s">
        <v>36</v>
      </c>
      <c r="AV463">
        <v>0</v>
      </c>
      <c r="AW463">
        <v>2</v>
      </c>
      <c r="AX463">
        <v>86550569</v>
      </c>
      <c r="AY463">
        <v>1</v>
      </c>
      <c r="AZ463">
        <v>0</v>
      </c>
      <c r="BA463">
        <v>437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ROUND(Y463*Source!I464,9)</f>
        <v>0.04</v>
      </c>
      <c r="CY463">
        <f>AA463</f>
        <v>103.72</v>
      </c>
      <c r="CZ463">
        <f>AE463</f>
        <v>10.53</v>
      </c>
      <c r="DA463">
        <f>AI463</f>
        <v>9.85</v>
      </c>
      <c r="DB463">
        <f>ROUND(((ROUND(AT463*CZ463,2)*1)*1),6)</f>
        <v>0.04</v>
      </c>
      <c r="DC463">
        <f>ROUND(((ROUND(AT463*AG463,2)*1)*1),6)</f>
        <v>0</v>
      </c>
      <c r="DD463" t="s">
        <v>3</v>
      </c>
      <c r="DE463" t="s">
        <v>3</v>
      </c>
      <c r="DF463">
        <f>ROUND(ROUND(AE463*AI463,2)*CX463,2)</f>
        <v>4.1500000000000004</v>
      </c>
      <c r="DG463">
        <f t="shared" si="202"/>
        <v>0</v>
      </c>
      <c r="DH463">
        <f t="shared" si="201"/>
        <v>0</v>
      </c>
      <c r="DI463">
        <f t="shared" si="197"/>
        <v>0</v>
      </c>
      <c r="DJ463">
        <f>DF463</f>
        <v>4.1500000000000004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ROW(Source!A464)</f>
        <v>464</v>
      </c>
      <c r="B464">
        <v>86549536</v>
      </c>
      <c r="C464">
        <v>86550558</v>
      </c>
      <c r="D464">
        <v>0</v>
      </c>
      <c r="E464">
        <v>0</v>
      </c>
      <c r="F464">
        <v>1</v>
      </c>
      <c r="G464">
        <v>1081</v>
      </c>
      <c r="H464">
        <v>3</v>
      </c>
      <c r="I464" t="s">
        <v>404</v>
      </c>
      <c r="J464" t="s">
        <v>3</v>
      </c>
      <c r="K464" t="s">
        <v>405</v>
      </c>
      <c r="L464">
        <v>1035</v>
      </c>
      <c r="N464">
        <v>1013</v>
      </c>
      <c r="O464" t="s">
        <v>406</v>
      </c>
      <c r="P464" t="s">
        <v>406</v>
      </c>
      <c r="Q464">
        <v>1</v>
      </c>
      <c r="W464">
        <v>0</v>
      </c>
      <c r="X464">
        <v>1832884841</v>
      </c>
      <c r="Y464">
        <f>((AT464*1)*1)</f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9.84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 t="s">
        <v>3</v>
      </c>
      <c r="AT464">
        <v>1</v>
      </c>
      <c r="AU464" t="s">
        <v>36</v>
      </c>
      <c r="AV464">
        <v>0</v>
      </c>
      <c r="AW464">
        <v>1</v>
      </c>
      <c r="AX464">
        <v>-1</v>
      </c>
      <c r="AY464">
        <v>0</v>
      </c>
      <c r="AZ464">
        <v>0</v>
      </c>
      <c r="BA464" t="s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ROUND(Y464*Source!I464,9)</f>
        <v>10</v>
      </c>
      <c r="CY464">
        <f>AA464</f>
        <v>0</v>
      </c>
      <c r="CZ464">
        <f>AE464</f>
        <v>0</v>
      </c>
      <c r="DA464">
        <f>AI464</f>
        <v>9.84</v>
      </c>
      <c r="DB464">
        <f>ROUND(((ROUND(AT464*CZ464,2)*1)*1),6)</f>
        <v>0</v>
      </c>
      <c r="DC464">
        <f>ROUND(((ROUND(AT464*AG464,2)*1)*1),6)</f>
        <v>0</v>
      </c>
      <c r="DD464" t="s">
        <v>3</v>
      </c>
      <c r="DE464" t="s">
        <v>3</v>
      </c>
      <c r="DF464">
        <f>ROUND(ROUND(AE464*AI464,2)*CX464,2)</f>
        <v>0</v>
      </c>
      <c r="DG464">
        <f t="shared" si="202"/>
        <v>0</v>
      </c>
      <c r="DH464">
        <f t="shared" si="201"/>
        <v>0</v>
      </c>
      <c r="DI464">
        <f t="shared" si="197"/>
        <v>0</v>
      </c>
      <c r="DJ464">
        <f>DF464</f>
        <v>0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ROW(Source!A467)</f>
        <v>467</v>
      </c>
      <c r="B465">
        <v>86549534</v>
      </c>
      <c r="C465">
        <v>86550572</v>
      </c>
      <c r="D465">
        <v>85665773</v>
      </c>
      <c r="E465">
        <v>1081</v>
      </c>
      <c r="F465">
        <v>1</v>
      </c>
      <c r="G465">
        <v>1081</v>
      </c>
      <c r="H465">
        <v>1</v>
      </c>
      <c r="I465" t="s">
        <v>612</v>
      </c>
      <c r="J465" t="s">
        <v>3</v>
      </c>
      <c r="K465" t="s">
        <v>613</v>
      </c>
      <c r="L465">
        <v>1191</v>
      </c>
      <c r="N465">
        <v>1013</v>
      </c>
      <c r="O465" t="s">
        <v>614</v>
      </c>
      <c r="P465" t="s">
        <v>614</v>
      </c>
      <c r="Q465">
        <v>1</v>
      </c>
      <c r="W465">
        <v>0</v>
      </c>
      <c r="X465">
        <v>476480486</v>
      </c>
      <c r="Y465">
        <f>((AT465*1.15)*1.2)</f>
        <v>1.2833999999999999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0.93</v>
      </c>
      <c r="AU465" t="s">
        <v>139</v>
      </c>
      <c r="AV465">
        <v>1</v>
      </c>
      <c r="AW465">
        <v>2</v>
      </c>
      <c r="AX465">
        <v>86550586</v>
      </c>
      <c r="AY465">
        <v>1</v>
      </c>
      <c r="AZ465">
        <v>0</v>
      </c>
      <c r="BA465">
        <v>439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U465">
        <f>ROUND(AT465*Source!I467*AH465*AL465,2)</f>
        <v>0</v>
      </c>
      <c r="CV465">
        <f>ROUND(Y465*Source!I467,9)</f>
        <v>12.834</v>
      </c>
      <c r="CW465">
        <v>0</v>
      </c>
      <c r="CX465">
        <f>ROUND(Y465*Source!I467,9)</f>
        <v>12.834</v>
      </c>
      <c r="CY465">
        <f>AD465</f>
        <v>0</v>
      </c>
      <c r="CZ465">
        <f>AH465</f>
        <v>0</v>
      </c>
      <c r="DA465">
        <f>AL465</f>
        <v>1</v>
      </c>
      <c r="DB465">
        <f>ROUND(((ROUND(AT465*CZ465,2)*1.15)*1.2),6)</f>
        <v>0</v>
      </c>
      <c r="DC465">
        <f>ROUND(((ROUND(AT465*AG465,2)*1.15)*1.2),6)</f>
        <v>0</v>
      </c>
      <c r="DD465" t="s">
        <v>3</v>
      </c>
      <c r="DE465" t="s">
        <v>3</v>
      </c>
      <c r="DF465">
        <f t="shared" ref="DF465:DF480" si="203">ROUND(ROUND(AE465,2)*CX465,2)</f>
        <v>0</v>
      </c>
      <c r="DG465">
        <f t="shared" si="202"/>
        <v>0</v>
      </c>
      <c r="DH465">
        <f t="shared" si="201"/>
        <v>0</v>
      </c>
      <c r="DI465">
        <f t="shared" si="197"/>
        <v>0</v>
      </c>
      <c r="DJ465">
        <f>DI465</f>
        <v>0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ROW(Source!A467)</f>
        <v>467</v>
      </c>
      <c r="B466">
        <v>86549534</v>
      </c>
      <c r="C466">
        <v>86550572</v>
      </c>
      <c r="D466">
        <v>85731677</v>
      </c>
      <c r="E466">
        <v>1</v>
      </c>
      <c r="F466">
        <v>1</v>
      </c>
      <c r="G466">
        <v>1081</v>
      </c>
      <c r="H466">
        <v>2</v>
      </c>
      <c r="I466" t="s">
        <v>632</v>
      </c>
      <c r="J466" t="s">
        <v>633</v>
      </c>
      <c r="K466" t="s">
        <v>634</v>
      </c>
      <c r="L466">
        <v>1368</v>
      </c>
      <c r="N466">
        <v>1011</v>
      </c>
      <c r="O466" t="s">
        <v>618</v>
      </c>
      <c r="P466" t="s">
        <v>618</v>
      </c>
      <c r="Q466">
        <v>1</v>
      </c>
      <c r="W466">
        <v>0</v>
      </c>
      <c r="X466">
        <v>874612079</v>
      </c>
      <c r="Y466">
        <f>((AT466*1.25)*1.2)</f>
        <v>1.4999999999999999E-2</v>
      </c>
      <c r="AA466">
        <v>0</v>
      </c>
      <c r="AB466">
        <v>88.67</v>
      </c>
      <c r="AC466">
        <v>13.47</v>
      </c>
      <c r="AD466">
        <v>0</v>
      </c>
      <c r="AE466">
        <v>0</v>
      </c>
      <c r="AF466">
        <v>83.1</v>
      </c>
      <c r="AG466">
        <v>12.62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0.01</v>
      </c>
      <c r="AU466" t="s">
        <v>138</v>
      </c>
      <c r="AV466">
        <v>0</v>
      </c>
      <c r="AW466">
        <v>2</v>
      </c>
      <c r="AX466">
        <v>86550587</v>
      </c>
      <c r="AY466">
        <v>1</v>
      </c>
      <c r="AZ466">
        <v>0</v>
      </c>
      <c r="BA466">
        <v>440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ROUND(Y466*Source!I467*DO466,9)</f>
        <v>1.893</v>
      </c>
      <c r="CX466">
        <f>ROUND(Y466*Source!I467,9)</f>
        <v>0.15</v>
      </c>
      <c r="CY466">
        <f>AB466</f>
        <v>88.67</v>
      </c>
      <c r="CZ466">
        <f>AF466</f>
        <v>83.1</v>
      </c>
      <c r="DA466">
        <f>AJ466</f>
        <v>1</v>
      </c>
      <c r="DB466">
        <f>ROUND(((ROUND(AT466*CZ466,2)*1.25)*1.2),6)</f>
        <v>1.2450000000000001</v>
      </c>
      <c r="DC466">
        <f>ROUND(((ROUND(AT466*AG466,2)*1.25)*1.2),6)</f>
        <v>0.19500000000000001</v>
      </c>
      <c r="DD466" t="s">
        <v>3</v>
      </c>
      <c r="DE466" t="s">
        <v>3</v>
      </c>
      <c r="DF466">
        <f t="shared" si="203"/>
        <v>0</v>
      </c>
      <c r="DG466">
        <f t="shared" si="202"/>
        <v>12.47</v>
      </c>
      <c r="DH466">
        <f t="shared" si="201"/>
        <v>1.89</v>
      </c>
      <c r="DI466">
        <f t="shared" si="197"/>
        <v>0</v>
      </c>
      <c r="DJ466">
        <f>DG466</f>
        <v>12.47</v>
      </c>
      <c r="DK466">
        <v>0</v>
      </c>
      <c r="DL466" t="s">
        <v>635</v>
      </c>
      <c r="DM466">
        <v>0</v>
      </c>
      <c r="DN466" t="s">
        <v>614</v>
      </c>
      <c r="DO466">
        <v>12.62</v>
      </c>
    </row>
    <row r="467" spans="1:119" x14ac:dyDescent="0.25">
      <c r="A467">
        <f>ROW(Source!A467)</f>
        <v>467</v>
      </c>
      <c r="B467">
        <v>86549534</v>
      </c>
      <c r="C467">
        <v>86550572</v>
      </c>
      <c r="D467">
        <v>85731798</v>
      </c>
      <c r="E467">
        <v>1</v>
      </c>
      <c r="F467">
        <v>1</v>
      </c>
      <c r="G467">
        <v>1081</v>
      </c>
      <c r="H467">
        <v>2</v>
      </c>
      <c r="I467" t="s">
        <v>664</v>
      </c>
      <c r="J467" t="s">
        <v>665</v>
      </c>
      <c r="K467" t="s">
        <v>666</v>
      </c>
      <c r="L467">
        <v>1368</v>
      </c>
      <c r="N467">
        <v>1011</v>
      </c>
      <c r="O467" t="s">
        <v>618</v>
      </c>
      <c r="P467" t="s">
        <v>618</v>
      </c>
      <c r="Q467">
        <v>1</v>
      </c>
      <c r="W467">
        <v>0</v>
      </c>
      <c r="X467">
        <v>-2083101341</v>
      </c>
      <c r="Y467">
        <f>((AT467*1.25)*1.2)</f>
        <v>0.03</v>
      </c>
      <c r="AA467">
        <v>0</v>
      </c>
      <c r="AB467">
        <v>0.85</v>
      </c>
      <c r="AC467">
        <v>0</v>
      </c>
      <c r="AD467">
        <v>0</v>
      </c>
      <c r="AE467">
        <v>0</v>
      </c>
      <c r="AF467">
        <v>0.8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0.02</v>
      </c>
      <c r="AU467" t="s">
        <v>138</v>
      </c>
      <c r="AV467">
        <v>0</v>
      </c>
      <c r="AW467">
        <v>2</v>
      </c>
      <c r="AX467">
        <v>86550588</v>
      </c>
      <c r="AY467">
        <v>1</v>
      </c>
      <c r="AZ467">
        <v>0</v>
      </c>
      <c r="BA467">
        <v>441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f>ROUND(Y467*Source!I467*DO467,9)</f>
        <v>0</v>
      </c>
      <c r="CX467">
        <f>ROUND(Y467*Source!I467,9)</f>
        <v>0.3</v>
      </c>
      <c r="CY467">
        <f>AB467</f>
        <v>0.85</v>
      </c>
      <c r="CZ467">
        <f>AF467</f>
        <v>0.8</v>
      </c>
      <c r="DA467">
        <f>AJ467</f>
        <v>1</v>
      </c>
      <c r="DB467">
        <f>ROUND(((ROUND(AT467*CZ467,2)*1.25)*1.2),6)</f>
        <v>0.03</v>
      </c>
      <c r="DC467">
        <f>ROUND(((ROUND(AT467*AG467,2)*1.25)*1.2),6)</f>
        <v>0</v>
      </c>
      <c r="DD467" t="s">
        <v>3</v>
      </c>
      <c r="DE467" t="s">
        <v>3</v>
      </c>
      <c r="DF467">
        <f t="shared" si="203"/>
        <v>0</v>
      </c>
      <c r="DG467">
        <f t="shared" si="202"/>
        <v>0.24</v>
      </c>
      <c r="DH467">
        <f t="shared" si="201"/>
        <v>0</v>
      </c>
      <c r="DI467">
        <f t="shared" si="197"/>
        <v>0</v>
      </c>
      <c r="DJ467">
        <f>DG467</f>
        <v>0.24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ROW(Source!A467)</f>
        <v>467</v>
      </c>
      <c r="B468">
        <v>86549534</v>
      </c>
      <c r="C468">
        <v>86550572</v>
      </c>
      <c r="D468">
        <v>85701565</v>
      </c>
      <c r="E468">
        <v>1</v>
      </c>
      <c r="F468">
        <v>1</v>
      </c>
      <c r="G468">
        <v>1081</v>
      </c>
      <c r="H468">
        <v>3</v>
      </c>
      <c r="I468" t="s">
        <v>727</v>
      </c>
      <c r="J468" t="s">
        <v>728</v>
      </c>
      <c r="K468" t="s">
        <v>729</v>
      </c>
      <c r="L468">
        <v>1348</v>
      </c>
      <c r="N468">
        <v>1009</v>
      </c>
      <c r="O468" t="s">
        <v>628</v>
      </c>
      <c r="P468" t="s">
        <v>628</v>
      </c>
      <c r="Q468">
        <v>1000</v>
      </c>
      <c r="W468">
        <v>0</v>
      </c>
      <c r="X468">
        <v>1260429582</v>
      </c>
      <c r="Y468">
        <f t="shared" ref="Y468:Y477" si="204">((AT468*1)*1)</f>
        <v>1.6000000000000001E-4</v>
      </c>
      <c r="AA468">
        <v>476.07</v>
      </c>
      <c r="AB468">
        <v>0</v>
      </c>
      <c r="AC468">
        <v>0</v>
      </c>
      <c r="AD468">
        <v>0</v>
      </c>
      <c r="AE468">
        <v>476.07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1.6000000000000001E-4</v>
      </c>
      <c r="AU468" t="s">
        <v>36</v>
      </c>
      <c r="AV468">
        <v>0</v>
      </c>
      <c r="AW468">
        <v>2</v>
      </c>
      <c r="AX468">
        <v>86550589</v>
      </c>
      <c r="AY468">
        <v>1</v>
      </c>
      <c r="AZ468">
        <v>0</v>
      </c>
      <c r="BA468">
        <v>442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ROUND(Y468*Source!I467,9)</f>
        <v>1.6000000000000001E-3</v>
      </c>
      <c r="CY468">
        <f t="shared" ref="CY468:CY477" si="205">AA468</f>
        <v>476.07</v>
      </c>
      <c r="CZ468">
        <f t="shared" ref="CZ468:CZ477" si="206">AE468</f>
        <v>476.07</v>
      </c>
      <c r="DA468">
        <f t="shared" ref="DA468:DA477" si="207">AI468</f>
        <v>1</v>
      </c>
      <c r="DB468">
        <f t="shared" ref="DB468:DB477" si="208">ROUND(((ROUND(AT468*CZ468,2)*1)*1),6)</f>
        <v>0.08</v>
      </c>
      <c r="DC468">
        <f t="shared" ref="DC468:DC477" si="209">ROUND(((ROUND(AT468*AG468,2)*1)*1),6)</f>
        <v>0</v>
      </c>
      <c r="DD468" t="s">
        <v>3</v>
      </c>
      <c r="DE468" t="s">
        <v>3</v>
      </c>
      <c r="DF468">
        <f t="shared" si="203"/>
        <v>0.76</v>
      </c>
      <c r="DG468">
        <f t="shared" si="202"/>
        <v>0</v>
      </c>
      <c r="DH468">
        <f t="shared" si="201"/>
        <v>0</v>
      </c>
      <c r="DI468">
        <f t="shared" si="197"/>
        <v>0</v>
      </c>
      <c r="DJ468">
        <f t="shared" ref="DJ468:DJ477" si="210">DF468</f>
        <v>0.76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ROW(Source!A467)</f>
        <v>467</v>
      </c>
      <c r="B469">
        <v>86549534</v>
      </c>
      <c r="C469">
        <v>86550572</v>
      </c>
      <c r="D469">
        <v>85701708</v>
      </c>
      <c r="E469">
        <v>1</v>
      </c>
      <c r="F469">
        <v>1</v>
      </c>
      <c r="G469">
        <v>1081</v>
      </c>
      <c r="H469">
        <v>3</v>
      </c>
      <c r="I469" t="s">
        <v>730</v>
      </c>
      <c r="J469" t="s">
        <v>731</v>
      </c>
      <c r="K469" t="s">
        <v>732</v>
      </c>
      <c r="L469">
        <v>1348</v>
      </c>
      <c r="N469">
        <v>1009</v>
      </c>
      <c r="O469" t="s">
        <v>628</v>
      </c>
      <c r="P469" t="s">
        <v>628</v>
      </c>
      <c r="Q469">
        <v>1000</v>
      </c>
      <c r="W469">
        <v>0</v>
      </c>
      <c r="X469">
        <v>710003313</v>
      </c>
      <c r="Y469">
        <f t="shared" si="204"/>
        <v>6.9999999999999994E-5</v>
      </c>
      <c r="AA469">
        <v>17742.23</v>
      </c>
      <c r="AB469">
        <v>0</v>
      </c>
      <c r="AC469">
        <v>0</v>
      </c>
      <c r="AD469">
        <v>0</v>
      </c>
      <c r="AE469">
        <v>17742.23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6.9999999999999994E-5</v>
      </c>
      <c r="AU469" t="s">
        <v>36</v>
      </c>
      <c r="AV469">
        <v>0</v>
      </c>
      <c r="AW469">
        <v>2</v>
      </c>
      <c r="AX469">
        <v>86550590</v>
      </c>
      <c r="AY469">
        <v>1</v>
      </c>
      <c r="AZ469">
        <v>0</v>
      </c>
      <c r="BA469">
        <v>443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ROUND(Y469*Source!I467,9)</f>
        <v>6.9999999999999999E-4</v>
      </c>
      <c r="CY469">
        <f t="shared" si="205"/>
        <v>17742.23</v>
      </c>
      <c r="CZ469">
        <f t="shared" si="206"/>
        <v>17742.23</v>
      </c>
      <c r="DA469">
        <f t="shared" si="207"/>
        <v>1</v>
      </c>
      <c r="DB469">
        <f t="shared" si="208"/>
        <v>1.24</v>
      </c>
      <c r="DC469">
        <f t="shared" si="209"/>
        <v>0</v>
      </c>
      <c r="DD469" t="s">
        <v>3</v>
      </c>
      <c r="DE469" t="s">
        <v>3</v>
      </c>
      <c r="DF469">
        <f t="shared" si="203"/>
        <v>12.42</v>
      </c>
      <c r="DG469">
        <f t="shared" si="202"/>
        <v>0</v>
      </c>
      <c r="DH469">
        <f t="shared" si="201"/>
        <v>0</v>
      </c>
      <c r="DI469">
        <f t="shared" si="197"/>
        <v>0</v>
      </c>
      <c r="DJ469">
        <f t="shared" si="210"/>
        <v>12.42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ROW(Source!A467)</f>
        <v>467</v>
      </c>
      <c r="B470">
        <v>86549534</v>
      </c>
      <c r="C470">
        <v>86550572</v>
      </c>
      <c r="D470">
        <v>85700808</v>
      </c>
      <c r="E470">
        <v>1</v>
      </c>
      <c r="F470">
        <v>1</v>
      </c>
      <c r="G470">
        <v>1081</v>
      </c>
      <c r="H470">
        <v>3</v>
      </c>
      <c r="I470" t="s">
        <v>703</v>
      </c>
      <c r="J470" t="s">
        <v>704</v>
      </c>
      <c r="K470" t="s">
        <v>705</v>
      </c>
      <c r="L470">
        <v>1354</v>
      </c>
      <c r="N470">
        <v>1010</v>
      </c>
      <c r="O470" t="s">
        <v>163</v>
      </c>
      <c r="P470" t="s">
        <v>163</v>
      </c>
      <c r="Q470">
        <v>1</v>
      </c>
      <c r="W470">
        <v>0</v>
      </c>
      <c r="X470">
        <v>-1352077490</v>
      </c>
      <c r="Y470">
        <f t="shared" si="204"/>
        <v>4</v>
      </c>
      <c r="AA470">
        <v>0.89</v>
      </c>
      <c r="AB470">
        <v>0</v>
      </c>
      <c r="AC470">
        <v>0</v>
      </c>
      <c r="AD470">
        <v>0</v>
      </c>
      <c r="AE470">
        <v>0.89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4</v>
      </c>
      <c r="AU470" t="s">
        <v>36</v>
      </c>
      <c r="AV470">
        <v>0</v>
      </c>
      <c r="AW470">
        <v>2</v>
      </c>
      <c r="AX470">
        <v>86550591</v>
      </c>
      <c r="AY470">
        <v>1</v>
      </c>
      <c r="AZ470">
        <v>0</v>
      </c>
      <c r="BA470">
        <v>444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ROUND(Y470*Source!I467,9)</f>
        <v>40</v>
      </c>
      <c r="CY470">
        <f t="shared" si="205"/>
        <v>0.89</v>
      </c>
      <c r="CZ470">
        <f t="shared" si="206"/>
        <v>0.89</v>
      </c>
      <c r="DA470">
        <f t="shared" si="207"/>
        <v>1</v>
      </c>
      <c r="DB470">
        <f t="shared" si="208"/>
        <v>3.56</v>
      </c>
      <c r="DC470">
        <f t="shared" si="209"/>
        <v>0</v>
      </c>
      <c r="DD470" t="s">
        <v>3</v>
      </c>
      <c r="DE470" t="s">
        <v>3</v>
      </c>
      <c r="DF470">
        <f t="shared" si="203"/>
        <v>35.6</v>
      </c>
      <c r="DG470">
        <f t="shared" si="202"/>
        <v>0</v>
      </c>
      <c r="DH470">
        <f t="shared" si="201"/>
        <v>0</v>
      </c>
      <c r="DI470">
        <f t="shared" si="197"/>
        <v>0</v>
      </c>
      <c r="DJ470">
        <f t="shared" si="210"/>
        <v>35.6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5">
      <c r="A471">
        <f>ROW(Source!A467)</f>
        <v>467</v>
      </c>
      <c r="B471">
        <v>86549534</v>
      </c>
      <c r="C471">
        <v>86550572</v>
      </c>
      <c r="D471">
        <v>85702416</v>
      </c>
      <c r="E471">
        <v>1</v>
      </c>
      <c r="F471">
        <v>1</v>
      </c>
      <c r="G471">
        <v>1081</v>
      </c>
      <c r="H471">
        <v>3</v>
      </c>
      <c r="I471" t="s">
        <v>706</v>
      </c>
      <c r="J471" t="s">
        <v>707</v>
      </c>
      <c r="K471" t="s">
        <v>708</v>
      </c>
      <c r="L471">
        <v>1346</v>
      </c>
      <c r="N471">
        <v>1009</v>
      </c>
      <c r="O471" t="s">
        <v>651</v>
      </c>
      <c r="P471" t="s">
        <v>651</v>
      </c>
      <c r="Q471">
        <v>1</v>
      </c>
      <c r="W471">
        <v>0</v>
      </c>
      <c r="X471">
        <v>1021383118</v>
      </c>
      <c r="Y471">
        <f t="shared" si="204"/>
        <v>1.2E-2</v>
      </c>
      <c r="AA471">
        <v>37.979999999999997</v>
      </c>
      <c r="AB471">
        <v>0</v>
      </c>
      <c r="AC471">
        <v>0</v>
      </c>
      <c r="AD471">
        <v>0</v>
      </c>
      <c r="AE471">
        <v>37.979999999999997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1.2E-2</v>
      </c>
      <c r="AU471" t="s">
        <v>36</v>
      </c>
      <c r="AV471">
        <v>0</v>
      </c>
      <c r="AW471">
        <v>2</v>
      </c>
      <c r="AX471">
        <v>86550592</v>
      </c>
      <c r="AY471">
        <v>1</v>
      </c>
      <c r="AZ471">
        <v>0</v>
      </c>
      <c r="BA471">
        <v>445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ROUND(Y471*Source!I467,9)</f>
        <v>0.12</v>
      </c>
      <c r="CY471">
        <f t="shared" si="205"/>
        <v>37.979999999999997</v>
      </c>
      <c r="CZ471">
        <f t="shared" si="206"/>
        <v>37.979999999999997</v>
      </c>
      <c r="DA471">
        <f t="shared" si="207"/>
        <v>1</v>
      </c>
      <c r="DB471">
        <f t="shared" si="208"/>
        <v>0.46</v>
      </c>
      <c r="DC471">
        <f t="shared" si="209"/>
        <v>0</v>
      </c>
      <c r="DD471" t="s">
        <v>3</v>
      </c>
      <c r="DE471" t="s">
        <v>3</v>
      </c>
      <c r="DF471">
        <f t="shared" si="203"/>
        <v>4.5599999999999996</v>
      </c>
      <c r="DG471">
        <f t="shared" si="202"/>
        <v>0</v>
      </c>
      <c r="DH471">
        <f t="shared" si="201"/>
        <v>0</v>
      </c>
      <c r="DI471">
        <f t="shared" si="197"/>
        <v>0</v>
      </c>
      <c r="DJ471">
        <f t="shared" si="210"/>
        <v>4.5599999999999996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5">
      <c r="A472">
        <f>ROW(Source!A467)</f>
        <v>467</v>
      </c>
      <c r="B472">
        <v>86549534</v>
      </c>
      <c r="C472">
        <v>86550572</v>
      </c>
      <c r="D472">
        <v>85700837</v>
      </c>
      <c r="E472">
        <v>1</v>
      </c>
      <c r="F472">
        <v>1</v>
      </c>
      <c r="G472">
        <v>1081</v>
      </c>
      <c r="H472">
        <v>3</v>
      </c>
      <c r="I472" t="s">
        <v>733</v>
      </c>
      <c r="J472" t="s">
        <v>734</v>
      </c>
      <c r="K472" t="s">
        <v>735</v>
      </c>
      <c r="L472">
        <v>1348</v>
      </c>
      <c r="N472">
        <v>1009</v>
      </c>
      <c r="O472" t="s">
        <v>628</v>
      </c>
      <c r="P472" t="s">
        <v>628</v>
      </c>
      <c r="Q472">
        <v>1000</v>
      </c>
      <c r="W472">
        <v>0</v>
      </c>
      <c r="X472">
        <v>1827646295</v>
      </c>
      <c r="Y472">
        <f t="shared" si="204"/>
        <v>9.0000000000000006E-5</v>
      </c>
      <c r="AA472">
        <v>25762.5</v>
      </c>
      <c r="AB472">
        <v>0</v>
      </c>
      <c r="AC472">
        <v>0</v>
      </c>
      <c r="AD472">
        <v>0</v>
      </c>
      <c r="AE472">
        <v>25762.5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9.0000000000000006E-5</v>
      </c>
      <c r="AU472" t="s">
        <v>36</v>
      </c>
      <c r="AV472">
        <v>0</v>
      </c>
      <c r="AW472">
        <v>2</v>
      </c>
      <c r="AX472">
        <v>86550593</v>
      </c>
      <c r="AY472">
        <v>1</v>
      </c>
      <c r="AZ472">
        <v>0</v>
      </c>
      <c r="BA472">
        <v>446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ROUND(Y472*Source!I467,9)</f>
        <v>8.9999999999999998E-4</v>
      </c>
      <c r="CY472">
        <f t="shared" si="205"/>
        <v>25762.5</v>
      </c>
      <c r="CZ472">
        <f t="shared" si="206"/>
        <v>25762.5</v>
      </c>
      <c r="DA472">
        <f t="shared" si="207"/>
        <v>1</v>
      </c>
      <c r="DB472">
        <f t="shared" si="208"/>
        <v>2.3199999999999998</v>
      </c>
      <c r="DC472">
        <f t="shared" si="209"/>
        <v>0</v>
      </c>
      <c r="DD472" t="s">
        <v>3</v>
      </c>
      <c r="DE472" t="s">
        <v>3</v>
      </c>
      <c r="DF472">
        <f t="shared" si="203"/>
        <v>23.19</v>
      </c>
      <c r="DG472">
        <f t="shared" si="202"/>
        <v>0</v>
      </c>
      <c r="DH472">
        <f t="shared" si="201"/>
        <v>0</v>
      </c>
      <c r="DI472">
        <f t="shared" si="197"/>
        <v>0</v>
      </c>
      <c r="DJ472">
        <f t="shared" si="210"/>
        <v>23.19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5">
      <c r="A473">
        <f>ROW(Source!A467)</f>
        <v>467</v>
      </c>
      <c r="B473">
        <v>86549534</v>
      </c>
      <c r="C473">
        <v>86550572</v>
      </c>
      <c r="D473">
        <v>85700975</v>
      </c>
      <c r="E473">
        <v>1</v>
      </c>
      <c r="F473">
        <v>1</v>
      </c>
      <c r="G473">
        <v>1081</v>
      </c>
      <c r="H473">
        <v>3</v>
      </c>
      <c r="I473" t="s">
        <v>709</v>
      </c>
      <c r="J473" t="s">
        <v>710</v>
      </c>
      <c r="K473" t="s">
        <v>711</v>
      </c>
      <c r="L473">
        <v>1348</v>
      </c>
      <c r="N473">
        <v>1009</v>
      </c>
      <c r="O473" t="s">
        <v>628</v>
      </c>
      <c r="P473" t="s">
        <v>628</v>
      </c>
      <c r="Q473">
        <v>1000</v>
      </c>
      <c r="W473">
        <v>0</v>
      </c>
      <c r="X473">
        <v>1270042986</v>
      </c>
      <c r="Y473">
        <f t="shared" si="204"/>
        <v>3.0000000000000001E-5</v>
      </c>
      <c r="AA473">
        <v>16214.84</v>
      </c>
      <c r="AB473">
        <v>0</v>
      </c>
      <c r="AC473">
        <v>0</v>
      </c>
      <c r="AD473">
        <v>0</v>
      </c>
      <c r="AE473">
        <v>16214.84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3.0000000000000001E-5</v>
      </c>
      <c r="AU473" t="s">
        <v>36</v>
      </c>
      <c r="AV473">
        <v>0</v>
      </c>
      <c r="AW473">
        <v>2</v>
      </c>
      <c r="AX473">
        <v>86550594</v>
      </c>
      <c r="AY473">
        <v>1</v>
      </c>
      <c r="AZ473">
        <v>0</v>
      </c>
      <c r="BA473">
        <v>447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ROUND(Y473*Source!I467,9)</f>
        <v>2.9999999999999997E-4</v>
      </c>
      <c r="CY473">
        <f t="shared" si="205"/>
        <v>16214.84</v>
      </c>
      <c r="CZ473">
        <f t="shared" si="206"/>
        <v>16214.84</v>
      </c>
      <c r="DA473">
        <f t="shared" si="207"/>
        <v>1</v>
      </c>
      <c r="DB473">
        <f t="shared" si="208"/>
        <v>0.49</v>
      </c>
      <c r="DC473">
        <f t="shared" si="209"/>
        <v>0</v>
      </c>
      <c r="DD473" t="s">
        <v>3</v>
      </c>
      <c r="DE473" t="s">
        <v>3</v>
      </c>
      <c r="DF473">
        <f t="shared" si="203"/>
        <v>4.8600000000000003</v>
      </c>
      <c r="DG473">
        <f t="shared" si="202"/>
        <v>0</v>
      </c>
      <c r="DH473">
        <f t="shared" si="201"/>
        <v>0</v>
      </c>
      <c r="DI473">
        <f t="shared" si="197"/>
        <v>0</v>
      </c>
      <c r="DJ473">
        <f t="shared" si="210"/>
        <v>4.8600000000000003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ROW(Source!A467)</f>
        <v>467</v>
      </c>
      <c r="B474">
        <v>86549534</v>
      </c>
      <c r="C474">
        <v>86550572</v>
      </c>
      <c r="D474">
        <v>85701143</v>
      </c>
      <c r="E474">
        <v>1</v>
      </c>
      <c r="F474">
        <v>1</v>
      </c>
      <c r="G474">
        <v>1081</v>
      </c>
      <c r="H474">
        <v>3</v>
      </c>
      <c r="I474" t="s">
        <v>712</v>
      </c>
      <c r="J474" t="s">
        <v>713</v>
      </c>
      <c r="K474" t="s">
        <v>714</v>
      </c>
      <c r="L474">
        <v>1346</v>
      </c>
      <c r="N474">
        <v>1009</v>
      </c>
      <c r="O474" t="s">
        <v>651</v>
      </c>
      <c r="P474" t="s">
        <v>651</v>
      </c>
      <c r="Q474">
        <v>1</v>
      </c>
      <c r="W474">
        <v>0</v>
      </c>
      <c r="X474">
        <v>488689173</v>
      </c>
      <c r="Y474">
        <f t="shared" si="204"/>
        <v>3.0000000000000001E-3</v>
      </c>
      <c r="AA474">
        <v>20.190000000000001</v>
      </c>
      <c r="AB474">
        <v>0</v>
      </c>
      <c r="AC474">
        <v>0</v>
      </c>
      <c r="AD474">
        <v>0</v>
      </c>
      <c r="AE474">
        <v>20.190000000000001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3.0000000000000001E-3</v>
      </c>
      <c r="AU474" t="s">
        <v>36</v>
      </c>
      <c r="AV474">
        <v>0</v>
      </c>
      <c r="AW474">
        <v>2</v>
      </c>
      <c r="AX474">
        <v>86550595</v>
      </c>
      <c r="AY474">
        <v>1</v>
      </c>
      <c r="AZ474">
        <v>0</v>
      </c>
      <c r="BA474">
        <v>448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ROUND(Y474*Source!I467,9)</f>
        <v>0.03</v>
      </c>
      <c r="CY474">
        <f t="shared" si="205"/>
        <v>20.190000000000001</v>
      </c>
      <c r="CZ474">
        <f t="shared" si="206"/>
        <v>20.190000000000001</v>
      </c>
      <c r="DA474">
        <f t="shared" si="207"/>
        <v>1</v>
      </c>
      <c r="DB474">
        <f t="shared" si="208"/>
        <v>0.06</v>
      </c>
      <c r="DC474">
        <f t="shared" si="209"/>
        <v>0</v>
      </c>
      <c r="DD474" t="s">
        <v>3</v>
      </c>
      <c r="DE474" t="s">
        <v>3</v>
      </c>
      <c r="DF474">
        <f t="shared" si="203"/>
        <v>0.61</v>
      </c>
      <c r="DG474">
        <f t="shared" si="202"/>
        <v>0</v>
      </c>
      <c r="DH474">
        <f t="shared" si="201"/>
        <v>0</v>
      </c>
      <c r="DI474">
        <f t="shared" si="197"/>
        <v>0</v>
      </c>
      <c r="DJ474">
        <f t="shared" si="210"/>
        <v>0.61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ROW(Source!A467)</f>
        <v>467</v>
      </c>
      <c r="B475">
        <v>86549534</v>
      </c>
      <c r="C475">
        <v>86550572</v>
      </c>
      <c r="D475">
        <v>85707504</v>
      </c>
      <c r="E475">
        <v>1</v>
      </c>
      <c r="F475">
        <v>1</v>
      </c>
      <c r="G475">
        <v>1081</v>
      </c>
      <c r="H475">
        <v>3</v>
      </c>
      <c r="I475" t="s">
        <v>736</v>
      </c>
      <c r="J475" t="s">
        <v>737</v>
      </c>
      <c r="K475" t="s">
        <v>738</v>
      </c>
      <c r="L475">
        <v>1346</v>
      </c>
      <c r="N475">
        <v>1009</v>
      </c>
      <c r="O475" t="s">
        <v>651</v>
      </c>
      <c r="P475" t="s">
        <v>651</v>
      </c>
      <c r="Q475">
        <v>1</v>
      </c>
      <c r="W475">
        <v>0</v>
      </c>
      <c r="X475">
        <v>-257232086</v>
      </c>
      <c r="Y475">
        <f t="shared" si="204"/>
        <v>0.08</v>
      </c>
      <c r="AA475">
        <v>134.01</v>
      </c>
      <c r="AB475">
        <v>0</v>
      </c>
      <c r="AC475">
        <v>0</v>
      </c>
      <c r="AD475">
        <v>0</v>
      </c>
      <c r="AE475">
        <v>134.01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0.08</v>
      </c>
      <c r="AU475" t="s">
        <v>36</v>
      </c>
      <c r="AV475">
        <v>0</v>
      </c>
      <c r="AW475">
        <v>2</v>
      </c>
      <c r="AX475">
        <v>86550596</v>
      </c>
      <c r="AY475">
        <v>1</v>
      </c>
      <c r="AZ475">
        <v>0</v>
      </c>
      <c r="BA475">
        <v>449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ROUND(Y475*Source!I467,9)</f>
        <v>0.8</v>
      </c>
      <c r="CY475">
        <f t="shared" si="205"/>
        <v>134.01</v>
      </c>
      <c r="CZ475">
        <f t="shared" si="206"/>
        <v>134.01</v>
      </c>
      <c r="DA475">
        <f t="shared" si="207"/>
        <v>1</v>
      </c>
      <c r="DB475">
        <f t="shared" si="208"/>
        <v>10.72</v>
      </c>
      <c r="DC475">
        <f t="shared" si="209"/>
        <v>0</v>
      </c>
      <c r="DD475" t="s">
        <v>3</v>
      </c>
      <c r="DE475" t="s">
        <v>3</v>
      </c>
      <c r="DF475">
        <f t="shared" si="203"/>
        <v>107.21</v>
      </c>
      <c r="DG475">
        <f t="shared" si="202"/>
        <v>0</v>
      </c>
      <c r="DH475">
        <f t="shared" si="201"/>
        <v>0</v>
      </c>
      <c r="DI475">
        <f t="shared" si="197"/>
        <v>0</v>
      </c>
      <c r="DJ475">
        <f t="shared" si="210"/>
        <v>107.21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ROW(Source!A467)</f>
        <v>467</v>
      </c>
      <c r="B476">
        <v>86549534</v>
      </c>
      <c r="C476">
        <v>86550572</v>
      </c>
      <c r="D476">
        <v>85719591</v>
      </c>
      <c r="E476">
        <v>1</v>
      </c>
      <c r="F476">
        <v>1</v>
      </c>
      <c r="G476">
        <v>1081</v>
      </c>
      <c r="H476">
        <v>3</v>
      </c>
      <c r="I476" t="s">
        <v>416</v>
      </c>
      <c r="J476" t="s">
        <v>418</v>
      </c>
      <c r="K476" t="s">
        <v>417</v>
      </c>
      <c r="L476">
        <v>1354</v>
      </c>
      <c r="N476">
        <v>1010</v>
      </c>
      <c r="O476" t="s">
        <v>163</v>
      </c>
      <c r="P476" t="s">
        <v>163</v>
      </c>
      <c r="Q476">
        <v>1</v>
      </c>
      <c r="W476">
        <v>0</v>
      </c>
      <c r="X476">
        <v>-63077707</v>
      </c>
      <c r="Y476">
        <f t="shared" si="204"/>
        <v>1</v>
      </c>
      <c r="AA476">
        <v>155.66</v>
      </c>
      <c r="AB476">
        <v>0</v>
      </c>
      <c r="AC476">
        <v>0</v>
      </c>
      <c r="AD476">
        <v>0</v>
      </c>
      <c r="AE476">
        <v>155.66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 t="s">
        <v>3</v>
      </c>
      <c r="AT476">
        <v>1</v>
      </c>
      <c r="AU476" t="s">
        <v>36</v>
      </c>
      <c r="AV476">
        <v>0</v>
      </c>
      <c r="AW476">
        <v>1</v>
      </c>
      <c r="AX476">
        <v>-1</v>
      </c>
      <c r="AY476">
        <v>0</v>
      </c>
      <c r="AZ476">
        <v>0</v>
      </c>
      <c r="BA476" t="s">
        <v>3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ROUND(Y476*Source!I467,9)</f>
        <v>10</v>
      </c>
      <c r="CY476">
        <f t="shared" si="205"/>
        <v>155.66</v>
      </c>
      <c r="CZ476">
        <f t="shared" si="206"/>
        <v>155.66</v>
      </c>
      <c r="DA476">
        <f t="shared" si="207"/>
        <v>1</v>
      </c>
      <c r="DB476">
        <f t="shared" si="208"/>
        <v>155.66</v>
      </c>
      <c r="DC476">
        <f t="shared" si="209"/>
        <v>0</v>
      </c>
      <c r="DD476" t="s">
        <v>3</v>
      </c>
      <c r="DE476" t="s">
        <v>3</v>
      </c>
      <c r="DF476">
        <f t="shared" si="203"/>
        <v>1556.6</v>
      </c>
      <c r="DG476">
        <f t="shared" si="202"/>
        <v>0</v>
      </c>
      <c r="DH476">
        <f t="shared" si="201"/>
        <v>0</v>
      </c>
      <c r="DI476">
        <f t="shared" si="197"/>
        <v>0</v>
      </c>
      <c r="DJ476">
        <f t="shared" si="210"/>
        <v>1556.6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ROW(Source!A467)</f>
        <v>467</v>
      </c>
      <c r="B477">
        <v>86549534</v>
      </c>
      <c r="C477">
        <v>86550572</v>
      </c>
      <c r="D477">
        <v>85719672</v>
      </c>
      <c r="E477">
        <v>1</v>
      </c>
      <c r="F477">
        <v>1</v>
      </c>
      <c r="G477">
        <v>1081</v>
      </c>
      <c r="H477">
        <v>3</v>
      </c>
      <c r="I477" t="s">
        <v>412</v>
      </c>
      <c r="J477" t="s">
        <v>414</v>
      </c>
      <c r="K477" t="s">
        <v>413</v>
      </c>
      <c r="L477">
        <v>1354</v>
      </c>
      <c r="N477">
        <v>1010</v>
      </c>
      <c r="O477" t="s">
        <v>163</v>
      </c>
      <c r="P477" t="s">
        <v>163</v>
      </c>
      <c r="Q477">
        <v>1</v>
      </c>
      <c r="W477">
        <v>0</v>
      </c>
      <c r="X477">
        <v>145208330</v>
      </c>
      <c r="Y477">
        <f t="shared" si="204"/>
        <v>1</v>
      </c>
      <c r="AA477">
        <v>92.11</v>
      </c>
      <c r="AB477">
        <v>0</v>
      </c>
      <c r="AC477">
        <v>0</v>
      </c>
      <c r="AD477">
        <v>0</v>
      </c>
      <c r="AE477">
        <v>92.11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3</v>
      </c>
      <c r="AT477">
        <v>1</v>
      </c>
      <c r="AU477" t="s">
        <v>36</v>
      </c>
      <c r="AV477">
        <v>0</v>
      </c>
      <c r="AW477">
        <v>1</v>
      </c>
      <c r="AX477">
        <v>-1</v>
      </c>
      <c r="AY477">
        <v>0</v>
      </c>
      <c r="AZ477">
        <v>0</v>
      </c>
      <c r="BA477" t="s">
        <v>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ROUND(Y477*Source!I467,9)</f>
        <v>10</v>
      </c>
      <c r="CY477">
        <f t="shared" si="205"/>
        <v>92.11</v>
      </c>
      <c r="CZ477">
        <f t="shared" si="206"/>
        <v>92.11</v>
      </c>
      <c r="DA477">
        <f t="shared" si="207"/>
        <v>1</v>
      </c>
      <c r="DB477">
        <f t="shared" si="208"/>
        <v>92.11</v>
      </c>
      <c r="DC477">
        <f t="shared" si="209"/>
        <v>0</v>
      </c>
      <c r="DD477" t="s">
        <v>3</v>
      </c>
      <c r="DE477" t="s">
        <v>3</v>
      </c>
      <c r="DF477">
        <f t="shared" si="203"/>
        <v>921.1</v>
      </c>
      <c r="DG477">
        <f t="shared" si="202"/>
        <v>0</v>
      </c>
      <c r="DH477">
        <f t="shared" si="201"/>
        <v>0</v>
      </c>
      <c r="DI477">
        <f t="shared" si="197"/>
        <v>0</v>
      </c>
      <c r="DJ477">
        <f t="shared" si="210"/>
        <v>921.1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ROW(Source!A468)</f>
        <v>468</v>
      </c>
      <c r="B478">
        <v>86549536</v>
      </c>
      <c r="C478">
        <v>86550572</v>
      </c>
      <c r="D478">
        <v>85665773</v>
      </c>
      <c r="E478">
        <v>1081</v>
      </c>
      <c r="F478">
        <v>1</v>
      </c>
      <c r="G478">
        <v>1081</v>
      </c>
      <c r="H478">
        <v>1</v>
      </c>
      <c r="I478" t="s">
        <v>612</v>
      </c>
      <c r="J478" t="s">
        <v>3</v>
      </c>
      <c r="K478" t="s">
        <v>613</v>
      </c>
      <c r="L478">
        <v>1191</v>
      </c>
      <c r="N478">
        <v>1013</v>
      </c>
      <c r="O478" t="s">
        <v>614</v>
      </c>
      <c r="P478" t="s">
        <v>614</v>
      </c>
      <c r="Q478">
        <v>1</v>
      </c>
      <c r="W478">
        <v>0</v>
      </c>
      <c r="X478">
        <v>476480486</v>
      </c>
      <c r="Y478">
        <f>((AT478*1.15)*1.2)</f>
        <v>1.2833999999999999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5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0.93</v>
      </c>
      <c r="AU478" t="s">
        <v>139</v>
      </c>
      <c r="AV478">
        <v>1</v>
      </c>
      <c r="AW478">
        <v>2</v>
      </c>
      <c r="AX478">
        <v>86550586</v>
      </c>
      <c r="AY478">
        <v>1</v>
      </c>
      <c r="AZ478">
        <v>0</v>
      </c>
      <c r="BA478">
        <v>453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U478">
        <f>ROUND(AT478*Source!I468*AH478*AL478,2)</f>
        <v>0</v>
      </c>
      <c r="CV478">
        <f>ROUND(Y478*Source!I468,9)</f>
        <v>12.834</v>
      </c>
      <c r="CW478">
        <v>0</v>
      </c>
      <c r="CX478">
        <f>ROUND(Y478*Source!I468,9)</f>
        <v>12.834</v>
      </c>
      <c r="CY478">
        <f>AD478</f>
        <v>0</v>
      </c>
      <c r="CZ478">
        <f>AH478</f>
        <v>0</v>
      </c>
      <c r="DA478">
        <f>AL478</f>
        <v>1</v>
      </c>
      <c r="DB478">
        <f>ROUND(((ROUND(AT478*CZ478,2)*1.15)*1.2),6)</f>
        <v>0</v>
      </c>
      <c r="DC478">
        <f>ROUND(((ROUND(AT478*AG478,2)*1.15)*1.2),6)</f>
        <v>0</v>
      </c>
      <c r="DD478" t="s">
        <v>3</v>
      </c>
      <c r="DE478" t="s">
        <v>3</v>
      </c>
      <c r="DF478">
        <f t="shared" si="203"/>
        <v>0</v>
      </c>
      <c r="DG478">
        <f t="shared" si="202"/>
        <v>0</v>
      </c>
      <c r="DH478">
        <f t="shared" si="201"/>
        <v>0</v>
      </c>
      <c r="DI478">
        <f t="shared" si="197"/>
        <v>0</v>
      </c>
      <c r="DJ478">
        <f>DI478</f>
        <v>0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ROW(Source!A468)</f>
        <v>468</v>
      </c>
      <c r="B479">
        <v>86549536</v>
      </c>
      <c r="C479">
        <v>86550572</v>
      </c>
      <c r="D479">
        <v>85731677</v>
      </c>
      <c r="E479">
        <v>1</v>
      </c>
      <c r="F479">
        <v>1</v>
      </c>
      <c r="G479">
        <v>1081</v>
      </c>
      <c r="H479">
        <v>2</v>
      </c>
      <c r="I479" t="s">
        <v>632</v>
      </c>
      <c r="J479" t="s">
        <v>633</v>
      </c>
      <c r="K479" t="s">
        <v>634</v>
      </c>
      <c r="L479">
        <v>1368</v>
      </c>
      <c r="N479">
        <v>1011</v>
      </c>
      <c r="O479" t="s">
        <v>618</v>
      </c>
      <c r="P479" t="s">
        <v>618</v>
      </c>
      <c r="Q479">
        <v>1</v>
      </c>
      <c r="W479">
        <v>0</v>
      </c>
      <c r="X479">
        <v>874612079</v>
      </c>
      <c r="Y479">
        <f>((AT479*1.25)*1.2)</f>
        <v>1.4999999999999999E-2</v>
      </c>
      <c r="AA479">
        <v>0</v>
      </c>
      <c r="AB479">
        <v>1513.56</v>
      </c>
      <c r="AC479">
        <v>758.78</v>
      </c>
      <c r="AD479">
        <v>0</v>
      </c>
      <c r="AE479">
        <v>0</v>
      </c>
      <c r="AF479">
        <v>83.1</v>
      </c>
      <c r="AG479">
        <v>12.62</v>
      </c>
      <c r="AH479">
        <v>0</v>
      </c>
      <c r="AI479">
        <v>1</v>
      </c>
      <c r="AJ479">
        <v>17.07</v>
      </c>
      <c r="AK479">
        <v>56.35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0.01</v>
      </c>
      <c r="AU479" t="s">
        <v>138</v>
      </c>
      <c r="AV479">
        <v>0</v>
      </c>
      <c r="AW479">
        <v>2</v>
      </c>
      <c r="AX479">
        <v>86550587</v>
      </c>
      <c r="AY479">
        <v>1</v>
      </c>
      <c r="AZ479">
        <v>0</v>
      </c>
      <c r="BA479">
        <v>454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ROUND(Y479*Source!I468*DO479,9)</f>
        <v>1.893</v>
      </c>
      <c r="CX479">
        <f>ROUND(Y479*Source!I468,9)</f>
        <v>0.15</v>
      </c>
      <c r="CY479">
        <f>AB479</f>
        <v>1513.56</v>
      </c>
      <c r="CZ479">
        <f>AF479</f>
        <v>83.1</v>
      </c>
      <c r="DA479">
        <f>AJ479</f>
        <v>17.07</v>
      </c>
      <c r="DB479">
        <f>ROUND(((ROUND(AT479*CZ479,2)*1.25)*1.2),6)</f>
        <v>1.2450000000000001</v>
      </c>
      <c r="DC479">
        <f>ROUND(((ROUND(AT479*AG479,2)*1.25)*1.2),6)</f>
        <v>0.19500000000000001</v>
      </c>
      <c r="DD479" t="s">
        <v>3</v>
      </c>
      <c r="DE479" t="s">
        <v>3</v>
      </c>
      <c r="DF479">
        <f t="shared" si="203"/>
        <v>0</v>
      </c>
      <c r="DG479">
        <f>ROUND(ROUND(AF479*AJ479,2)*CX479,2)</f>
        <v>212.78</v>
      </c>
      <c r="DH479">
        <f>ROUND(ROUND(AG479*AK479,2)*CX479,2)</f>
        <v>106.67</v>
      </c>
      <c r="DI479">
        <f t="shared" si="197"/>
        <v>0</v>
      </c>
      <c r="DJ479">
        <f>DG479</f>
        <v>212.78</v>
      </c>
      <c r="DK479">
        <v>0</v>
      </c>
      <c r="DL479" t="s">
        <v>635</v>
      </c>
      <c r="DM479">
        <v>0</v>
      </c>
      <c r="DN479" t="s">
        <v>614</v>
      </c>
      <c r="DO479">
        <v>12.62</v>
      </c>
    </row>
    <row r="480" spans="1:119" x14ac:dyDescent="0.25">
      <c r="A480">
        <f>ROW(Source!A468)</f>
        <v>468</v>
      </c>
      <c r="B480">
        <v>86549536</v>
      </c>
      <c r="C480">
        <v>86550572</v>
      </c>
      <c r="D480">
        <v>85731798</v>
      </c>
      <c r="E480">
        <v>1</v>
      </c>
      <c r="F480">
        <v>1</v>
      </c>
      <c r="G480">
        <v>1081</v>
      </c>
      <c r="H480">
        <v>2</v>
      </c>
      <c r="I480" t="s">
        <v>664</v>
      </c>
      <c r="J480" t="s">
        <v>665</v>
      </c>
      <c r="K480" t="s">
        <v>666</v>
      </c>
      <c r="L480">
        <v>1368</v>
      </c>
      <c r="N480">
        <v>1011</v>
      </c>
      <c r="O480" t="s">
        <v>618</v>
      </c>
      <c r="P480" t="s">
        <v>618</v>
      </c>
      <c r="Q480">
        <v>1</v>
      </c>
      <c r="W480">
        <v>0</v>
      </c>
      <c r="X480">
        <v>-2083101341</v>
      </c>
      <c r="Y480">
        <f>((AT480*1.25)*1.2)</f>
        <v>0.03</v>
      </c>
      <c r="AA480">
        <v>0</v>
      </c>
      <c r="AB480">
        <v>8.08</v>
      </c>
      <c r="AC480">
        <v>0</v>
      </c>
      <c r="AD480">
        <v>0</v>
      </c>
      <c r="AE480">
        <v>0</v>
      </c>
      <c r="AF480">
        <v>0.8</v>
      </c>
      <c r="AG480">
        <v>0</v>
      </c>
      <c r="AH480">
        <v>0</v>
      </c>
      <c r="AI480">
        <v>1</v>
      </c>
      <c r="AJ480">
        <v>9.4600000000000009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0.02</v>
      </c>
      <c r="AU480" t="s">
        <v>138</v>
      </c>
      <c r="AV480">
        <v>0</v>
      </c>
      <c r="AW480">
        <v>2</v>
      </c>
      <c r="AX480">
        <v>86550588</v>
      </c>
      <c r="AY480">
        <v>1</v>
      </c>
      <c r="AZ480">
        <v>0</v>
      </c>
      <c r="BA480">
        <v>455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ROUND(Y480*Source!I468*DO480,9)</f>
        <v>0</v>
      </c>
      <c r="CX480">
        <f>ROUND(Y480*Source!I468,9)</f>
        <v>0.3</v>
      </c>
      <c r="CY480">
        <f>AB480</f>
        <v>8.08</v>
      </c>
      <c r="CZ480">
        <f>AF480</f>
        <v>0.8</v>
      </c>
      <c r="DA480">
        <f>AJ480</f>
        <v>9.4600000000000009</v>
      </c>
      <c r="DB480">
        <f>ROUND(((ROUND(AT480*CZ480,2)*1.25)*1.2),6)</f>
        <v>0.03</v>
      </c>
      <c r="DC480">
        <f>ROUND(((ROUND(AT480*AG480,2)*1.25)*1.2),6)</f>
        <v>0</v>
      </c>
      <c r="DD480" t="s">
        <v>3</v>
      </c>
      <c r="DE480" t="s">
        <v>3</v>
      </c>
      <c r="DF480">
        <f t="shared" si="203"/>
        <v>0</v>
      </c>
      <c r="DG480">
        <f>ROUND(ROUND(AF480*AJ480,2)*CX480,2)</f>
        <v>2.27</v>
      </c>
      <c r="DH480">
        <f t="shared" ref="DH480:DH501" si="211">ROUND(ROUND(AG480,2)*CX480,2)</f>
        <v>0</v>
      </c>
      <c r="DI480">
        <f t="shared" si="197"/>
        <v>0</v>
      </c>
      <c r="DJ480">
        <f>DG480</f>
        <v>2.27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ROW(Source!A468)</f>
        <v>468</v>
      </c>
      <c r="B481">
        <v>86549536</v>
      </c>
      <c r="C481">
        <v>86550572</v>
      </c>
      <c r="D481">
        <v>85701565</v>
      </c>
      <c r="E481">
        <v>1</v>
      </c>
      <c r="F481">
        <v>1</v>
      </c>
      <c r="G481">
        <v>1081</v>
      </c>
      <c r="H481">
        <v>3</v>
      </c>
      <c r="I481" t="s">
        <v>727</v>
      </c>
      <c r="J481" t="s">
        <v>728</v>
      </c>
      <c r="K481" t="s">
        <v>729</v>
      </c>
      <c r="L481">
        <v>1348</v>
      </c>
      <c r="N481">
        <v>1009</v>
      </c>
      <c r="O481" t="s">
        <v>628</v>
      </c>
      <c r="P481" t="s">
        <v>628</v>
      </c>
      <c r="Q481">
        <v>1000</v>
      </c>
      <c r="W481">
        <v>0</v>
      </c>
      <c r="X481">
        <v>1260429582</v>
      </c>
      <c r="Y481">
        <f t="shared" ref="Y481:Y490" si="212">((AT481*1)*1)</f>
        <v>1.6000000000000001E-4</v>
      </c>
      <c r="AA481">
        <v>36685.949999999997</v>
      </c>
      <c r="AB481">
        <v>0</v>
      </c>
      <c r="AC481">
        <v>0</v>
      </c>
      <c r="AD481">
        <v>0</v>
      </c>
      <c r="AE481">
        <v>476.07</v>
      </c>
      <c r="AF481">
        <v>0</v>
      </c>
      <c r="AG481">
        <v>0</v>
      </c>
      <c r="AH481">
        <v>0</v>
      </c>
      <c r="AI481">
        <v>77.06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1.6000000000000001E-4</v>
      </c>
      <c r="AU481" t="s">
        <v>36</v>
      </c>
      <c r="AV481">
        <v>0</v>
      </c>
      <c r="AW481">
        <v>2</v>
      </c>
      <c r="AX481">
        <v>86550589</v>
      </c>
      <c r="AY481">
        <v>1</v>
      </c>
      <c r="AZ481">
        <v>0</v>
      </c>
      <c r="BA481">
        <v>456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ROUND(Y481*Source!I468,9)</f>
        <v>1.6000000000000001E-3</v>
      </c>
      <c r="CY481">
        <f t="shared" ref="CY481:CY490" si="213">AA481</f>
        <v>36685.949999999997</v>
      </c>
      <c r="CZ481">
        <f t="shared" ref="CZ481:CZ490" si="214">AE481</f>
        <v>476.07</v>
      </c>
      <c r="DA481">
        <f t="shared" ref="DA481:DA490" si="215">AI481</f>
        <v>77.06</v>
      </c>
      <c r="DB481">
        <f t="shared" ref="DB481:DB490" si="216">ROUND(((ROUND(AT481*CZ481,2)*1)*1),6)</f>
        <v>0.08</v>
      </c>
      <c r="DC481">
        <f t="shared" ref="DC481:DC490" si="217">ROUND(((ROUND(AT481*AG481,2)*1)*1),6)</f>
        <v>0</v>
      </c>
      <c r="DD481" t="s">
        <v>3</v>
      </c>
      <c r="DE481" t="s">
        <v>3</v>
      </c>
      <c r="DF481">
        <f t="shared" ref="DF481:DF490" si="218">ROUND(ROUND(AE481*AI481,2)*CX481,2)</f>
        <v>58.7</v>
      </c>
      <c r="DG481">
        <f t="shared" ref="DG481:DG501" si="219">ROUND(ROUND(AF481,2)*CX481,2)</f>
        <v>0</v>
      </c>
      <c r="DH481">
        <f t="shared" si="211"/>
        <v>0</v>
      </c>
      <c r="DI481">
        <f t="shared" si="197"/>
        <v>0</v>
      </c>
      <c r="DJ481">
        <f t="shared" ref="DJ481:DJ490" si="220">DF481</f>
        <v>58.7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ROW(Source!A468)</f>
        <v>468</v>
      </c>
      <c r="B482">
        <v>86549536</v>
      </c>
      <c r="C482">
        <v>86550572</v>
      </c>
      <c r="D482">
        <v>85701708</v>
      </c>
      <c r="E482">
        <v>1</v>
      </c>
      <c r="F482">
        <v>1</v>
      </c>
      <c r="G482">
        <v>1081</v>
      </c>
      <c r="H482">
        <v>3</v>
      </c>
      <c r="I482" t="s">
        <v>730</v>
      </c>
      <c r="J482" t="s">
        <v>731</v>
      </c>
      <c r="K482" t="s">
        <v>732</v>
      </c>
      <c r="L482">
        <v>1348</v>
      </c>
      <c r="N482">
        <v>1009</v>
      </c>
      <c r="O482" t="s">
        <v>628</v>
      </c>
      <c r="P482" t="s">
        <v>628</v>
      </c>
      <c r="Q482">
        <v>1000</v>
      </c>
      <c r="W482">
        <v>0</v>
      </c>
      <c r="X482">
        <v>710003313</v>
      </c>
      <c r="Y482">
        <f t="shared" si="212"/>
        <v>6.9999999999999994E-5</v>
      </c>
      <c r="AA482">
        <v>133421.57</v>
      </c>
      <c r="AB482">
        <v>0</v>
      </c>
      <c r="AC482">
        <v>0</v>
      </c>
      <c r="AD482">
        <v>0</v>
      </c>
      <c r="AE482">
        <v>17742.23</v>
      </c>
      <c r="AF482">
        <v>0</v>
      </c>
      <c r="AG482">
        <v>0</v>
      </c>
      <c r="AH482">
        <v>0</v>
      </c>
      <c r="AI482">
        <v>7.52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6.9999999999999994E-5</v>
      </c>
      <c r="AU482" t="s">
        <v>36</v>
      </c>
      <c r="AV482">
        <v>0</v>
      </c>
      <c r="AW482">
        <v>2</v>
      </c>
      <c r="AX482">
        <v>86550590</v>
      </c>
      <c r="AY482">
        <v>1</v>
      </c>
      <c r="AZ482">
        <v>0</v>
      </c>
      <c r="BA482">
        <v>457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ROUND(Y482*Source!I468,9)</f>
        <v>6.9999999999999999E-4</v>
      </c>
      <c r="CY482">
        <f t="shared" si="213"/>
        <v>133421.57</v>
      </c>
      <c r="CZ482">
        <f t="shared" si="214"/>
        <v>17742.23</v>
      </c>
      <c r="DA482">
        <f t="shared" si="215"/>
        <v>7.52</v>
      </c>
      <c r="DB482">
        <f t="shared" si="216"/>
        <v>1.24</v>
      </c>
      <c r="DC482">
        <f t="shared" si="217"/>
        <v>0</v>
      </c>
      <c r="DD482" t="s">
        <v>3</v>
      </c>
      <c r="DE482" t="s">
        <v>3</v>
      </c>
      <c r="DF482">
        <f t="shared" si="218"/>
        <v>93.4</v>
      </c>
      <c r="DG482">
        <f t="shared" si="219"/>
        <v>0</v>
      </c>
      <c r="DH482">
        <f t="shared" si="211"/>
        <v>0</v>
      </c>
      <c r="DI482">
        <f t="shared" si="197"/>
        <v>0</v>
      </c>
      <c r="DJ482">
        <f t="shared" si="220"/>
        <v>93.4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ROW(Source!A468)</f>
        <v>468</v>
      </c>
      <c r="B483">
        <v>86549536</v>
      </c>
      <c r="C483">
        <v>86550572</v>
      </c>
      <c r="D483">
        <v>85700808</v>
      </c>
      <c r="E483">
        <v>1</v>
      </c>
      <c r="F483">
        <v>1</v>
      </c>
      <c r="G483">
        <v>1081</v>
      </c>
      <c r="H483">
        <v>3</v>
      </c>
      <c r="I483" t="s">
        <v>703</v>
      </c>
      <c r="J483" t="s">
        <v>704</v>
      </c>
      <c r="K483" t="s">
        <v>705</v>
      </c>
      <c r="L483">
        <v>1354</v>
      </c>
      <c r="N483">
        <v>1010</v>
      </c>
      <c r="O483" t="s">
        <v>163</v>
      </c>
      <c r="P483" t="s">
        <v>163</v>
      </c>
      <c r="Q483">
        <v>1</v>
      </c>
      <c r="W483">
        <v>0</v>
      </c>
      <c r="X483">
        <v>-1352077490</v>
      </c>
      <c r="Y483">
        <f t="shared" si="212"/>
        <v>4</v>
      </c>
      <c r="AA483">
        <v>0.83</v>
      </c>
      <c r="AB483">
        <v>0</v>
      </c>
      <c r="AC483">
        <v>0</v>
      </c>
      <c r="AD483">
        <v>0</v>
      </c>
      <c r="AE483">
        <v>0.89</v>
      </c>
      <c r="AF483">
        <v>0</v>
      </c>
      <c r="AG483">
        <v>0</v>
      </c>
      <c r="AH483">
        <v>0</v>
      </c>
      <c r="AI483">
        <v>0.93</v>
      </c>
      <c r="AJ483">
        <v>1</v>
      </c>
      <c r="AK483">
        <v>1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4</v>
      </c>
      <c r="AU483" t="s">
        <v>36</v>
      </c>
      <c r="AV483">
        <v>0</v>
      </c>
      <c r="AW483">
        <v>2</v>
      </c>
      <c r="AX483">
        <v>86550591</v>
      </c>
      <c r="AY483">
        <v>1</v>
      </c>
      <c r="AZ483">
        <v>0</v>
      </c>
      <c r="BA483">
        <v>458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ROUND(Y483*Source!I468,9)</f>
        <v>40</v>
      </c>
      <c r="CY483">
        <f t="shared" si="213"/>
        <v>0.83</v>
      </c>
      <c r="CZ483">
        <f t="shared" si="214"/>
        <v>0.89</v>
      </c>
      <c r="DA483">
        <f t="shared" si="215"/>
        <v>0.93</v>
      </c>
      <c r="DB483">
        <f t="shared" si="216"/>
        <v>3.56</v>
      </c>
      <c r="DC483">
        <f t="shared" si="217"/>
        <v>0</v>
      </c>
      <c r="DD483" t="s">
        <v>3</v>
      </c>
      <c r="DE483" t="s">
        <v>3</v>
      </c>
      <c r="DF483">
        <f t="shared" si="218"/>
        <v>33.200000000000003</v>
      </c>
      <c r="DG483">
        <f t="shared" si="219"/>
        <v>0</v>
      </c>
      <c r="DH483">
        <f t="shared" si="211"/>
        <v>0</v>
      </c>
      <c r="DI483">
        <f t="shared" si="197"/>
        <v>0</v>
      </c>
      <c r="DJ483">
        <f t="shared" si="220"/>
        <v>33.200000000000003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ROW(Source!A468)</f>
        <v>468</v>
      </c>
      <c r="B484">
        <v>86549536</v>
      </c>
      <c r="C484">
        <v>86550572</v>
      </c>
      <c r="D484">
        <v>85702416</v>
      </c>
      <c r="E484">
        <v>1</v>
      </c>
      <c r="F484">
        <v>1</v>
      </c>
      <c r="G484">
        <v>1081</v>
      </c>
      <c r="H484">
        <v>3</v>
      </c>
      <c r="I484" t="s">
        <v>706</v>
      </c>
      <c r="J484" t="s">
        <v>707</v>
      </c>
      <c r="K484" t="s">
        <v>708</v>
      </c>
      <c r="L484">
        <v>1346</v>
      </c>
      <c r="N484">
        <v>1009</v>
      </c>
      <c r="O484" t="s">
        <v>651</v>
      </c>
      <c r="P484" t="s">
        <v>651</v>
      </c>
      <c r="Q484">
        <v>1</v>
      </c>
      <c r="W484">
        <v>0</v>
      </c>
      <c r="X484">
        <v>1021383118</v>
      </c>
      <c r="Y484">
        <f t="shared" si="212"/>
        <v>1.2E-2</v>
      </c>
      <c r="AA484">
        <v>315.23</v>
      </c>
      <c r="AB484">
        <v>0</v>
      </c>
      <c r="AC484">
        <v>0</v>
      </c>
      <c r="AD484">
        <v>0</v>
      </c>
      <c r="AE484">
        <v>37.979999999999997</v>
      </c>
      <c r="AF484">
        <v>0</v>
      </c>
      <c r="AG484">
        <v>0</v>
      </c>
      <c r="AH484">
        <v>0</v>
      </c>
      <c r="AI484">
        <v>8.3000000000000007</v>
      </c>
      <c r="AJ484">
        <v>1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1.2E-2</v>
      </c>
      <c r="AU484" t="s">
        <v>36</v>
      </c>
      <c r="AV484">
        <v>0</v>
      </c>
      <c r="AW484">
        <v>2</v>
      </c>
      <c r="AX484">
        <v>86550592</v>
      </c>
      <c r="AY484">
        <v>1</v>
      </c>
      <c r="AZ484">
        <v>0</v>
      </c>
      <c r="BA484">
        <v>459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ROUND(Y484*Source!I468,9)</f>
        <v>0.12</v>
      </c>
      <c r="CY484">
        <f t="shared" si="213"/>
        <v>315.23</v>
      </c>
      <c r="CZ484">
        <f t="shared" si="214"/>
        <v>37.979999999999997</v>
      </c>
      <c r="DA484">
        <f t="shared" si="215"/>
        <v>8.3000000000000007</v>
      </c>
      <c r="DB484">
        <f t="shared" si="216"/>
        <v>0.46</v>
      </c>
      <c r="DC484">
        <f t="shared" si="217"/>
        <v>0</v>
      </c>
      <c r="DD484" t="s">
        <v>3</v>
      </c>
      <c r="DE484" t="s">
        <v>3</v>
      </c>
      <c r="DF484">
        <f t="shared" si="218"/>
        <v>37.83</v>
      </c>
      <c r="DG484">
        <f t="shared" si="219"/>
        <v>0</v>
      </c>
      <c r="DH484">
        <f t="shared" si="211"/>
        <v>0</v>
      </c>
      <c r="DI484">
        <f t="shared" si="197"/>
        <v>0</v>
      </c>
      <c r="DJ484">
        <f t="shared" si="220"/>
        <v>37.83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ROW(Source!A468)</f>
        <v>468</v>
      </c>
      <c r="B485">
        <v>86549536</v>
      </c>
      <c r="C485">
        <v>86550572</v>
      </c>
      <c r="D485">
        <v>85700837</v>
      </c>
      <c r="E485">
        <v>1</v>
      </c>
      <c r="F485">
        <v>1</v>
      </c>
      <c r="G485">
        <v>1081</v>
      </c>
      <c r="H485">
        <v>3</v>
      </c>
      <c r="I485" t="s">
        <v>733</v>
      </c>
      <c r="J485" t="s">
        <v>734</v>
      </c>
      <c r="K485" t="s">
        <v>735</v>
      </c>
      <c r="L485">
        <v>1348</v>
      </c>
      <c r="N485">
        <v>1009</v>
      </c>
      <c r="O485" t="s">
        <v>628</v>
      </c>
      <c r="P485" t="s">
        <v>628</v>
      </c>
      <c r="Q485">
        <v>1000</v>
      </c>
      <c r="W485">
        <v>0</v>
      </c>
      <c r="X485">
        <v>1827646295</v>
      </c>
      <c r="Y485">
        <f t="shared" si="212"/>
        <v>9.0000000000000006E-5</v>
      </c>
      <c r="AA485">
        <v>205069.5</v>
      </c>
      <c r="AB485">
        <v>0</v>
      </c>
      <c r="AC485">
        <v>0</v>
      </c>
      <c r="AD485">
        <v>0</v>
      </c>
      <c r="AE485">
        <v>25762.5</v>
      </c>
      <c r="AF485">
        <v>0</v>
      </c>
      <c r="AG485">
        <v>0</v>
      </c>
      <c r="AH485">
        <v>0</v>
      </c>
      <c r="AI485">
        <v>7.96</v>
      </c>
      <c r="AJ485">
        <v>1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9.0000000000000006E-5</v>
      </c>
      <c r="AU485" t="s">
        <v>36</v>
      </c>
      <c r="AV485">
        <v>0</v>
      </c>
      <c r="AW485">
        <v>2</v>
      </c>
      <c r="AX485">
        <v>86550593</v>
      </c>
      <c r="AY485">
        <v>1</v>
      </c>
      <c r="AZ485">
        <v>0</v>
      </c>
      <c r="BA485">
        <v>460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ROUND(Y485*Source!I468,9)</f>
        <v>8.9999999999999998E-4</v>
      </c>
      <c r="CY485">
        <f t="shared" si="213"/>
        <v>205069.5</v>
      </c>
      <c r="CZ485">
        <f t="shared" si="214"/>
        <v>25762.5</v>
      </c>
      <c r="DA485">
        <f t="shared" si="215"/>
        <v>7.96</v>
      </c>
      <c r="DB485">
        <f t="shared" si="216"/>
        <v>2.3199999999999998</v>
      </c>
      <c r="DC485">
        <f t="shared" si="217"/>
        <v>0</v>
      </c>
      <c r="DD485" t="s">
        <v>3</v>
      </c>
      <c r="DE485" t="s">
        <v>3</v>
      </c>
      <c r="DF485">
        <f t="shared" si="218"/>
        <v>184.56</v>
      </c>
      <c r="DG485">
        <f t="shared" si="219"/>
        <v>0</v>
      </c>
      <c r="DH485">
        <f t="shared" si="211"/>
        <v>0</v>
      </c>
      <c r="DI485">
        <f t="shared" si="197"/>
        <v>0</v>
      </c>
      <c r="DJ485">
        <f t="shared" si="220"/>
        <v>184.56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5">
      <c r="A486">
        <f>ROW(Source!A468)</f>
        <v>468</v>
      </c>
      <c r="B486">
        <v>86549536</v>
      </c>
      <c r="C486">
        <v>86550572</v>
      </c>
      <c r="D486">
        <v>85700975</v>
      </c>
      <c r="E486">
        <v>1</v>
      </c>
      <c r="F486">
        <v>1</v>
      </c>
      <c r="G486">
        <v>1081</v>
      </c>
      <c r="H486">
        <v>3</v>
      </c>
      <c r="I486" t="s">
        <v>709</v>
      </c>
      <c r="J486" t="s">
        <v>710</v>
      </c>
      <c r="K486" t="s">
        <v>711</v>
      </c>
      <c r="L486">
        <v>1348</v>
      </c>
      <c r="N486">
        <v>1009</v>
      </c>
      <c r="O486" t="s">
        <v>628</v>
      </c>
      <c r="P486" t="s">
        <v>628</v>
      </c>
      <c r="Q486">
        <v>1000</v>
      </c>
      <c r="W486">
        <v>0</v>
      </c>
      <c r="X486">
        <v>1270042986</v>
      </c>
      <c r="Y486">
        <f t="shared" si="212"/>
        <v>3.0000000000000001E-5</v>
      </c>
      <c r="AA486">
        <v>55941.2</v>
      </c>
      <c r="AB486">
        <v>0</v>
      </c>
      <c r="AC486">
        <v>0</v>
      </c>
      <c r="AD486">
        <v>0</v>
      </c>
      <c r="AE486">
        <v>16214.84</v>
      </c>
      <c r="AF486">
        <v>0</v>
      </c>
      <c r="AG486">
        <v>0</v>
      </c>
      <c r="AH486">
        <v>0</v>
      </c>
      <c r="AI486">
        <v>3.45</v>
      </c>
      <c r="AJ486">
        <v>1</v>
      </c>
      <c r="AK486">
        <v>1</v>
      </c>
      <c r="AL486">
        <v>1</v>
      </c>
      <c r="AM486">
        <v>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3.0000000000000001E-5</v>
      </c>
      <c r="AU486" t="s">
        <v>36</v>
      </c>
      <c r="AV486">
        <v>0</v>
      </c>
      <c r="AW486">
        <v>2</v>
      </c>
      <c r="AX486">
        <v>86550594</v>
      </c>
      <c r="AY486">
        <v>1</v>
      </c>
      <c r="AZ486">
        <v>0</v>
      </c>
      <c r="BA486">
        <v>461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ROUND(Y486*Source!I468,9)</f>
        <v>2.9999999999999997E-4</v>
      </c>
      <c r="CY486">
        <f t="shared" si="213"/>
        <v>55941.2</v>
      </c>
      <c r="CZ486">
        <f t="shared" si="214"/>
        <v>16214.84</v>
      </c>
      <c r="DA486">
        <f t="shared" si="215"/>
        <v>3.45</v>
      </c>
      <c r="DB486">
        <f t="shared" si="216"/>
        <v>0.49</v>
      </c>
      <c r="DC486">
        <f t="shared" si="217"/>
        <v>0</v>
      </c>
      <c r="DD486" t="s">
        <v>3</v>
      </c>
      <c r="DE486" t="s">
        <v>3</v>
      </c>
      <c r="DF486">
        <f t="shared" si="218"/>
        <v>16.78</v>
      </c>
      <c r="DG486">
        <f t="shared" si="219"/>
        <v>0</v>
      </c>
      <c r="DH486">
        <f t="shared" si="211"/>
        <v>0</v>
      </c>
      <c r="DI486">
        <f t="shared" si="197"/>
        <v>0</v>
      </c>
      <c r="DJ486">
        <f t="shared" si="220"/>
        <v>16.78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5">
      <c r="A487">
        <f>ROW(Source!A468)</f>
        <v>468</v>
      </c>
      <c r="B487">
        <v>86549536</v>
      </c>
      <c r="C487">
        <v>86550572</v>
      </c>
      <c r="D487">
        <v>85701143</v>
      </c>
      <c r="E487">
        <v>1</v>
      </c>
      <c r="F487">
        <v>1</v>
      </c>
      <c r="G487">
        <v>1081</v>
      </c>
      <c r="H487">
        <v>3</v>
      </c>
      <c r="I487" t="s">
        <v>712</v>
      </c>
      <c r="J487" t="s">
        <v>713</v>
      </c>
      <c r="K487" t="s">
        <v>714</v>
      </c>
      <c r="L487">
        <v>1346</v>
      </c>
      <c r="N487">
        <v>1009</v>
      </c>
      <c r="O487" t="s">
        <v>651</v>
      </c>
      <c r="P487" t="s">
        <v>651</v>
      </c>
      <c r="Q487">
        <v>1</v>
      </c>
      <c r="W487">
        <v>0</v>
      </c>
      <c r="X487">
        <v>488689173</v>
      </c>
      <c r="Y487">
        <f t="shared" si="212"/>
        <v>3.0000000000000001E-3</v>
      </c>
      <c r="AA487">
        <v>85.81</v>
      </c>
      <c r="AB487">
        <v>0</v>
      </c>
      <c r="AC487">
        <v>0</v>
      </c>
      <c r="AD487">
        <v>0</v>
      </c>
      <c r="AE487">
        <v>20.190000000000001</v>
      </c>
      <c r="AF487">
        <v>0</v>
      </c>
      <c r="AG487">
        <v>0</v>
      </c>
      <c r="AH487">
        <v>0</v>
      </c>
      <c r="AI487">
        <v>4.25</v>
      </c>
      <c r="AJ487">
        <v>1</v>
      </c>
      <c r="AK487">
        <v>1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3.0000000000000001E-3</v>
      </c>
      <c r="AU487" t="s">
        <v>36</v>
      </c>
      <c r="AV487">
        <v>0</v>
      </c>
      <c r="AW487">
        <v>2</v>
      </c>
      <c r="AX487">
        <v>86550595</v>
      </c>
      <c r="AY487">
        <v>1</v>
      </c>
      <c r="AZ487">
        <v>0</v>
      </c>
      <c r="BA487">
        <v>462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ROUND(Y487*Source!I468,9)</f>
        <v>0.03</v>
      </c>
      <c r="CY487">
        <f t="shared" si="213"/>
        <v>85.81</v>
      </c>
      <c r="CZ487">
        <f t="shared" si="214"/>
        <v>20.190000000000001</v>
      </c>
      <c r="DA487">
        <f t="shared" si="215"/>
        <v>4.25</v>
      </c>
      <c r="DB487">
        <f t="shared" si="216"/>
        <v>0.06</v>
      </c>
      <c r="DC487">
        <f t="shared" si="217"/>
        <v>0</v>
      </c>
      <c r="DD487" t="s">
        <v>3</v>
      </c>
      <c r="DE487" t="s">
        <v>3</v>
      </c>
      <c r="DF487">
        <f t="shared" si="218"/>
        <v>2.57</v>
      </c>
      <c r="DG487">
        <f t="shared" si="219"/>
        <v>0</v>
      </c>
      <c r="DH487">
        <f t="shared" si="211"/>
        <v>0</v>
      </c>
      <c r="DI487">
        <f t="shared" si="197"/>
        <v>0</v>
      </c>
      <c r="DJ487">
        <f t="shared" si="220"/>
        <v>2.57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ROW(Source!A468)</f>
        <v>468</v>
      </c>
      <c r="B488">
        <v>86549536</v>
      </c>
      <c r="C488">
        <v>86550572</v>
      </c>
      <c r="D488">
        <v>85707504</v>
      </c>
      <c r="E488">
        <v>1</v>
      </c>
      <c r="F488">
        <v>1</v>
      </c>
      <c r="G488">
        <v>1081</v>
      </c>
      <c r="H488">
        <v>3</v>
      </c>
      <c r="I488" t="s">
        <v>736</v>
      </c>
      <c r="J488" t="s">
        <v>737</v>
      </c>
      <c r="K488" t="s">
        <v>738</v>
      </c>
      <c r="L488">
        <v>1346</v>
      </c>
      <c r="N488">
        <v>1009</v>
      </c>
      <c r="O488" t="s">
        <v>651</v>
      </c>
      <c r="P488" t="s">
        <v>651</v>
      </c>
      <c r="Q488">
        <v>1</v>
      </c>
      <c r="W488">
        <v>0</v>
      </c>
      <c r="X488">
        <v>-257232086</v>
      </c>
      <c r="Y488">
        <f t="shared" si="212"/>
        <v>0.08</v>
      </c>
      <c r="AA488">
        <v>1271.75</v>
      </c>
      <c r="AB488">
        <v>0</v>
      </c>
      <c r="AC488">
        <v>0</v>
      </c>
      <c r="AD488">
        <v>0</v>
      </c>
      <c r="AE488">
        <v>134.01</v>
      </c>
      <c r="AF488">
        <v>0</v>
      </c>
      <c r="AG488">
        <v>0</v>
      </c>
      <c r="AH488">
        <v>0</v>
      </c>
      <c r="AI488">
        <v>9.49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0.08</v>
      </c>
      <c r="AU488" t="s">
        <v>36</v>
      </c>
      <c r="AV488">
        <v>0</v>
      </c>
      <c r="AW488">
        <v>2</v>
      </c>
      <c r="AX488">
        <v>86550596</v>
      </c>
      <c r="AY488">
        <v>1</v>
      </c>
      <c r="AZ488">
        <v>0</v>
      </c>
      <c r="BA488">
        <v>463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ROUND(Y488*Source!I468,9)</f>
        <v>0.8</v>
      </c>
      <c r="CY488">
        <f t="shared" si="213"/>
        <v>1271.75</v>
      </c>
      <c r="CZ488">
        <f t="shared" si="214"/>
        <v>134.01</v>
      </c>
      <c r="DA488">
        <f t="shared" si="215"/>
        <v>9.49</v>
      </c>
      <c r="DB488">
        <f t="shared" si="216"/>
        <v>10.72</v>
      </c>
      <c r="DC488">
        <f t="shared" si="217"/>
        <v>0</v>
      </c>
      <c r="DD488" t="s">
        <v>3</v>
      </c>
      <c r="DE488" t="s">
        <v>3</v>
      </c>
      <c r="DF488">
        <f t="shared" si="218"/>
        <v>1017.4</v>
      </c>
      <c r="DG488">
        <f t="shared" si="219"/>
        <v>0</v>
      </c>
      <c r="DH488">
        <f t="shared" si="211"/>
        <v>0</v>
      </c>
      <c r="DI488">
        <f t="shared" si="197"/>
        <v>0</v>
      </c>
      <c r="DJ488">
        <f t="shared" si="220"/>
        <v>1017.4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ROW(Source!A468)</f>
        <v>468</v>
      </c>
      <c r="B489">
        <v>86549536</v>
      </c>
      <c r="C489">
        <v>86550572</v>
      </c>
      <c r="D489">
        <v>85719591</v>
      </c>
      <c r="E489">
        <v>1</v>
      </c>
      <c r="F489">
        <v>1</v>
      </c>
      <c r="G489">
        <v>1081</v>
      </c>
      <c r="H489">
        <v>3</v>
      </c>
      <c r="I489" t="s">
        <v>416</v>
      </c>
      <c r="J489" t="s">
        <v>418</v>
      </c>
      <c r="K489" t="s">
        <v>417</v>
      </c>
      <c r="L489">
        <v>1354</v>
      </c>
      <c r="N489">
        <v>1010</v>
      </c>
      <c r="O489" t="s">
        <v>163</v>
      </c>
      <c r="P489" t="s">
        <v>163</v>
      </c>
      <c r="Q489">
        <v>1</v>
      </c>
      <c r="W489">
        <v>0</v>
      </c>
      <c r="X489">
        <v>-63077707</v>
      </c>
      <c r="Y489">
        <f t="shared" si="212"/>
        <v>1</v>
      </c>
      <c r="AA489">
        <v>1819.67</v>
      </c>
      <c r="AB489">
        <v>0</v>
      </c>
      <c r="AC489">
        <v>0</v>
      </c>
      <c r="AD489">
        <v>0</v>
      </c>
      <c r="AE489">
        <v>155.66</v>
      </c>
      <c r="AF489">
        <v>0</v>
      </c>
      <c r="AG489">
        <v>0</v>
      </c>
      <c r="AH489">
        <v>0</v>
      </c>
      <c r="AI489">
        <v>11.69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 t="s">
        <v>3</v>
      </c>
      <c r="AT489">
        <v>1</v>
      </c>
      <c r="AU489" t="s">
        <v>36</v>
      </c>
      <c r="AV489">
        <v>0</v>
      </c>
      <c r="AW489">
        <v>1</v>
      </c>
      <c r="AX489">
        <v>-1</v>
      </c>
      <c r="AY489">
        <v>0</v>
      </c>
      <c r="AZ489">
        <v>0</v>
      </c>
      <c r="BA489" t="s">
        <v>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ROUND(Y489*Source!I468,9)</f>
        <v>10</v>
      </c>
      <c r="CY489">
        <f t="shared" si="213"/>
        <v>1819.67</v>
      </c>
      <c r="CZ489">
        <f t="shared" si="214"/>
        <v>155.66</v>
      </c>
      <c r="DA489">
        <f t="shared" si="215"/>
        <v>11.69</v>
      </c>
      <c r="DB489">
        <f t="shared" si="216"/>
        <v>155.66</v>
      </c>
      <c r="DC489">
        <f t="shared" si="217"/>
        <v>0</v>
      </c>
      <c r="DD489" t="s">
        <v>3</v>
      </c>
      <c r="DE489" t="s">
        <v>3</v>
      </c>
      <c r="DF489">
        <f t="shared" si="218"/>
        <v>18196.7</v>
      </c>
      <c r="DG489">
        <f t="shared" si="219"/>
        <v>0</v>
      </c>
      <c r="DH489">
        <f t="shared" si="211"/>
        <v>0</v>
      </c>
      <c r="DI489">
        <f t="shared" si="197"/>
        <v>0</v>
      </c>
      <c r="DJ489">
        <f t="shared" si="220"/>
        <v>18196.7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ROW(Source!A468)</f>
        <v>468</v>
      </c>
      <c r="B490">
        <v>86549536</v>
      </c>
      <c r="C490">
        <v>86550572</v>
      </c>
      <c r="D490">
        <v>85719672</v>
      </c>
      <c r="E490">
        <v>1</v>
      </c>
      <c r="F490">
        <v>1</v>
      </c>
      <c r="G490">
        <v>1081</v>
      </c>
      <c r="H490">
        <v>3</v>
      </c>
      <c r="I490" t="s">
        <v>412</v>
      </c>
      <c r="J490" t="s">
        <v>414</v>
      </c>
      <c r="K490" t="s">
        <v>413</v>
      </c>
      <c r="L490">
        <v>1354</v>
      </c>
      <c r="N490">
        <v>1010</v>
      </c>
      <c r="O490" t="s">
        <v>163</v>
      </c>
      <c r="P490" t="s">
        <v>163</v>
      </c>
      <c r="Q490">
        <v>1</v>
      </c>
      <c r="W490">
        <v>0</v>
      </c>
      <c r="X490">
        <v>145208330</v>
      </c>
      <c r="Y490">
        <f t="shared" si="212"/>
        <v>1</v>
      </c>
      <c r="AA490">
        <v>960.71</v>
      </c>
      <c r="AB490">
        <v>0</v>
      </c>
      <c r="AC490">
        <v>0</v>
      </c>
      <c r="AD490">
        <v>0</v>
      </c>
      <c r="AE490">
        <v>92.11</v>
      </c>
      <c r="AF490">
        <v>0</v>
      </c>
      <c r="AG490">
        <v>0</v>
      </c>
      <c r="AH490">
        <v>0</v>
      </c>
      <c r="AI490">
        <v>10.43</v>
      </c>
      <c r="AJ490">
        <v>1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 t="s">
        <v>3</v>
      </c>
      <c r="AT490">
        <v>1</v>
      </c>
      <c r="AU490" t="s">
        <v>36</v>
      </c>
      <c r="AV490">
        <v>0</v>
      </c>
      <c r="AW490">
        <v>1</v>
      </c>
      <c r="AX490">
        <v>-1</v>
      </c>
      <c r="AY490">
        <v>0</v>
      </c>
      <c r="AZ490">
        <v>0</v>
      </c>
      <c r="BA490" t="s">
        <v>3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ROUND(Y490*Source!I468,9)</f>
        <v>10</v>
      </c>
      <c r="CY490">
        <f t="shared" si="213"/>
        <v>960.71</v>
      </c>
      <c r="CZ490">
        <f t="shared" si="214"/>
        <v>92.11</v>
      </c>
      <c r="DA490">
        <f t="shared" si="215"/>
        <v>10.43</v>
      </c>
      <c r="DB490">
        <f t="shared" si="216"/>
        <v>92.11</v>
      </c>
      <c r="DC490">
        <f t="shared" si="217"/>
        <v>0</v>
      </c>
      <c r="DD490" t="s">
        <v>3</v>
      </c>
      <c r="DE490" t="s">
        <v>3</v>
      </c>
      <c r="DF490">
        <f t="shared" si="218"/>
        <v>9607.1</v>
      </c>
      <c r="DG490">
        <f t="shared" si="219"/>
        <v>0</v>
      </c>
      <c r="DH490">
        <f t="shared" si="211"/>
        <v>0</v>
      </c>
      <c r="DI490">
        <f t="shared" si="197"/>
        <v>0</v>
      </c>
      <c r="DJ490">
        <f t="shared" si="220"/>
        <v>9607.1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ROW(Source!A473)</f>
        <v>473</v>
      </c>
      <c r="B491">
        <v>86549534</v>
      </c>
      <c r="C491">
        <v>86550602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612</v>
      </c>
      <c r="J491" t="s">
        <v>3</v>
      </c>
      <c r="K491" t="s">
        <v>613</v>
      </c>
      <c r="L491">
        <v>1191</v>
      </c>
      <c r="N491">
        <v>1013</v>
      </c>
      <c r="O491" t="s">
        <v>614</v>
      </c>
      <c r="P491" t="s">
        <v>614</v>
      </c>
      <c r="Q491">
        <v>1</v>
      </c>
      <c r="W491">
        <v>0</v>
      </c>
      <c r="X491">
        <v>476480486</v>
      </c>
      <c r="Y491">
        <f>((AT491*1.15)*1.2)</f>
        <v>14.282999999999998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10.35</v>
      </c>
      <c r="AU491" t="s">
        <v>139</v>
      </c>
      <c r="AV491">
        <v>1</v>
      </c>
      <c r="AW491">
        <v>2</v>
      </c>
      <c r="AX491">
        <v>86550613</v>
      </c>
      <c r="AY491">
        <v>1</v>
      </c>
      <c r="AZ491">
        <v>0</v>
      </c>
      <c r="BA491">
        <v>467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ROUND(AT491*Source!I473*AH491*AL491,2)</f>
        <v>0</v>
      </c>
      <c r="CV491">
        <f>ROUND(Y491*Source!I473,9)</f>
        <v>4.2849000000000004</v>
      </c>
      <c r="CW491">
        <v>0</v>
      </c>
      <c r="CX491">
        <f>ROUND(Y491*Source!I473,9)</f>
        <v>4.2849000000000004</v>
      </c>
      <c r="CY491">
        <f>AD491</f>
        <v>0</v>
      </c>
      <c r="CZ491">
        <f>AH491</f>
        <v>0</v>
      </c>
      <c r="DA491">
        <f>AL491</f>
        <v>1</v>
      </c>
      <c r="DB491">
        <f>ROUND(((ROUND(AT491*CZ491,2)*1.15)*1.2),6)</f>
        <v>0</v>
      </c>
      <c r="DC491">
        <f>ROUND(((ROUND(AT491*AG491,2)*1.15)*1.2),6)</f>
        <v>0</v>
      </c>
      <c r="DD491" t="s">
        <v>3</v>
      </c>
      <c r="DE491" t="s">
        <v>3</v>
      </c>
      <c r="DF491">
        <f t="shared" ref="DF491:DF504" si="221">ROUND(ROUND(AE491,2)*CX491,2)</f>
        <v>0</v>
      </c>
      <c r="DG491">
        <f t="shared" si="219"/>
        <v>0</v>
      </c>
      <c r="DH491">
        <f t="shared" si="211"/>
        <v>0</v>
      </c>
      <c r="DI491">
        <f t="shared" si="197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ROW(Source!A473)</f>
        <v>473</v>
      </c>
      <c r="B492">
        <v>86549534</v>
      </c>
      <c r="C492">
        <v>86550602</v>
      </c>
      <c r="D492">
        <v>85731677</v>
      </c>
      <c r="E492">
        <v>1</v>
      </c>
      <c r="F492">
        <v>1</v>
      </c>
      <c r="G492">
        <v>1081</v>
      </c>
      <c r="H492">
        <v>2</v>
      </c>
      <c r="I492" t="s">
        <v>632</v>
      </c>
      <c r="J492" t="s">
        <v>633</v>
      </c>
      <c r="K492" t="s">
        <v>634</v>
      </c>
      <c r="L492">
        <v>1368</v>
      </c>
      <c r="N492">
        <v>1011</v>
      </c>
      <c r="O492" t="s">
        <v>618</v>
      </c>
      <c r="P492" t="s">
        <v>618</v>
      </c>
      <c r="Q492">
        <v>1</v>
      </c>
      <c r="W492">
        <v>0</v>
      </c>
      <c r="X492">
        <v>874612079</v>
      </c>
      <c r="Y492">
        <f>((AT492*1.25)*1.2)</f>
        <v>0.48</v>
      </c>
      <c r="AA492">
        <v>0</v>
      </c>
      <c r="AB492">
        <v>88.67</v>
      </c>
      <c r="AC492">
        <v>13.47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0.32</v>
      </c>
      <c r="AU492" t="s">
        <v>138</v>
      </c>
      <c r="AV492">
        <v>0</v>
      </c>
      <c r="AW492">
        <v>2</v>
      </c>
      <c r="AX492">
        <v>86550614</v>
      </c>
      <c r="AY492">
        <v>1</v>
      </c>
      <c r="AZ492">
        <v>0</v>
      </c>
      <c r="BA492">
        <v>468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ROUND(Y492*Source!I473*DO492,9)</f>
        <v>1.81728</v>
      </c>
      <c r="CX492">
        <f>ROUND(Y492*Source!I473,9)</f>
        <v>0.14399999999999999</v>
      </c>
      <c r="CY492">
        <f>AB492</f>
        <v>88.67</v>
      </c>
      <c r="CZ492">
        <f>AF492</f>
        <v>83.1</v>
      </c>
      <c r="DA492">
        <f>AJ492</f>
        <v>1</v>
      </c>
      <c r="DB492">
        <f>ROUND(((ROUND(AT492*CZ492,2)*1.25)*1.2),6)</f>
        <v>39.884999999999998</v>
      </c>
      <c r="DC492">
        <f>ROUND(((ROUND(AT492*AG492,2)*1.25)*1.2),6)</f>
        <v>6.06</v>
      </c>
      <c r="DD492" t="s">
        <v>3</v>
      </c>
      <c r="DE492" t="s">
        <v>3</v>
      </c>
      <c r="DF492">
        <f t="shared" si="221"/>
        <v>0</v>
      </c>
      <c r="DG492">
        <f t="shared" si="219"/>
        <v>11.97</v>
      </c>
      <c r="DH492">
        <f t="shared" si="211"/>
        <v>1.82</v>
      </c>
      <c r="DI492">
        <f t="shared" si="197"/>
        <v>0</v>
      </c>
      <c r="DJ492">
        <f>DG492</f>
        <v>11.97</v>
      </c>
      <c r="DK492">
        <v>0</v>
      </c>
      <c r="DL492" t="s">
        <v>635</v>
      </c>
      <c r="DM492">
        <v>0</v>
      </c>
      <c r="DN492" t="s">
        <v>614</v>
      </c>
      <c r="DO492">
        <v>12.62</v>
      </c>
    </row>
    <row r="493" spans="1:119" x14ac:dyDescent="0.25">
      <c r="A493">
        <f>ROW(Source!A473)</f>
        <v>473</v>
      </c>
      <c r="B493">
        <v>86549534</v>
      </c>
      <c r="C493">
        <v>86550602</v>
      </c>
      <c r="D493">
        <v>85731731</v>
      </c>
      <c r="E493">
        <v>1</v>
      </c>
      <c r="F493">
        <v>1</v>
      </c>
      <c r="G493">
        <v>1081</v>
      </c>
      <c r="H493">
        <v>2</v>
      </c>
      <c r="I493" t="s">
        <v>636</v>
      </c>
      <c r="J493" t="s">
        <v>637</v>
      </c>
      <c r="K493" t="s">
        <v>638</v>
      </c>
      <c r="L493">
        <v>1368</v>
      </c>
      <c r="N493">
        <v>1011</v>
      </c>
      <c r="O493" t="s">
        <v>618</v>
      </c>
      <c r="P493" t="s">
        <v>618</v>
      </c>
      <c r="Q493">
        <v>1</v>
      </c>
      <c r="W493">
        <v>0</v>
      </c>
      <c r="X493">
        <v>-1895752648</v>
      </c>
      <c r="Y493">
        <f>((AT493*1.25)*1.2)</f>
        <v>0.13499999999999998</v>
      </c>
      <c r="AA493">
        <v>0</v>
      </c>
      <c r="AB493">
        <v>0.82</v>
      </c>
      <c r="AC493">
        <v>0</v>
      </c>
      <c r="AD493">
        <v>0</v>
      </c>
      <c r="AE493">
        <v>0</v>
      </c>
      <c r="AF493">
        <v>0.77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0.09</v>
      </c>
      <c r="AU493" t="s">
        <v>138</v>
      </c>
      <c r="AV493">
        <v>0</v>
      </c>
      <c r="AW493">
        <v>2</v>
      </c>
      <c r="AX493">
        <v>86550615</v>
      </c>
      <c r="AY493">
        <v>1</v>
      </c>
      <c r="AZ493">
        <v>0</v>
      </c>
      <c r="BA493">
        <v>469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ROUND(Y493*Source!I473*DO493,9)</f>
        <v>0</v>
      </c>
      <c r="CX493">
        <f>ROUND(Y493*Source!I473,9)</f>
        <v>4.0500000000000001E-2</v>
      </c>
      <c r="CY493">
        <f>AB493</f>
        <v>0.82</v>
      </c>
      <c r="CZ493">
        <f>AF493</f>
        <v>0.77</v>
      </c>
      <c r="DA493">
        <f>AJ493</f>
        <v>1</v>
      </c>
      <c r="DB493">
        <f>ROUND(((ROUND(AT493*CZ493,2)*1.25)*1.2),6)</f>
        <v>0.105</v>
      </c>
      <c r="DC493">
        <f>ROUND(((ROUND(AT493*AG493,2)*1.25)*1.2),6)</f>
        <v>0</v>
      </c>
      <c r="DD493" t="s">
        <v>3</v>
      </c>
      <c r="DE493" t="s">
        <v>3</v>
      </c>
      <c r="DF493">
        <f t="shared" si="221"/>
        <v>0</v>
      </c>
      <c r="DG493">
        <f t="shared" si="219"/>
        <v>0.03</v>
      </c>
      <c r="DH493">
        <f t="shared" si="211"/>
        <v>0</v>
      </c>
      <c r="DI493">
        <f t="shared" si="197"/>
        <v>0</v>
      </c>
      <c r="DJ493">
        <f>DG493</f>
        <v>0.03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ROW(Source!A473)</f>
        <v>473</v>
      </c>
      <c r="B494">
        <v>86549534</v>
      </c>
      <c r="C494">
        <v>86550602</v>
      </c>
      <c r="D494">
        <v>85731764</v>
      </c>
      <c r="E494">
        <v>1</v>
      </c>
      <c r="F494">
        <v>1</v>
      </c>
      <c r="G494">
        <v>1081</v>
      </c>
      <c r="H494">
        <v>2</v>
      </c>
      <c r="I494" t="s">
        <v>639</v>
      </c>
      <c r="J494" t="s">
        <v>640</v>
      </c>
      <c r="K494" t="s">
        <v>641</v>
      </c>
      <c r="L494">
        <v>1368</v>
      </c>
      <c r="N494">
        <v>1011</v>
      </c>
      <c r="O494" t="s">
        <v>618</v>
      </c>
      <c r="P494" t="s">
        <v>618</v>
      </c>
      <c r="Q494">
        <v>1</v>
      </c>
      <c r="W494">
        <v>0</v>
      </c>
      <c r="X494">
        <v>-643591644</v>
      </c>
      <c r="Y494">
        <f>((AT494*1.25)*1.2)</f>
        <v>0.46499999999999997</v>
      </c>
      <c r="AA494">
        <v>0</v>
      </c>
      <c r="AB494">
        <v>0.5</v>
      </c>
      <c r="AC494">
        <v>0</v>
      </c>
      <c r="AD494">
        <v>0</v>
      </c>
      <c r="AE494">
        <v>0</v>
      </c>
      <c r="AF494">
        <v>0.47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0.31</v>
      </c>
      <c r="AU494" t="s">
        <v>138</v>
      </c>
      <c r="AV494">
        <v>0</v>
      </c>
      <c r="AW494">
        <v>2</v>
      </c>
      <c r="AX494">
        <v>86550616</v>
      </c>
      <c r="AY494">
        <v>1</v>
      </c>
      <c r="AZ494">
        <v>0</v>
      </c>
      <c r="BA494">
        <v>470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ROUND(Y494*Source!I473*DO494,9)</f>
        <v>0</v>
      </c>
      <c r="CX494">
        <f>ROUND(Y494*Source!I473,9)</f>
        <v>0.13950000000000001</v>
      </c>
      <c r="CY494">
        <f>AB494</f>
        <v>0.5</v>
      </c>
      <c r="CZ494">
        <f>AF494</f>
        <v>0.47</v>
      </c>
      <c r="DA494">
        <f>AJ494</f>
        <v>1</v>
      </c>
      <c r="DB494">
        <f>ROUND(((ROUND(AT494*CZ494,2)*1.25)*1.2),6)</f>
        <v>0.22500000000000001</v>
      </c>
      <c r="DC494">
        <f>ROUND(((ROUND(AT494*AG494,2)*1.25)*1.2),6)</f>
        <v>0</v>
      </c>
      <c r="DD494" t="s">
        <v>3</v>
      </c>
      <c r="DE494" t="s">
        <v>3</v>
      </c>
      <c r="DF494">
        <f t="shared" si="221"/>
        <v>0</v>
      </c>
      <c r="DG494">
        <f t="shared" si="219"/>
        <v>7.0000000000000007E-2</v>
      </c>
      <c r="DH494">
        <f t="shared" si="211"/>
        <v>0</v>
      </c>
      <c r="DI494">
        <f t="shared" si="197"/>
        <v>0</v>
      </c>
      <c r="DJ494">
        <f>DG494</f>
        <v>7.0000000000000007E-2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ROW(Source!A473)</f>
        <v>473</v>
      </c>
      <c r="B495">
        <v>86549534</v>
      </c>
      <c r="C495">
        <v>86550602</v>
      </c>
      <c r="D495">
        <v>85702126</v>
      </c>
      <c r="E495">
        <v>1</v>
      </c>
      <c r="F495">
        <v>1</v>
      </c>
      <c r="G495">
        <v>1081</v>
      </c>
      <c r="H495">
        <v>3</v>
      </c>
      <c r="I495" t="s">
        <v>739</v>
      </c>
      <c r="J495" t="s">
        <v>740</v>
      </c>
      <c r="K495" t="s">
        <v>741</v>
      </c>
      <c r="L495">
        <v>1296</v>
      </c>
      <c r="N495">
        <v>1002</v>
      </c>
      <c r="O495" t="s">
        <v>742</v>
      </c>
      <c r="P495" t="s">
        <v>742</v>
      </c>
      <c r="Q495">
        <v>1</v>
      </c>
      <c r="W495">
        <v>0</v>
      </c>
      <c r="X495">
        <v>1977302506</v>
      </c>
      <c r="Y495">
        <f t="shared" ref="Y495:Y500" si="222">((AT495*1)*1)</f>
        <v>0.40400000000000003</v>
      </c>
      <c r="AA495">
        <v>84.21</v>
      </c>
      <c r="AB495">
        <v>0</v>
      </c>
      <c r="AC495">
        <v>0</v>
      </c>
      <c r="AD495">
        <v>0</v>
      </c>
      <c r="AE495">
        <v>84.21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0.40400000000000003</v>
      </c>
      <c r="AU495" t="s">
        <v>36</v>
      </c>
      <c r="AV495">
        <v>0</v>
      </c>
      <c r="AW495">
        <v>2</v>
      </c>
      <c r="AX495">
        <v>86550617</v>
      </c>
      <c r="AY495">
        <v>1</v>
      </c>
      <c r="AZ495">
        <v>0</v>
      </c>
      <c r="BA495">
        <v>471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ROUND(Y495*Source!I473,9)</f>
        <v>0.1212</v>
      </c>
      <c r="CY495">
        <f t="shared" ref="CY495:CY500" si="223">AA495</f>
        <v>84.21</v>
      </c>
      <c r="CZ495">
        <f t="shared" ref="CZ495:CZ500" si="224">AE495</f>
        <v>84.21</v>
      </c>
      <c r="DA495">
        <f t="shared" ref="DA495:DA500" si="225">AI495</f>
        <v>1</v>
      </c>
      <c r="DB495">
        <f t="shared" ref="DB495:DB500" si="226">ROUND(((ROUND(AT495*CZ495,2)*1)*1),6)</f>
        <v>34.020000000000003</v>
      </c>
      <c r="DC495">
        <f t="shared" ref="DC495:DC500" si="227">ROUND(((ROUND(AT495*AG495,2)*1)*1),6)</f>
        <v>0</v>
      </c>
      <c r="DD495" t="s">
        <v>3</v>
      </c>
      <c r="DE495" t="s">
        <v>3</v>
      </c>
      <c r="DF495">
        <f t="shared" si="221"/>
        <v>10.210000000000001</v>
      </c>
      <c r="DG495">
        <f t="shared" si="219"/>
        <v>0</v>
      </c>
      <c r="DH495">
        <f t="shared" si="211"/>
        <v>0</v>
      </c>
      <c r="DI495">
        <f t="shared" si="197"/>
        <v>0</v>
      </c>
      <c r="DJ495">
        <f t="shared" ref="DJ495:DJ500" si="228">DF495</f>
        <v>10.210000000000001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ROW(Source!A473)</f>
        <v>473</v>
      </c>
      <c r="B496">
        <v>86549534</v>
      </c>
      <c r="C496">
        <v>86550602</v>
      </c>
      <c r="D496">
        <v>85703149</v>
      </c>
      <c r="E496">
        <v>1</v>
      </c>
      <c r="F496">
        <v>1</v>
      </c>
      <c r="G496">
        <v>1081</v>
      </c>
      <c r="H496">
        <v>3</v>
      </c>
      <c r="I496" t="s">
        <v>721</v>
      </c>
      <c r="J496" t="s">
        <v>722</v>
      </c>
      <c r="K496" t="s">
        <v>723</v>
      </c>
      <c r="L496">
        <v>1354</v>
      </c>
      <c r="N496">
        <v>1010</v>
      </c>
      <c r="O496" t="s">
        <v>163</v>
      </c>
      <c r="P496" t="s">
        <v>163</v>
      </c>
      <c r="Q496">
        <v>1</v>
      </c>
      <c r="W496">
        <v>0</v>
      </c>
      <c r="X496">
        <v>1643149630</v>
      </c>
      <c r="Y496">
        <f t="shared" si="222"/>
        <v>0.77</v>
      </c>
      <c r="AA496">
        <v>38</v>
      </c>
      <c r="AB496">
        <v>0</v>
      </c>
      <c r="AC496">
        <v>0</v>
      </c>
      <c r="AD496">
        <v>0</v>
      </c>
      <c r="AE496">
        <v>38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0.77</v>
      </c>
      <c r="AU496" t="s">
        <v>36</v>
      </c>
      <c r="AV496">
        <v>0</v>
      </c>
      <c r="AW496">
        <v>2</v>
      </c>
      <c r="AX496">
        <v>86550618</v>
      </c>
      <c r="AY496">
        <v>1</v>
      </c>
      <c r="AZ496">
        <v>0</v>
      </c>
      <c r="BA496">
        <v>472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ROUND(Y496*Source!I473,9)</f>
        <v>0.23100000000000001</v>
      </c>
      <c r="CY496">
        <f t="shared" si="223"/>
        <v>38</v>
      </c>
      <c r="CZ496">
        <f t="shared" si="224"/>
        <v>38</v>
      </c>
      <c r="DA496">
        <f t="shared" si="225"/>
        <v>1</v>
      </c>
      <c r="DB496">
        <f t="shared" si="226"/>
        <v>29.26</v>
      </c>
      <c r="DC496">
        <f t="shared" si="227"/>
        <v>0</v>
      </c>
      <c r="DD496" t="s">
        <v>3</v>
      </c>
      <c r="DE496" t="s">
        <v>3</v>
      </c>
      <c r="DF496">
        <f t="shared" si="221"/>
        <v>8.7799999999999994</v>
      </c>
      <c r="DG496">
        <f t="shared" si="219"/>
        <v>0</v>
      </c>
      <c r="DH496">
        <f t="shared" si="211"/>
        <v>0</v>
      </c>
      <c r="DI496">
        <f t="shared" si="197"/>
        <v>0</v>
      </c>
      <c r="DJ496">
        <f t="shared" si="228"/>
        <v>8.7799999999999994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ROW(Source!A473)</f>
        <v>473</v>
      </c>
      <c r="B497">
        <v>86549534</v>
      </c>
      <c r="C497">
        <v>86550602</v>
      </c>
      <c r="D497">
        <v>85719579</v>
      </c>
      <c r="E497">
        <v>1</v>
      </c>
      <c r="F497">
        <v>1</v>
      </c>
      <c r="G497">
        <v>1081</v>
      </c>
      <c r="H497">
        <v>3</v>
      </c>
      <c r="I497" t="s">
        <v>426</v>
      </c>
      <c r="J497" t="s">
        <v>428</v>
      </c>
      <c r="K497" t="s">
        <v>427</v>
      </c>
      <c r="L497">
        <v>1391</v>
      </c>
      <c r="N497">
        <v>1013</v>
      </c>
      <c r="O497" t="s">
        <v>226</v>
      </c>
      <c r="P497" t="s">
        <v>226</v>
      </c>
      <c r="Q497">
        <v>1</v>
      </c>
      <c r="W497">
        <v>0</v>
      </c>
      <c r="X497">
        <v>877077921</v>
      </c>
      <c r="Y497">
        <f t="shared" si="222"/>
        <v>10</v>
      </c>
      <c r="AA497">
        <v>618.63</v>
      </c>
      <c r="AB497">
        <v>0</v>
      </c>
      <c r="AC497">
        <v>0</v>
      </c>
      <c r="AD497">
        <v>0</v>
      </c>
      <c r="AE497">
        <v>618.63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 t="s">
        <v>3</v>
      </c>
      <c r="AT497">
        <v>10</v>
      </c>
      <c r="AU497" t="s">
        <v>36</v>
      </c>
      <c r="AV497">
        <v>0</v>
      </c>
      <c r="AW497">
        <v>1</v>
      </c>
      <c r="AX497">
        <v>-1</v>
      </c>
      <c r="AY497">
        <v>0</v>
      </c>
      <c r="AZ497">
        <v>0</v>
      </c>
      <c r="BA497" t="s">
        <v>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ROUND(Y497*Source!I473,9)</f>
        <v>3</v>
      </c>
      <c r="CY497">
        <f t="shared" si="223"/>
        <v>618.63</v>
      </c>
      <c r="CZ497">
        <f t="shared" si="224"/>
        <v>618.63</v>
      </c>
      <c r="DA497">
        <f t="shared" si="225"/>
        <v>1</v>
      </c>
      <c r="DB497">
        <f t="shared" si="226"/>
        <v>6186.3</v>
      </c>
      <c r="DC497">
        <f t="shared" si="227"/>
        <v>0</v>
      </c>
      <c r="DD497" t="s">
        <v>3</v>
      </c>
      <c r="DE497" t="s">
        <v>3</v>
      </c>
      <c r="DF497">
        <f t="shared" si="221"/>
        <v>1855.89</v>
      </c>
      <c r="DG497">
        <f t="shared" si="219"/>
        <v>0</v>
      </c>
      <c r="DH497">
        <f t="shared" si="211"/>
        <v>0</v>
      </c>
      <c r="DI497">
        <f t="shared" si="197"/>
        <v>0</v>
      </c>
      <c r="DJ497">
        <f t="shared" si="228"/>
        <v>1855.89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ROW(Source!A473)</f>
        <v>473</v>
      </c>
      <c r="B498">
        <v>86549534</v>
      </c>
      <c r="C498">
        <v>86550602</v>
      </c>
      <c r="D498">
        <v>85719685</v>
      </c>
      <c r="E498">
        <v>1</v>
      </c>
      <c r="F498">
        <v>1</v>
      </c>
      <c r="G498">
        <v>1081</v>
      </c>
      <c r="H498">
        <v>3</v>
      </c>
      <c r="I498" t="s">
        <v>743</v>
      </c>
      <c r="J498" t="s">
        <v>744</v>
      </c>
      <c r="K498" t="s">
        <v>745</v>
      </c>
      <c r="L498">
        <v>1391</v>
      </c>
      <c r="N498">
        <v>1013</v>
      </c>
      <c r="O498" t="s">
        <v>226</v>
      </c>
      <c r="P498" t="s">
        <v>226</v>
      </c>
      <c r="Q498">
        <v>1</v>
      </c>
      <c r="W498">
        <v>0</v>
      </c>
      <c r="X498">
        <v>-681339324</v>
      </c>
      <c r="Y498">
        <f t="shared" si="222"/>
        <v>10</v>
      </c>
      <c r="AA498">
        <v>113.73</v>
      </c>
      <c r="AB498">
        <v>0</v>
      </c>
      <c r="AC498">
        <v>0</v>
      </c>
      <c r="AD498">
        <v>0</v>
      </c>
      <c r="AE498">
        <v>113.73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10</v>
      </c>
      <c r="AU498" t="s">
        <v>36</v>
      </c>
      <c r="AV498">
        <v>0</v>
      </c>
      <c r="AW498">
        <v>2</v>
      </c>
      <c r="AX498">
        <v>86550619</v>
      </c>
      <c r="AY498">
        <v>1</v>
      </c>
      <c r="AZ498">
        <v>0</v>
      </c>
      <c r="BA498">
        <v>473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ROUND(Y498*Source!I473,9)</f>
        <v>3</v>
      </c>
      <c r="CY498">
        <f t="shared" si="223"/>
        <v>113.73</v>
      </c>
      <c r="CZ498">
        <f t="shared" si="224"/>
        <v>113.73</v>
      </c>
      <c r="DA498">
        <f t="shared" si="225"/>
        <v>1</v>
      </c>
      <c r="DB498">
        <f t="shared" si="226"/>
        <v>1137.3</v>
      </c>
      <c r="DC498">
        <f t="shared" si="227"/>
        <v>0</v>
      </c>
      <c r="DD498" t="s">
        <v>3</v>
      </c>
      <c r="DE498" t="s">
        <v>3</v>
      </c>
      <c r="DF498">
        <f t="shared" si="221"/>
        <v>341.19</v>
      </c>
      <c r="DG498">
        <f t="shared" si="219"/>
        <v>0</v>
      </c>
      <c r="DH498">
        <f t="shared" si="211"/>
        <v>0</v>
      </c>
      <c r="DI498">
        <f t="shared" si="197"/>
        <v>0</v>
      </c>
      <c r="DJ498">
        <f t="shared" si="228"/>
        <v>341.19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5">
      <c r="A499">
        <f>ROW(Source!A473)</f>
        <v>473</v>
      </c>
      <c r="B499">
        <v>86549534</v>
      </c>
      <c r="C499">
        <v>86550602</v>
      </c>
      <c r="D499">
        <v>85719672</v>
      </c>
      <c r="E499">
        <v>1</v>
      </c>
      <c r="F499">
        <v>1</v>
      </c>
      <c r="G499">
        <v>1081</v>
      </c>
      <c r="H499">
        <v>3</v>
      </c>
      <c r="I499" t="s">
        <v>412</v>
      </c>
      <c r="J499" t="s">
        <v>414</v>
      </c>
      <c r="K499" t="s">
        <v>413</v>
      </c>
      <c r="L499">
        <v>1354</v>
      </c>
      <c r="N499">
        <v>1010</v>
      </c>
      <c r="O499" t="s">
        <v>163</v>
      </c>
      <c r="P499" t="s">
        <v>163</v>
      </c>
      <c r="Q499">
        <v>1</v>
      </c>
      <c r="W499">
        <v>0</v>
      </c>
      <c r="X499">
        <v>145208330</v>
      </c>
      <c r="Y499">
        <f t="shared" si="222"/>
        <v>10</v>
      </c>
      <c r="AA499">
        <v>92.11</v>
      </c>
      <c r="AB499">
        <v>0</v>
      </c>
      <c r="AC499">
        <v>0</v>
      </c>
      <c r="AD499">
        <v>0</v>
      </c>
      <c r="AE499">
        <v>92.11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 t="s">
        <v>3</v>
      </c>
      <c r="AT499">
        <v>10</v>
      </c>
      <c r="AU499" t="s">
        <v>36</v>
      </c>
      <c r="AV499">
        <v>0</v>
      </c>
      <c r="AW499">
        <v>1</v>
      </c>
      <c r="AX499">
        <v>-1</v>
      </c>
      <c r="AY499">
        <v>0</v>
      </c>
      <c r="AZ499">
        <v>0</v>
      </c>
      <c r="BA499" t="s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ROUND(Y499*Source!I473,9)</f>
        <v>3</v>
      </c>
      <c r="CY499">
        <f t="shared" si="223"/>
        <v>92.11</v>
      </c>
      <c r="CZ499">
        <f t="shared" si="224"/>
        <v>92.11</v>
      </c>
      <c r="DA499">
        <f t="shared" si="225"/>
        <v>1</v>
      </c>
      <c r="DB499">
        <f t="shared" si="226"/>
        <v>921.1</v>
      </c>
      <c r="DC499">
        <f t="shared" si="227"/>
        <v>0</v>
      </c>
      <c r="DD499" t="s">
        <v>3</v>
      </c>
      <c r="DE499" t="s">
        <v>3</v>
      </c>
      <c r="DF499">
        <f t="shared" si="221"/>
        <v>276.33</v>
      </c>
      <c r="DG499">
        <f t="shared" si="219"/>
        <v>0</v>
      </c>
      <c r="DH499">
        <f t="shared" si="211"/>
        <v>0</v>
      </c>
      <c r="DI499">
        <f t="shared" si="197"/>
        <v>0</v>
      </c>
      <c r="DJ499">
        <f t="shared" si="228"/>
        <v>276.33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5">
      <c r="A500">
        <f>ROW(Source!A473)</f>
        <v>473</v>
      </c>
      <c r="B500">
        <v>86549534</v>
      </c>
      <c r="C500">
        <v>86550602</v>
      </c>
      <c r="D500">
        <v>85710744</v>
      </c>
      <c r="E500">
        <v>1</v>
      </c>
      <c r="F500">
        <v>1</v>
      </c>
      <c r="G500">
        <v>1081</v>
      </c>
      <c r="H500">
        <v>3</v>
      </c>
      <c r="I500" t="s">
        <v>746</v>
      </c>
      <c r="J500" t="s">
        <v>747</v>
      </c>
      <c r="K500" t="s">
        <v>748</v>
      </c>
      <c r="L500">
        <v>1354</v>
      </c>
      <c r="N500">
        <v>1010</v>
      </c>
      <c r="O500" t="s">
        <v>163</v>
      </c>
      <c r="P500" t="s">
        <v>163</v>
      </c>
      <c r="Q500">
        <v>1</v>
      </c>
      <c r="W500">
        <v>0</v>
      </c>
      <c r="X500">
        <v>-246121157</v>
      </c>
      <c r="Y500">
        <f t="shared" si="222"/>
        <v>0.02</v>
      </c>
      <c r="AA500">
        <v>6.12</v>
      </c>
      <c r="AB500">
        <v>0</v>
      </c>
      <c r="AC500">
        <v>0</v>
      </c>
      <c r="AD500">
        <v>0</v>
      </c>
      <c r="AE500">
        <v>6.12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0.02</v>
      </c>
      <c r="AU500" t="s">
        <v>36</v>
      </c>
      <c r="AV500">
        <v>0</v>
      </c>
      <c r="AW500">
        <v>2</v>
      </c>
      <c r="AX500">
        <v>86550620</v>
      </c>
      <c r="AY500">
        <v>1</v>
      </c>
      <c r="AZ500">
        <v>0</v>
      </c>
      <c r="BA500">
        <v>474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ROUND(Y500*Source!I473,9)</f>
        <v>6.0000000000000001E-3</v>
      </c>
      <c r="CY500">
        <f t="shared" si="223"/>
        <v>6.12</v>
      </c>
      <c r="CZ500">
        <f t="shared" si="224"/>
        <v>6.12</v>
      </c>
      <c r="DA500">
        <f t="shared" si="225"/>
        <v>1</v>
      </c>
      <c r="DB500">
        <f t="shared" si="226"/>
        <v>0.12</v>
      </c>
      <c r="DC500">
        <f t="shared" si="227"/>
        <v>0</v>
      </c>
      <c r="DD500" t="s">
        <v>3</v>
      </c>
      <c r="DE500" t="s">
        <v>3</v>
      </c>
      <c r="DF500">
        <f t="shared" si="221"/>
        <v>0.04</v>
      </c>
      <c r="DG500">
        <f t="shared" si="219"/>
        <v>0</v>
      </c>
      <c r="DH500">
        <f t="shared" si="211"/>
        <v>0</v>
      </c>
      <c r="DI500">
        <f t="shared" si="197"/>
        <v>0</v>
      </c>
      <c r="DJ500">
        <f t="shared" si="228"/>
        <v>0.04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ROW(Source!A474)</f>
        <v>474</v>
      </c>
      <c r="B501">
        <v>86549536</v>
      </c>
      <c r="C501">
        <v>86550602</v>
      </c>
      <c r="D501">
        <v>85665773</v>
      </c>
      <c r="E501">
        <v>1081</v>
      </c>
      <c r="F501">
        <v>1</v>
      </c>
      <c r="G501">
        <v>1081</v>
      </c>
      <c r="H501">
        <v>1</v>
      </c>
      <c r="I501" t="s">
        <v>612</v>
      </c>
      <c r="J501" t="s">
        <v>3</v>
      </c>
      <c r="K501" t="s">
        <v>613</v>
      </c>
      <c r="L501">
        <v>1191</v>
      </c>
      <c r="N501">
        <v>1013</v>
      </c>
      <c r="O501" t="s">
        <v>614</v>
      </c>
      <c r="P501" t="s">
        <v>614</v>
      </c>
      <c r="Q501">
        <v>1</v>
      </c>
      <c r="W501">
        <v>0</v>
      </c>
      <c r="X501">
        <v>476480486</v>
      </c>
      <c r="Y501">
        <f>((AT501*1.15)*1.2)</f>
        <v>14.282999999999998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5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10.35</v>
      </c>
      <c r="AU501" t="s">
        <v>139</v>
      </c>
      <c r="AV501">
        <v>1</v>
      </c>
      <c r="AW501">
        <v>2</v>
      </c>
      <c r="AX501">
        <v>86550613</v>
      </c>
      <c r="AY501">
        <v>1</v>
      </c>
      <c r="AZ501">
        <v>0</v>
      </c>
      <c r="BA501">
        <v>477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U501">
        <f>ROUND(AT501*Source!I474*AH501*AL501,2)</f>
        <v>0</v>
      </c>
      <c r="CV501">
        <f>ROUND(Y501*Source!I474,9)</f>
        <v>4.2849000000000004</v>
      </c>
      <c r="CW501">
        <v>0</v>
      </c>
      <c r="CX501">
        <f>ROUND(Y501*Source!I474,9)</f>
        <v>4.2849000000000004</v>
      </c>
      <c r="CY501">
        <f>AD501</f>
        <v>0</v>
      </c>
      <c r="CZ501">
        <f>AH501</f>
        <v>0</v>
      </c>
      <c r="DA501">
        <f>AL501</f>
        <v>1</v>
      </c>
      <c r="DB501">
        <f>ROUND(((ROUND(AT501*CZ501,2)*1.15)*1.2),6)</f>
        <v>0</v>
      </c>
      <c r="DC501">
        <f>ROUND(((ROUND(AT501*AG501,2)*1.15)*1.2),6)</f>
        <v>0</v>
      </c>
      <c r="DD501" t="s">
        <v>3</v>
      </c>
      <c r="DE501" t="s">
        <v>3</v>
      </c>
      <c r="DF501">
        <f t="shared" si="221"/>
        <v>0</v>
      </c>
      <c r="DG501">
        <f t="shared" si="219"/>
        <v>0</v>
      </c>
      <c r="DH501">
        <f t="shared" si="211"/>
        <v>0</v>
      </c>
      <c r="DI501">
        <f t="shared" si="197"/>
        <v>0</v>
      </c>
      <c r="DJ501">
        <f>DI501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ROW(Source!A474)</f>
        <v>474</v>
      </c>
      <c r="B502">
        <v>86549536</v>
      </c>
      <c r="C502">
        <v>86550602</v>
      </c>
      <c r="D502">
        <v>85731677</v>
      </c>
      <c r="E502">
        <v>1</v>
      </c>
      <c r="F502">
        <v>1</v>
      </c>
      <c r="G502">
        <v>1081</v>
      </c>
      <c r="H502">
        <v>2</v>
      </c>
      <c r="I502" t="s">
        <v>632</v>
      </c>
      <c r="J502" t="s">
        <v>633</v>
      </c>
      <c r="K502" t="s">
        <v>634</v>
      </c>
      <c r="L502">
        <v>1368</v>
      </c>
      <c r="N502">
        <v>1011</v>
      </c>
      <c r="O502" t="s">
        <v>618</v>
      </c>
      <c r="P502" t="s">
        <v>618</v>
      </c>
      <c r="Q502">
        <v>1</v>
      </c>
      <c r="W502">
        <v>0</v>
      </c>
      <c r="X502">
        <v>874612079</v>
      </c>
      <c r="Y502">
        <f>((AT502*1.25)*1.2)</f>
        <v>0.48</v>
      </c>
      <c r="AA502">
        <v>0</v>
      </c>
      <c r="AB502">
        <v>1513.56</v>
      </c>
      <c r="AC502">
        <v>758.78</v>
      </c>
      <c r="AD502">
        <v>0</v>
      </c>
      <c r="AE502">
        <v>0</v>
      </c>
      <c r="AF502">
        <v>83.1</v>
      </c>
      <c r="AG502">
        <v>12.62</v>
      </c>
      <c r="AH502">
        <v>0</v>
      </c>
      <c r="AI502">
        <v>1</v>
      </c>
      <c r="AJ502">
        <v>17.07</v>
      </c>
      <c r="AK502">
        <v>56.35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0.32</v>
      </c>
      <c r="AU502" t="s">
        <v>138</v>
      </c>
      <c r="AV502">
        <v>0</v>
      </c>
      <c r="AW502">
        <v>2</v>
      </c>
      <c r="AX502">
        <v>86550614</v>
      </c>
      <c r="AY502">
        <v>1</v>
      </c>
      <c r="AZ502">
        <v>0</v>
      </c>
      <c r="BA502">
        <v>478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ROUND(Y502*Source!I474*DO502,9)</f>
        <v>1.81728</v>
      </c>
      <c r="CX502">
        <f>ROUND(Y502*Source!I474,9)</f>
        <v>0.14399999999999999</v>
      </c>
      <c r="CY502">
        <f>AB502</f>
        <v>1513.56</v>
      </c>
      <c r="CZ502">
        <f>AF502</f>
        <v>83.1</v>
      </c>
      <c r="DA502">
        <f>AJ502</f>
        <v>17.07</v>
      </c>
      <c r="DB502">
        <f>ROUND(((ROUND(AT502*CZ502,2)*1.25)*1.2),6)</f>
        <v>39.884999999999998</v>
      </c>
      <c r="DC502">
        <f>ROUND(((ROUND(AT502*AG502,2)*1.25)*1.2),6)</f>
        <v>6.06</v>
      </c>
      <c r="DD502" t="s">
        <v>3</v>
      </c>
      <c r="DE502" t="s">
        <v>3</v>
      </c>
      <c r="DF502">
        <f t="shared" si="221"/>
        <v>0</v>
      </c>
      <c r="DG502">
        <f>ROUND(ROUND(AF502*AJ502,2)*CX502,2)</f>
        <v>204.27</v>
      </c>
      <c r="DH502">
        <f>ROUND(ROUND(AG502*AK502,2)*CX502,2)</f>
        <v>102.4</v>
      </c>
      <c r="DI502">
        <f t="shared" si="197"/>
        <v>0</v>
      </c>
      <c r="DJ502">
        <f>DG502</f>
        <v>204.27</v>
      </c>
      <c r="DK502">
        <v>0</v>
      </c>
      <c r="DL502" t="s">
        <v>635</v>
      </c>
      <c r="DM502">
        <v>0</v>
      </c>
      <c r="DN502" t="s">
        <v>614</v>
      </c>
      <c r="DO502">
        <v>12.62</v>
      </c>
    </row>
    <row r="503" spans="1:119" x14ac:dyDescent="0.25">
      <c r="A503">
        <f>ROW(Source!A474)</f>
        <v>474</v>
      </c>
      <c r="B503">
        <v>86549536</v>
      </c>
      <c r="C503">
        <v>86550602</v>
      </c>
      <c r="D503">
        <v>85731731</v>
      </c>
      <c r="E503">
        <v>1</v>
      </c>
      <c r="F503">
        <v>1</v>
      </c>
      <c r="G503">
        <v>1081</v>
      </c>
      <c r="H503">
        <v>2</v>
      </c>
      <c r="I503" t="s">
        <v>636</v>
      </c>
      <c r="J503" t="s">
        <v>637</v>
      </c>
      <c r="K503" t="s">
        <v>638</v>
      </c>
      <c r="L503">
        <v>1368</v>
      </c>
      <c r="N503">
        <v>1011</v>
      </c>
      <c r="O503" t="s">
        <v>618</v>
      </c>
      <c r="P503" t="s">
        <v>618</v>
      </c>
      <c r="Q503">
        <v>1</v>
      </c>
      <c r="W503">
        <v>0</v>
      </c>
      <c r="X503">
        <v>-1895752648</v>
      </c>
      <c r="Y503">
        <f>((AT503*1.25)*1.2)</f>
        <v>0.13499999999999998</v>
      </c>
      <c r="AA503">
        <v>0</v>
      </c>
      <c r="AB503">
        <v>7.85</v>
      </c>
      <c r="AC503">
        <v>0</v>
      </c>
      <c r="AD503">
        <v>0</v>
      </c>
      <c r="AE503">
        <v>0</v>
      </c>
      <c r="AF503">
        <v>0.77</v>
      </c>
      <c r="AG503">
        <v>0</v>
      </c>
      <c r="AH503">
        <v>0</v>
      </c>
      <c r="AI503">
        <v>1</v>
      </c>
      <c r="AJ503">
        <v>9.56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0.09</v>
      </c>
      <c r="AU503" t="s">
        <v>138</v>
      </c>
      <c r="AV503">
        <v>0</v>
      </c>
      <c r="AW503">
        <v>2</v>
      </c>
      <c r="AX503">
        <v>86550615</v>
      </c>
      <c r="AY503">
        <v>1</v>
      </c>
      <c r="AZ503">
        <v>0</v>
      </c>
      <c r="BA503">
        <v>479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ROUND(Y503*Source!I474*DO503,9)</f>
        <v>0</v>
      </c>
      <c r="CX503">
        <f>ROUND(Y503*Source!I474,9)</f>
        <v>4.0500000000000001E-2</v>
      </c>
      <c r="CY503">
        <f>AB503</f>
        <v>7.85</v>
      </c>
      <c r="CZ503">
        <f>AF503</f>
        <v>0.77</v>
      </c>
      <c r="DA503">
        <f>AJ503</f>
        <v>9.56</v>
      </c>
      <c r="DB503">
        <f>ROUND(((ROUND(AT503*CZ503,2)*1.25)*1.2),6)</f>
        <v>0.105</v>
      </c>
      <c r="DC503">
        <f>ROUND(((ROUND(AT503*AG503,2)*1.25)*1.2),6)</f>
        <v>0</v>
      </c>
      <c r="DD503" t="s">
        <v>3</v>
      </c>
      <c r="DE503" t="s">
        <v>3</v>
      </c>
      <c r="DF503">
        <f t="shared" si="221"/>
        <v>0</v>
      </c>
      <c r="DG503">
        <f>ROUND(ROUND(AF503*AJ503,2)*CX503,2)</f>
        <v>0.3</v>
      </c>
      <c r="DH503">
        <f t="shared" ref="DH503:DH520" si="229">ROUND(ROUND(AG503,2)*CX503,2)</f>
        <v>0</v>
      </c>
      <c r="DI503">
        <f t="shared" si="197"/>
        <v>0</v>
      </c>
      <c r="DJ503">
        <f>DG503</f>
        <v>0.3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ROW(Source!A474)</f>
        <v>474</v>
      </c>
      <c r="B504">
        <v>86549536</v>
      </c>
      <c r="C504">
        <v>86550602</v>
      </c>
      <c r="D504">
        <v>85731764</v>
      </c>
      <c r="E504">
        <v>1</v>
      </c>
      <c r="F504">
        <v>1</v>
      </c>
      <c r="G504">
        <v>1081</v>
      </c>
      <c r="H504">
        <v>2</v>
      </c>
      <c r="I504" t="s">
        <v>639</v>
      </c>
      <c r="J504" t="s">
        <v>640</v>
      </c>
      <c r="K504" t="s">
        <v>641</v>
      </c>
      <c r="L504">
        <v>1368</v>
      </c>
      <c r="N504">
        <v>1011</v>
      </c>
      <c r="O504" t="s">
        <v>618</v>
      </c>
      <c r="P504" t="s">
        <v>618</v>
      </c>
      <c r="Q504">
        <v>1</v>
      </c>
      <c r="W504">
        <v>0</v>
      </c>
      <c r="X504">
        <v>-643591644</v>
      </c>
      <c r="Y504">
        <f>((AT504*1.25)*1.2)</f>
        <v>0.46499999999999997</v>
      </c>
      <c r="AA504">
        <v>0</v>
      </c>
      <c r="AB504">
        <v>4.84</v>
      </c>
      <c r="AC504">
        <v>0</v>
      </c>
      <c r="AD504">
        <v>0</v>
      </c>
      <c r="AE504">
        <v>0</v>
      </c>
      <c r="AF504">
        <v>0.47</v>
      </c>
      <c r="AG504">
        <v>0</v>
      </c>
      <c r="AH504">
        <v>0</v>
      </c>
      <c r="AI504">
        <v>1</v>
      </c>
      <c r="AJ504">
        <v>9.66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0.31</v>
      </c>
      <c r="AU504" t="s">
        <v>138</v>
      </c>
      <c r="AV504">
        <v>0</v>
      </c>
      <c r="AW504">
        <v>2</v>
      </c>
      <c r="AX504">
        <v>86550616</v>
      </c>
      <c r="AY504">
        <v>1</v>
      </c>
      <c r="AZ504">
        <v>0</v>
      </c>
      <c r="BA504">
        <v>480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ROUND(Y504*Source!I474*DO504,9)</f>
        <v>0</v>
      </c>
      <c r="CX504">
        <f>ROUND(Y504*Source!I474,9)</f>
        <v>0.13950000000000001</v>
      </c>
      <c r="CY504">
        <f>AB504</f>
        <v>4.84</v>
      </c>
      <c r="CZ504">
        <f>AF504</f>
        <v>0.47</v>
      </c>
      <c r="DA504">
        <f>AJ504</f>
        <v>9.66</v>
      </c>
      <c r="DB504">
        <f>ROUND(((ROUND(AT504*CZ504,2)*1.25)*1.2),6)</f>
        <v>0.22500000000000001</v>
      </c>
      <c r="DC504">
        <f>ROUND(((ROUND(AT504*AG504,2)*1.25)*1.2),6)</f>
        <v>0</v>
      </c>
      <c r="DD504" t="s">
        <v>3</v>
      </c>
      <c r="DE504" t="s">
        <v>3</v>
      </c>
      <c r="DF504">
        <f t="shared" si="221"/>
        <v>0</v>
      </c>
      <c r="DG504">
        <f>ROUND(ROUND(AF504*AJ504,2)*CX504,2)</f>
        <v>0.63</v>
      </c>
      <c r="DH504">
        <f t="shared" si="229"/>
        <v>0</v>
      </c>
      <c r="DI504">
        <f t="shared" si="197"/>
        <v>0</v>
      </c>
      <c r="DJ504">
        <f>DG504</f>
        <v>0.63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ROW(Source!A474)</f>
        <v>474</v>
      </c>
      <c r="B505">
        <v>86549536</v>
      </c>
      <c r="C505">
        <v>86550602</v>
      </c>
      <c r="D505">
        <v>85702126</v>
      </c>
      <c r="E505">
        <v>1</v>
      </c>
      <c r="F505">
        <v>1</v>
      </c>
      <c r="G505">
        <v>1081</v>
      </c>
      <c r="H505">
        <v>3</v>
      </c>
      <c r="I505" t="s">
        <v>739</v>
      </c>
      <c r="J505" t="s">
        <v>740</v>
      </c>
      <c r="K505" t="s">
        <v>741</v>
      </c>
      <c r="L505">
        <v>1296</v>
      </c>
      <c r="N505">
        <v>1002</v>
      </c>
      <c r="O505" t="s">
        <v>742</v>
      </c>
      <c r="P505" t="s">
        <v>742</v>
      </c>
      <c r="Q505">
        <v>1</v>
      </c>
      <c r="W505">
        <v>0</v>
      </c>
      <c r="X505">
        <v>1977302506</v>
      </c>
      <c r="Y505">
        <f t="shared" ref="Y505:Y510" si="230">((AT505*1)*1)</f>
        <v>0.40400000000000003</v>
      </c>
      <c r="AA505">
        <v>410.94</v>
      </c>
      <c r="AB505">
        <v>0</v>
      </c>
      <c r="AC505">
        <v>0</v>
      </c>
      <c r="AD505">
        <v>0</v>
      </c>
      <c r="AE505">
        <v>84.21</v>
      </c>
      <c r="AF505">
        <v>0</v>
      </c>
      <c r="AG505">
        <v>0</v>
      </c>
      <c r="AH505">
        <v>0</v>
      </c>
      <c r="AI505">
        <v>4.88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0.40400000000000003</v>
      </c>
      <c r="AU505" t="s">
        <v>36</v>
      </c>
      <c r="AV505">
        <v>0</v>
      </c>
      <c r="AW505">
        <v>2</v>
      </c>
      <c r="AX505">
        <v>86550617</v>
      </c>
      <c r="AY505">
        <v>1</v>
      </c>
      <c r="AZ505">
        <v>0</v>
      </c>
      <c r="BA505">
        <v>481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ROUND(Y505*Source!I474,9)</f>
        <v>0.1212</v>
      </c>
      <c r="CY505">
        <f t="shared" ref="CY505:CY510" si="231">AA505</f>
        <v>410.94</v>
      </c>
      <c r="CZ505">
        <f t="shared" ref="CZ505:CZ510" si="232">AE505</f>
        <v>84.21</v>
      </c>
      <c r="DA505">
        <f t="shared" ref="DA505:DA510" si="233">AI505</f>
        <v>4.88</v>
      </c>
      <c r="DB505">
        <f t="shared" ref="DB505:DB510" si="234">ROUND(((ROUND(AT505*CZ505,2)*1)*1),6)</f>
        <v>34.020000000000003</v>
      </c>
      <c r="DC505">
        <f t="shared" ref="DC505:DC510" si="235">ROUND(((ROUND(AT505*AG505,2)*1)*1),6)</f>
        <v>0</v>
      </c>
      <c r="DD505" t="s">
        <v>3</v>
      </c>
      <c r="DE505" t="s">
        <v>3</v>
      </c>
      <c r="DF505">
        <f t="shared" ref="DF505:DF510" si="236">ROUND(ROUND(AE505*AI505,2)*CX505,2)</f>
        <v>49.81</v>
      </c>
      <c r="DG505">
        <f t="shared" ref="DG505:DG520" si="237">ROUND(ROUND(AF505,2)*CX505,2)</f>
        <v>0</v>
      </c>
      <c r="DH505">
        <f t="shared" si="229"/>
        <v>0</v>
      </c>
      <c r="DI505">
        <f t="shared" si="197"/>
        <v>0</v>
      </c>
      <c r="DJ505">
        <f t="shared" ref="DJ505:DJ510" si="238">DF505</f>
        <v>49.81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ROW(Source!A474)</f>
        <v>474</v>
      </c>
      <c r="B506">
        <v>86549536</v>
      </c>
      <c r="C506">
        <v>86550602</v>
      </c>
      <c r="D506">
        <v>85703149</v>
      </c>
      <c r="E506">
        <v>1</v>
      </c>
      <c r="F506">
        <v>1</v>
      </c>
      <c r="G506">
        <v>1081</v>
      </c>
      <c r="H506">
        <v>3</v>
      </c>
      <c r="I506" t="s">
        <v>721</v>
      </c>
      <c r="J506" t="s">
        <v>722</v>
      </c>
      <c r="K506" t="s">
        <v>723</v>
      </c>
      <c r="L506">
        <v>1354</v>
      </c>
      <c r="N506">
        <v>1010</v>
      </c>
      <c r="O506" t="s">
        <v>163</v>
      </c>
      <c r="P506" t="s">
        <v>163</v>
      </c>
      <c r="Q506">
        <v>1</v>
      </c>
      <c r="W506">
        <v>0</v>
      </c>
      <c r="X506">
        <v>1643149630</v>
      </c>
      <c r="Y506">
        <f t="shared" si="230"/>
        <v>0.77</v>
      </c>
      <c r="AA506">
        <v>204.82</v>
      </c>
      <c r="AB506">
        <v>0</v>
      </c>
      <c r="AC506">
        <v>0</v>
      </c>
      <c r="AD506">
        <v>0</v>
      </c>
      <c r="AE506">
        <v>38</v>
      </c>
      <c r="AF506">
        <v>0</v>
      </c>
      <c r="AG506">
        <v>0</v>
      </c>
      <c r="AH506">
        <v>0</v>
      </c>
      <c r="AI506">
        <v>5.39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0.77</v>
      </c>
      <c r="AU506" t="s">
        <v>36</v>
      </c>
      <c r="AV506">
        <v>0</v>
      </c>
      <c r="AW506">
        <v>2</v>
      </c>
      <c r="AX506">
        <v>86550618</v>
      </c>
      <c r="AY506">
        <v>1</v>
      </c>
      <c r="AZ506">
        <v>0</v>
      </c>
      <c r="BA506">
        <v>482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ROUND(Y506*Source!I474,9)</f>
        <v>0.23100000000000001</v>
      </c>
      <c r="CY506">
        <f t="shared" si="231"/>
        <v>204.82</v>
      </c>
      <c r="CZ506">
        <f t="shared" si="232"/>
        <v>38</v>
      </c>
      <c r="DA506">
        <f t="shared" si="233"/>
        <v>5.39</v>
      </c>
      <c r="DB506">
        <f t="shared" si="234"/>
        <v>29.26</v>
      </c>
      <c r="DC506">
        <f t="shared" si="235"/>
        <v>0</v>
      </c>
      <c r="DD506" t="s">
        <v>3</v>
      </c>
      <c r="DE506" t="s">
        <v>3</v>
      </c>
      <c r="DF506">
        <f t="shared" si="236"/>
        <v>47.31</v>
      </c>
      <c r="DG506">
        <f t="shared" si="237"/>
        <v>0</v>
      </c>
      <c r="DH506">
        <f t="shared" si="229"/>
        <v>0</v>
      </c>
      <c r="DI506">
        <f t="shared" si="197"/>
        <v>0</v>
      </c>
      <c r="DJ506">
        <f t="shared" si="238"/>
        <v>47.31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ROW(Source!A474)</f>
        <v>474</v>
      </c>
      <c r="B507">
        <v>86549536</v>
      </c>
      <c r="C507">
        <v>86550602</v>
      </c>
      <c r="D507">
        <v>85719579</v>
      </c>
      <c r="E507">
        <v>1</v>
      </c>
      <c r="F507">
        <v>1</v>
      </c>
      <c r="G507">
        <v>1081</v>
      </c>
      <c r="H507">
        <v>3</v>
      </c>
      <c r="I507" t="s">
        <v>426</v>
      </c>
      <c r="J507" t="s">
        <v>428</v>
      </c>
      <c r="K507" t="s">
        <v>427</v>
      </c>
      <c r="L507">
        <v>1391</v>
      </c>
      <c r="N507">
        <v>1013</v>
      </c>
      <c r="O507" t="s">
        <v>226</v>
      </c>
      <c r="P507" t="s">
        <v>226</v>
      </c>
      <c r="Q507">
        <v>1</v>
      </c>
      <c r="W507">
        <v>0</v>
      </c>
      <c r="X507">
        <v>877077921</v>
      </c>
      <c r="Y507">
        <f t="shared" si="230"/>
        <v>10</v>
      </c>
      <c r="AA507">
        <v>6322.4</v>
      </c>
      <c r="AB507">
        <v>0</v>
      </c>
      <c r="AC507">
        <v>0</v>
      </c>
      <c r="AD507">
        <v>0</v>
      </c>
      <c r="AE507">
        <v>618.63</v>
      </c>
      <c r="AF507">
        <v>0</v>
      </c>
      <c r="AG507">
        <v>0</v>
      </c>
      <c r="AH507">
        <v>0</v>
      </c>
      <c r="AI507">
        <v>10.220000000000001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10</v>
      </c>
      <c r="AU507" t="s">
        <v>36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ROUND(Y507*Source!I474,9)</f>
        <v>3</v>
      </c>
      <c r="CY507">
        <f t="shared" si="231"/>
        <v>6322.4</v>
      </c>
      <c r="CZ507">
        <f t="shared" si="232"/>
        <v>618.63</v>
      </c>
      <c r="DA507">
        <f t="shared" si="233"/>
        <v>10.220000000000001</v>
      </c>
      <c r="DB507">
        <f t="shared" si="234"/>
        <v>6186.3</v>
      </c>
      <c r="DC507">
        <f t="shared" si="235"/>
        <v>0</v>
      </c>
      <c r="DD507" t="s">
        <v>3</v>
      </c>
      <c r="DE507" t="s">
        <v>3</v>
      </c>
      <c r="DF507">
        <f t="shared" si="236"/>
        <v>18967.2</v>
      </c>
      <c r="DG507">
        <f t="shared" si="237"/>
        <v>0</v>
      </c>
      <c r="DH507">
        <f t="shared" si="229"/>
        <v>0</v>
      </c>
      <c r="DI507">
        <f t="shared" si="197"/>
        <v>0</v>
      </c>
      <c r="DJ507">
        <f t="shared" si="238"/>
        <v>18967.2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ROW(Source!A474)</f>
        <v>474</v>
      </c>
      <c r="B508">
        <v>86549536</v>
      </c>
      <c r="C508">
        <v>86550602</v>
      </c>
      <c r="D508">
        <v>85719685</v>
      </c>
      <c r="E508">
        <v>1</v>
      </c>
      <c r="F508">
        <v>1</v>
      </c>
      <c r="G508">
        <v>1081</v>
      </c>
      <c r="H508">
        <v>3</v>
      </c>
      <c r="I508" t="s">
        <v>743</v>
      </c>
      <c r="J508" t="s">
        <v>744</v>
      </c>
      <c r="K508" t="s">
        <v>745</v>
      </c>
      <c r="L508">
        <v>1391</v>
      </c>
      <c r="N508">
        <v>1013</v>
      </c>
      <c r="O508" t="s">
        <v>226</v>
      </c>
      <c r="P508" t="s">
        <v>226</v>
      </c>
      <c r="Q508">
        <v>1</v>
      </c>
      <c r="W508">
        <v>0</v>
      </c>
      <c r="X508">
        <v>-681339324</v>
      </c>
      <c r="Y508">
        <f t="shared" si="230"/>
        <v>10</v>
      </c>
      <c r="AA508">
        <v>1993.69</v>
      </c>
      <c r="AB508">
        <v>0</v>
      </c>
      <c r="AC508">
        <v>0</v>
      </c>
      <c r="AD508">
        <v>0</v>
      </c>
      <c r="AE508">
        <v>113.73</v>
      </c>
      <c r="AF508">
        <v>0</v>
      </c>
      <c r="AG508">
        <v>0</v>
      </c>
      <c r="AH508">
        <v>0</v>
      </c>
      <c r="AI508">
        <v>17.53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10</v>
      </c>
      <c r="AU508" t="s">
        <v>36</v>
      </c>
      <c r="AV508">
        <v>0</v>
      </c>
      <c r="AW508">
        <v>2</v>
      </c>
      <c r="AX508">
        <v>86550619</v>
      </c>
      <c r="AY508">
        <v>1</v>
      </c>
      <c r="AZ508">
        <v>0</v>
      </c>
      <c r="BA508">
        <v>483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ROUND(Y508*Source!I474,9)</f>
        <v>3</v>
      </c>
      <c r="CY508">
        <f t="shared" si="231"/>
        <v>1993.69</v>
      </c>
      <c r="CZ508">
        <f t="shared" si="232"/>
        <v>113.73</v>
      </c>
      <c r="DA508">
        <f t="shared" si="233"/>
        <v>17.53</v>
      </c>
      <c r="DB508">
        <f t="shared" si="234"/>
        <v>1137.3</v>
      </c>
      <c r="DC508">
        <f t="shared" si="235"/>
        <v>0</v>
      </c>
      <c r="DD508" t="s">
        <v>3</v>
      </c>
      <c r="DE508" t="s">
        <v>3</v>
      </c>
      <c r="DF508">
        <f t="shared" si="236"/>
        <v>5981.07</v>
      </c>
      <c r="DG508">
        <f t="shared" si="237"/>
        <v>0</v>
      </c>
      <c r="DH508">
        <f t="shared" si="229"/>
        <v>0</v>
      </c>
      <c r="DI508">
        <f t="shared" si="197"/>
        <v>0</v>
      </c>
      <c r="DJ508">
        <f t="shared" si="238"/>
        <v>5981.07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ROW(Source!A474)</f>
        <v>474</v>
      </c>
      <c r="B509">
        <v>86549536</v>
      </c>
      <c r="C509">
        <v>86550602</v>
      </c>
      <c r="D509">
        <v>85719672</v>
      </c>
      <c r="E509">
        <v>1</v>
      </c>
      <c r="F509">
        <v>1</v>
      </c>
      <c r="G509">
        <v>1081</v>
      </c>
      <c r="H509">
        <v>3</v>
      </c>
      <c r="I509" t="s">
        <v>412</v>
      </c>
      <c r="J509" t="s">
        <v>414</v>
      </c>
      <c r="K509" t="s">
        <v>413</v>
      </c>
      <c r="L509">
        <v>1354</v>
      </c>
      <c r="N509">
        <v>1010</v>
      </c>
      <c r="O509" t="s">
        <v>163</v>
      </c>
      <c r="P509" t="s">
        <v>163</v>
      </c>
      <c r="Q509">
        <v>1</v>
      </c>
      <c r="W509">
        <v>0</v>
      </c>
      <c r="X509">
        <v>145208330</v>
      </c>
      <c r="Y509">
        <f t="shared" si="230"/>
        <v>10</v>
      </c>
      <c r="AA509">
        <v>960.71</v>
      </c>
      <c r="AB509">
        <v>0</v>
      </c>
      <c r="AC509">
        <v>0</v>
      </c>
      <c r="AD509">
        <v>0</v>
      </c>
      <c r="AE509">
        <v>92.11</v>
      </c>
      <c r="AF509">
        <v>0</v>
      </c>
      <c r="AG509">
        <v>0</v>
      </c>
      <c r="AH509">
        <v>0</v>
      </c>
      <c r="AI509">
        <v>10.43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 t="s">
        <v>3</v>
      </c>
      <c r="AT509">
        <v>10</v>
      </c>
      <c r="AU509" t="s">
        <v>36</v>
      </c>
      <c r="AV509">
        <v>0</v>
      </c>
      <c r="AW509">
        <v>1</v>
      </c>
      <c r="AX509">
        <v>-1</v>
      </c>
      <c r="AY509">
        <v>0</v>
      </c>
      <c r="AZ509">
        <v>0</v>
      </c>
      <c r="BA509" t="s">
        <v>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ROUND(Y509*Source!I474,9)</f>
        <v>3</v>
      </c>
      <c r="CY509">
        <f t="shared" si="231"/>
        <v>960.71</v>
      </c>
      <c r="CZ509">
        <f t="shared" si="232"/>
        <v>92.11</v>
      </c>
      <c r="DA509">
        <f t="shared" si="233"/>
        <v>10.43</v>
      </c>
      <c r="DB509">
        <f t="shared" si="234"/>
        <v>921.1</v>
      </c>
      <c r="DC509">
        <f t="shared" si="235"/>
        <v>0</v>
      </c>
      <c r="DD509" t="s">
        <v>3</v>
      </c>
      <c r="DE509" t="s">
        <v>3</v>
      </c>
      <c r="DF509">
        <f t="shared" si="236"/>
        <v>2882.13</v>
      </c>
      <c r="DG509">
        <f t="shared" si="237"/>
        <v>0</v>
      </c>
      <c r="DH509">
        <f t="shared" si="229"/>
        <v>0</v>
      </c>
      <c r="DI509">
        <f t="shared" si="197"/>
        <v>0</v>
      </c>
      <c r="DJ509">
        <f t="shared" si="238"/>
        <v>2882.13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ROW(Source!A474)</f>
        <v>474</v>
      </c>
      <c r="B510">
        <v>86549536</v>
      </c>
      <c r="C510">
        <v>86550602</v>
      </c>
      <c r="D510">
        <v>85710744</v>
      </c>
      <c r="E510">
        <v>1</v>
      </c>
      <c r="F510">
        <v>1</v>
      </c>
      <c r="G510">
        <v>1081</v>
      </c>
      <c r="H510">
        <v>3</v>
      </c>
      <c r="I510" t="s">
        <v>746</v>
      </c>
      <c r="J510" t="s">
        <v>747</v>
      </c>
      <c r="K510" t="s">
        <v>748</v>
      </c>
      <c r="L510">
        <v>1354</v>
      </c>
      <c r="N510">
        <v>1010</v>
      </c>
      <c r="O510" t="s">
        <v>163</v>
      </c>
      <c r="P510" t="s">
        <v>163</v>
      </c>
      <c r="Q510">
        <v>1</v>
      </c>
      <c r="W510">
        <v>0</v>
      </c>
      <c r="X510">
        <v>-246121157</v>
      </c>
      <c r="Y510">
        <f t="shared" si="230"/>
        <v>0.02</v>
      </c>
      <c r="AA510">
        <v>54.47</v>
      </c>
      <c r="AB510">
        <v>0</v>
      </c>
      <c r="AC510">
        <v>0</v>
      </c>
      <c r="AD510">
        <v>0</v>
      </c>
      <c r="AE510">
        <v>6.12</v>
      </c>
      <c r="AF510">
        <v>0</v>
      </c>
      <c r="AG510">
        <v>0</v>
      </c>
      <c r="AH510">
        <v>0</v>
      </c>
      <c r="AI510">
        <v>8.9</v>
      </c>
      <c r="AJ510">
        <v>1</v>
      </c>
      <c r="AK510">
        <v>1</v>
      </c>
      <c r="AL510">
        <v>1</v>
      </c>
      <c r="AM510">
        <v>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0.02</v>
      </c>
      <c r="AU510" t="s">
        <v>36</v>
      </c>
      <c r="AV510">
        <v>0</v>
      </c>
      <c r="AW510">
        <v>2</v>
      </c>
      <c r="AX510">
        <v>86550620</v>
      </c>
      <c r="AY510">
        <v>1</v>
      </c>
      <c r="AZ510">
        <v>0</v>
      </c>
      <c r="BA510">
        <v>484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ROUND(Y510*Source!I474,9)</f>
        <v>6.0000000000000001E-3</v>
      </c>
      <c r="CY510">
        <f t="shared" si="231"/>
        <v>54.47</v>
      </c>
      <c r="CZ510">
        <f t="shared" si="232"/>
        <v>6.12</v>
      </c>
      <c r="DA510">
        <f t="shared" si="233"/>
        <v>8.9</v>
      </c>
      <c r="DB510">
        <f t="shared" si="234"/>
        <v>0.12</v>
      </c>
      <c r="DC510">
        <f t="shared" si="235"/>
        <v>0</v>
      </c>
      <c r="DD510" t="s">
        <v>3</v>
      </c>
      <c r="DE510" t="s">
        <v>3</v>
      </c>
      <c r="DF510">
        <f t="shared" si="236"/>
        <v>0.33</v>
      </c>
      <c r="DG510">
        <f t="shared" si="237"/>
        <v>0</v>
      </c>
      <c r="DH510">
        <f t="shared" si="229"/>
        <v>0</v>
      </c>
      <c r="DI510">
        <f t="shared" si="197"/>
        <v>0</v>
      </c>
      <c r="DJ510">
        <f t="shared" si="238"/>
        <v>0.33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ROW(Source!A479)</f>
        <v>479</v>
      </c>
      <c r="B511">
        <v>86549534</v>
      </c>
      <c r="C511">
        <v>86550625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612</v>
      </c>
      <c r="J511" t="s">
        <v>3</v>
      </c>
      <c r="K511" t="s">
        <v>613</v>
      </c>
      <c r="L511">
        <v>1191</v>
      </c>
      <c r="N511">
        <v>1013</v>
      </c>
      <c r="O511" t="s">
        <v>614</v>
      </c>
      <c r="P511" t="s">
        <v>614</v>
      </c>
      <c r="Q511">
        <v>1</v>
      </c>
      <c r="W511">
        <v>0</v>
      </c>
      <c r="X511">
        <v>476480486</v>
      </c>
      <c r="Y511">
        <f>((AT511*1.15)*1.2)</f>
        <v>8.7353999999999985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6.33</v>
      </c>
      <c r="AU511" t="s">
        <v>139</v>
      </c>
      <c r="AV511">
        <v>1</v>
      </c>
      <c r="AW511">
        <v>2</v>
      </c>
      <c r="AX511">
        <v>86550635</v>
      </c>
      <c r="AY511">
        <v>1</v>
      </c>
      <c r="AZ511">
        <v>0</v>
      </c>
      <c r="BA511">
        <v>487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ROUND(AT511*Source!I479*AH511*AL511,2)</f>
        <v>0</v>
      </c>
      <c r="CV511">
        <f>ROUND(Y511*Source!I479,9)</f>
        <v>0.87353999999999998</v>
      </c>
      <c r="CW511">
        <v>0</v>
      </c>
      <c r="CX511">
        <f>ROUND(Y511*Source!I479,9)</f>
        <v>0.87353999999999998</v>
      </c>
      <c r="CY511">
        <f>AD511</f>
        <v>0</v>
      </c>
      <c r="CZ511">
        <f>AH511</f>
        <v>0</v>
      </c>
      <c r="DA511">
        <f>AL511</f>
        <v>1</v>
      </c>
      <c r="DB511">
        <f>ROUND(((ROUND(AT511*CZ511,2)*1.15)*1.2),6)</f>
        <v>0</v>
      </c>
      <c r="DC511">
        <f>ROUND(((ROUND(AT511*AG511,2)*1.15)*1.2),6)</f>
        <v>0</v>
      </c>
      <c r="DD511" t="s">
        <v>3</v>
      </c>
      <c r="DE511" t="s">
        <v>3</v>
      </c>
      <c r="DF511">
        <f t="shared" ref="DF511:DF523" si="239">ROUND(ROUND(AE511,2)*CX511,2)</f>
        <v>0</v>
      </c>
      <c r="DG511">
        <f t="shared" si="237"/>
        <v>0</v>
      </c>
      <c r="DH511">
        <f t="shared" si="229"/>
        <v>0</v>
      </c>
      <c r="DI511">
        <f t="shared" si="197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ROW(Source!A479)</f>
        <v>479</v>
      </c>
      <c r="B512">
        <v>86549534</v>
      </c>
      <c r="C512">
        <v>86550625</v>
      </c>
      <c r="D512">
        <v>85731677</v>
      </c>
      <c r="E512">
        <v>1</v>
      </c>
      <c r="F512">
        <v>1</v>
      </c>
      <c r="G512">
        <v>1081</v>
      </c>
      <c r="H512">
        <v>2</v>
      </c>
      <c r="I512" t="s">
        <v>632</v>
      </c>
      <c r="J512" t="s">
        <v>633</v>
      </c>
      <c r="K512" t="s">
        <v>634</v>
      </c>
      <c r="L512">
        <v>1368</v>
      </c>
      <c r="N512">
        <v>1011</v>
      </c>
      <c r="O512" t="s">
        <v>618</v>
      </c>
      <c r="P512" t="s">
        <v>618</v>
      </c>
      <c r="Q512">
        <v>1</v>
      </c>
      <c r="W512">
        <v>0</v>
      </c>
      <c r="X512">
        <v>874612079</v>
      </c>
      <c r="Y512">
        <f>((AT512*1.25)*1.2)</f>
        <v>0.51</v>
      </c>
      <c r="AA512">
        <v>0</v>
      </c>
      <c r="AB512">
        <v>88.67</v>
      </c>
      <c r="AC512">
        <v>13.47</v>
      </c>
      <c r="AD512">
        <v>0</v>
      </c>
      <c r="AE512">
        <v>0</v>
      </c>
      <c r="AF512">
        <v>83.1</v>
      </c>
      <c r="AG512">
        <v>12.62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0.34</v>
      </c>
      <c r="AU512" t="s">
        <v>138</v>
      </c>
      <c r="AV512">
        <v>0</v>
      </c>
      <c r="AW512">
        <v>2</v>
      </c>
      <c r="AX512">
        <v>86550636</v>
      </c>
      <c r="AY512">
        <v>1</v>
      </c>
      <c r="AZ512">
        <v>0</v>
      </c>
      <c r="BA512">
        <v>488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ROUND(Y512*Source!I479*DO512,9)</f>
        <v>0.64361999999999997</v>
      </c>
      <c r="CX512">
        <f>ROUND(Y512*Source!I479,9)</f>
        <v>5.0999999999999997E-2</v>
      </c>
      <c r="CY512">
        <f>AB512</f>
        <v>88.67</v>
      </c>
      <c r="CZ512">
        <f>AF512</f>
        <v>83.1</v>
      </c>
      <c r="DA512">
        <f>AJ512</f>
        <v>1</v>
      </c>
      <c r="DB512">
        <f>ROUND(((ROUND(AT512*CZ512,2)*1.25)*1.2),6)</f>
        <v>42.375</v>
      </c>
      <c r="DC512">
        <f>ROUND(((ROUND(AT512*AG512,2)*1.25)*1.2),6)</f>
        <v>6.4349999999999996</v>
      </c>
      <c r="DD512" t="s">
        <v>3</v>
      </c>
      <c r="DE512" t="s">
        <v>3</v>
      </c>
      <c r="DF512">
        <f t="shared" si="239"/>
        <v>0</v>
      </c>
      <c r="DG512">
        <f t="shared" si="237"/>
        <v>4.24</v>
      </c>
      <c r="DH512">
        <f t="shared" si="229"/>
        <v>0.64</v>
      </c>
      <c r="DI512">
        <f t="shared" si="197"/>
        <v>0</v>
      </c>
      <c r="DJ512">
        <f>DG512</f>
        <v>4.24</v>
      </c>
      <c r="DK512">
        <v>0</v>
      </c>
      <c r="DL512" t="s">
        <v>635</v>
      </c>
      <c r="DM512">
        <v>0</v>
      </c>
      <c r="DN512" t="s">
        <v>614</v>
      </c>
      <c r="DO512">
        <v>12.62</v>
      </c>
    </row>
    <row r="513" spans="1:119" x14ac:dyDescent="0.25">
      <c r="A513">
        <f>ROW(Source!A479)</f>
        <v>479</v>
      </c>
      <c r="B513">
        <v>86549534</v>
      </c>
      <c r="C513">
        <v>86550625</v>
      </c>
      <c r="D513">
        <v>85731798</v>
      </c>
      <c r="E513">
        <v>1</v>
      </c>
      <c r="F513">
        <v>1</v>
      </c>
      <c r="G513">
        <v>1081</v>
      </c>
      <c r="H513">
        <v>2</v>
      </c>
      <c r="I513" t="s">
        <v>664</v>
      </c>
      <c r="J513" t="s">
        <v>665</v>
      </c>
      <c r="K513" t="s">
        <v>666</v>
      </c>
      <c r="L513">
        <v>1368</v>
      </c>
      <c r="N513">
        <v>1011</v>
      </c>
      <c r="O513" t="s">
        <v>618</v>
      </c>
      <c r="P513" t="s">
        <v>618</v>
      </c>
      <c r="Q513">
        <v>1</v>
      </c>
      <c r="W513">
        <v>0</v>
      </c>
      <c r="X513">
        <v>-2083101341</v>
      </c>
      <c r="Y513">
        <f>((AT513*1.25)*1.2)</f>
        <v>0.28499999999999998</v>
      </c>
      <c r="AA513">
        <v>0</v>
      </c>
      <c r="AB513">
        <v>0.85</v>
      </c>
      <c r="AC513">
        <v>0</v>
      </c>
      <c r="AD513">
        <v>0</v>
      </c>
      <c r="AE513">
        <v>0</v>
      </c>
      <c r="AF513">
        <v>0.8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0.19</v>
      </c>
      <c r="AU513" t="s">
        <v>138</v>
      </c>
      <c r="AV513">
        <v>0</v>
      </c>
      <c r="AW513">
        <v>2</v>
      </c>
      <c r="AX513">
        <v>86550637</v>
      </c>
      <c r="AY513">
        <v>1</v>
      </c>
      <c r="AZ513">
        <v>0</v>
      </c>
      <c r="BA513">
        <v>489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ROUND(Y513*Source!I479*DO513,9)</f>
        <v>0</v>
      </c>
      <c r="CX513">
        <f>ROUND(Y513*Source!I479,9)</f>
        <v>2.8500000000000001E-2</v>
      </c>
      <c r="CY513">
        <f>AB513</f>
        <v>0.85</v>
      </c>
      <c r="CZ513">
        <f>AF513</f>
        <v>0.8</v>
      </c>
      <c r="DA513">
        <f>AJ513</f>
        <v>1</v>
      </c>
      <c r="DB513">
        <f>ROUND(((ROUND(AT513*CZ513,2)*1.25)*1.2),6)</f>
        <v>0.22500000000000001</v>
      </c>
      <c r="DC513">
        <f>ROUND(((ROUND(AT513*AG513,2)*1.25)*1.2),6)</f>
        <v>0</v>
      </c>
      <c r="DD513" t="s">
        <v>3</v>
      </c>
      <c r="DE513" t="s">
        <v>3</v>
      </c>
      <c r="DF513">
        <f t="shared" si="239"/>
        <v>0</v>
      </c>
      <c r="DG513">
        <f t="shared" si="237"/>
        <v>0.02</v>
      </c>
      <c r="DH513">
        <f t="shared" si="229"/>
        <v>0</v>
      </c>
      <c r="DI513">
        <f t="shared" ref="DI513:DI576" si="240">ROUND(ROUND(AH513,2)*CX513,2)</f>
        <v>0</v>
      </c>
      <c r="DJ513">
        <f>DG513</f>
        <v>0.02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ROW(Source!A479)</f>
        <v>479</v>
      </c>
      <c r="B514">
        <v>86549534</v>
      </c>
      <c r="C514">
        <v>86550625</v>
      </c>
      <c r="D514">
        <v>85731764</v>
      </c>
      <c r="E514">
        <v>1</v>
      </c>
      <c r="F514">
        <v>1</v>
      </c>
      <c r="G514">
        <v>1081</v>
      </c>
      <c r="H514">
        <v>2</v>
      </c>
      <c r="I514" t="s">
        <v>639</v>
      </c>
      <c r="J514" t="s">
        <v>640</v>
      </c>
      <c r="K514" t="s">
        <v>641</v>
      </c>
      <c r="L514">
        <v>1368</v>
      </c>
      <c r="N514">
        <v>1011</v>
      </c>
      <c r="O514" t="s">
        <v>618</v>
      </c>
      <c r="P514" t="s">
        <v>618</v>
      </c>
      <c r="Q514">
        <v>1</v>
      </c>
      <c r="W514">
        <v>0</v>
      </c>
      <c r="X514">
        <v>-643591644</v>
      </c>
      <c r="Y514">
        <f>((AT514*1.25)*1.2)</f>
        <v>0.09</v>
      </c>
      <c r="AA514">
        <v>0</v>
      </c>
      <c r="AB514">
        <v>0.5</v>
      </c>
      <c r="AC514">
        <v>0</v>
      </c>
      <c r="AD514">
        <v>0</v>
      </c>
      <c r="AE514">
        <v>0</v>
      </c>
      <c r="AF514">
        <v>0.47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0.06</v>
      </c>
      <c r="AU514" t="s">
        <v>138</v>
      </c>
      <c r="AV514">
        <v>0</v>
      </c>
      <c r="AW514">
        <v>2</v>
      </c>
      <c r="AX514">
        <v>86550638</v>
      </c>
      <c r="AY514">
        <v>1</v>
      </c>
      <c r="AZ514">
        <v>0</v>
      </c>
      <c r="BA514">
        <v>490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ROUND(Y514*Source!I479*DO514,9)</f>
        <v>0</v>
      </c>
      <c r="CX514">
        <f>ROUND(Y514*Source!I479,9)</f>
        <v>8.9999999999999993E-3</v>
      </c>
      <c r="CY514">
        <f>AB514</f>
        <v>0.5</v>
      </c>
      <c r="CZ514">
        <f>AF514</f>
        <v>0.47</v>
      </c>
      <c r="DA514">
        <f>AJ514</f>
        <v>1</v>
      </c>
      <c r="DB514">
        <f>ROUND(((ROUND(AT514*CZ514,2)*1.25)*1.2),6)</f>
        <v>4.4999999999999998E-2</v>
      </c>
      <c r="DC514">
        <f>ROUND(((ROUND(AT514*AG514,2)*1.25)*1.2),6)</f>
        <v>0</v>
      </c>
      <c r="DD514" t="s">
        <v>3</v>
      </c>
      <c r="DE514" t="s">
        <v>3</v>
      </c>
      <c r="DF514">
        <f t="shared" si="239"/>
        <v>0</v>
      </c>
      <c r="DG514">
        <f t="shared" si="237"/>
        <v>0</v>
      </c>
      <c r="DH514">
        <f t="shared" si="229"/>
        <v>0</v>
      </c>
      <c r="DI514">
        <f t="shared" si="240"/>
        <v>0</v>
      </c>
      <c r="DJ514">
        <f>DG514</f>
        <v>0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5">
      <c r="A515">
        <f>ROW(Source!A479)</f>
        <v>479</v>
      </c>
      <c r="B515">
        <v>86549534</v>
      </c>
      <c r="C515">
        <v>86550625</v>
      </c>
      <c r="D515">
        <v>85702126</v>
      </c>
      <c r="E515">
        <v>1</v>
      </c>
      <c r="F515">
        <v>1</v>
      </c>
      <c r="G515">
        <v>1081</v>
      </c>
      <c r="H515">
        <v>3</v>
      </c>
      <c r="I515" t="s">
        <v>739</v>
      </c>
      <c r="J515" t="s">
        <v>740</v>
      </c>
      <c r="K515" t="s">
        <v>741</v>
      </c>
      <c r="L515">
        <v>1296</v>
      </c>
      <c r="N515">
        <v>1002</v>
      </c>
      <c r="O515" t="s">
        <v>742</v>
      </c>
      <c r="P515" t="s">
        <v>742</v>
      </c>
      <c r="Q515">
        <v>1</v>
      </c>
      <c r="W515">
        <v>0</v>
      </c>
      <c r="X515">
        <v>1977302506</v>
      </c>
      <c r="Y515">
        <f>((AT515*1)*1)</f>
        <v>0.46210000000000001</v>
      </c>
      <c r="AA515">
        <v>84.21</v>
      </c>
      <c r="AB515">
        <v>0</v>
      </c>
      <c r="AC515">
        <v>0</v>
      </c>
      <c r="AD515">
        <v>0</v>
      </c>
      <c r="AE515">
        <v>84.21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0.46210000000000001</v>
      </c>
      <c r="AU515" t="s">
        <v>36</v>
      </c>
      <c r="AV515">
        <v>0</v>
      </c>
      <c r="AW515">
        <v>2</v>
      </c>
      <c r="AX515">
        <v>86550639</v>
      </c>
      <c r="AY515">
        <v>1</v>
      </c>
      <c r="AZ515">
        <v>0</v>
      </c>
      <c r="BA515">
        <v>491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ROUND(Y515*Source!I479,9)</f>
        <v>4.6210000000000001E-2</v>
      </c>
      <c r="CY515">
        <f>AA515</f>
        <v>84.21</v>
      </c>
      <c r="CZ515">
        <f>AE515</f>
        <v>84.21</v>
      </c>
      <c r="DA515">
        <f>AI515</f>
        <v>1</v>
      </c>
      <c r="DB515">
        <f>ROUND(((ROUND(AT515*CZ515,2)*1)*1),6)</f>
        <v>38.909999999999997</v>
      </c>
      <c r="DC515">
        <f>ROUND(((ROUND(AT515*AG515,2)*1)*1),6)</f>
        <v>0</v>
      </c>
      <c r="DD515" t="s">
        <v>3</v>
      </c>
      <c r="DE515" t="s">
        <v>3</v>
      </c>
      <c r="DF515">
        <f t="shared" si="239"/>
        <v>3.89</v>
      </c>
      <c r="DG515">
        <f t="shared" si="237"/>
        <v>0</v>
      </c>
      <c r="DH515">
        <f t="shared" si="229"/>
        <v>0</v>
      </c>
      <c r="DI515">
        <f t="shared" si="240"/>
        <v>0</v>
      </c>
      <c r="DJ515">
        <f>DF515</f>
        <v>3.89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ROW(Source!A479)</f>
        <v>479</v>
      </c>
      <c r="B516">
        <v>86549534</v>
      </c>
      <c r="C516">
        <v>86550625</v>
      </c>
      <c r="D516">
        <v>85703149</v>
      </c>
      <c r="E516">
        <v>1</v>
      </c>
      <c r="F516">
        <v>1</v>
      </c>
      <c r="G516">
        <v>1081</v>
      </c>
      <c r="H516">
        <v>3</v>
      </c>
      <c r="I516" t="s">
        <v>721</v>
      </c>
      <c r="J516" t="s">
        <v>722</v>
      </c>
      <c r="K516" t="s">
        <v>723</v>
      </c>
      <c r="L516">
        <v>1354</v>
      </c>
      <c r="N516">
        <v>1010</v>
      </c>
      <c r="O516" t="s">
        <v>163</v>
      </c>
      <c r="P516" t="s">
        <v>163</v>
      </c>
      <c r="Q516">
        <v>1</v>
      </c>
      <c r="W516">
        <v>0</v>
      </c>
      <c r="X516">
        <v>1643149630</v>
      </c>
      <c r="Y516">
        <f>((AT516*1)*1)</f>
        <v>1.2250000000000001</v>
      </c>
      <c r="AA516">
        <v>38</v>
      </c>
      <c r="AB516">
        <v>0</v>
      </c>
      <c r="AC516">
        <v>0</v>
      </c>
      <c r="AD516">
        <v>0</v>
      </c>
      <c r="AE516">
        <v>38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1.2250000000000001</v>
      </c>
      <c r="AU516" t="s">
        <v>36</v>
      </c>
      <c r="AV516">
        <v>0</v>
      </c>
      <c r="AW516">
        <v>2</v>
      </c>
      <c r="AX516">
        <v>86550640</v>
      </c>
      <c r="AY516">
        <v>1</v>
      </c>
      <c r="AZ516">
        <v>0</v>
      </c>
      <c r="BA516">
        <v>492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ROUND(Y516*Source!I479,9)</f>
        <v>0.1225</v>
      </c>
      <c r="CY516">
        <f>AA516</f>
        <v>38</v>
      </c>
      <c r="CZ516">
        <f>AE516</f>
        <v>38</v>
      </c>
      <c r="DA516">
        <f>AI516</f>
        <v>1</v>
      </c>
      <c r="DB516">
        <f>ROUND(((ROUND(AT516*CZ516,2)*1)*1),6)</f>
        <v>46.55</v>
      </c>
      <c r="DC516">
        <f>ROUND(((ROUND(AT516*AG516,2)*1)*1),6)</f>
        <v>0</v>
      </c>
      <c r="DD516" t="s">
        <v>3</v>
      </c>
      <c r="DE516" t="s">
        <v>3</v>
      </c>
      <c r="DF516">
        <f t="shared" si="239"/>
        <v>4.66</v>
      </c>
      <c r="DG516">
        <f t="shared" si="237"/>
        <v>0</v>
      </c>
      <c r="DH516">
        <f t="shared" si="229"/>
        <v>0</v>
      </c>
      <c r="DI516">
        <f t="shared" si="240"/>
        <v>0</v>
      </c>
      <c r="DJ516">
        <f>DF516</f>
        <v>4.66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ROW(Source!A479)</f>
        <v>479</v>
      </c>
      <c r="B517">
        <v>86549534</v>
      </c>
      <c r="C517">
        <v>86550625</v>
      </c>
      <c r="D517">
        <v>85719672</v>
      </c>
      <c r="E517">
        <v>1</v>
      </c>
      <c r="F517">
        <v>1</v>
      </c>
      <c r="G517">
        <v>1081</v>
      </c>
      <c r="H517">
        <v>3</v>
      </c>
      <c r="I517" t="s">
        <v>412</v>
      </c>
      <c r="J517" t="s">
        <v>414</v>
      </c>
      <c r="K517" t="s">
        <v>413</v>
      </c>
      <c r="L517">
        <v>1354</v>
      </c>
      <c r="N517">
        <v>1010</v>
      </c>
      <c r="O517" t="s">
        <v>163</v>
      </c>
      <c r="P517" t="s">
        <v>163</v>
      </c>
      <c r="Q517">
        <v>1</v>
      </c>
      <c r="W517">
        <v>0</v>
      </c>
      <c r="X517">
        <v>145208330</v>
      </c>
      <c r="Y517">
        <f>((AT517*1)*1)</f>
        <v>10</v>
      </c>
      <c r="AA517">
        <v>92.11</v>
      </c>
      <c r="AB517">
        <v>0</v>
      </c>
      <c r="AC517">
        <v>0</v>
      </c>
      <c r="AD517">
        <v>0</v>
      </c>
      <c r="AE517">
        <v>92.11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 t="s">
        <v>3</v>
      </c>
      <c r="AT517">
        <v>10</v>
      </c>
      <c r="AU517" t="s">
        <v>36</v>
      </c>
      <c r="AV517">
        <v>0</v>
      </c>
      <c r="AW517">
        <v>1</v>
      </c>
      <c r="AX517">
        <v>-1</v>
      </c>
      <c r="AY517">
        <v>0</v>
      </c>
      <c r="AZ517">
        <v>0</v>
      </c>
      <c r="BA517" t="s">
        <v>3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ROUND(Y517*Source!I479,9)</f>
        <v>1</v>
      </c>
      <c r="CY517">
        <f>AA517</f>
        <v>92.11</v>
      </c>
      <c r="CZ517">
        <f>AE517</f>
        <v>92.11</v>
      </c>
      <c r="DA517">
        <f>AI517</f>
        <v>1</v>
      </c>
      <c r="DB517">
        <f>ROUND(((ROUND(AT517*CZ517,2)*1)*1),6)</f>
        <v>921.1</v>
      </c>
      <c r="DC517">
        <f>ROUND(((ROUND(AT517*AG517,2)*1)*1),6)</f>
        <v>0</v>
      </c>
      <c r="DD517" t="s">
        <v>3</v>
      </c>
      <c r="DE517" t="s">
        <v>3</v>
      </c>
      <c r="DF517">
        <f t="shared" si="239"/>
        <v>92.11</v>
      </c>
      <c r="DG517">
        <f t="shared" si="237"/>
        <v>0</v>
      </c>
      <c r="DH517">
        <f t="shared" si="229"/>
        <v>0</v>
      </c>
      <c r="DI517">
        <f t="shared" si="240"/>
        <v>0</v>
      </c>
      <c r="DJ517">
        <f>DF517</f>
        <v>92.11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ROW(Source!A479)</f>
        <v>479</v>
      </c>
      <c r="B518">
        <v>86549534</v>
      </c>
      <c r="C518">
        <v>86550625</v>
      </c>
      <c r="D518">
        <v>85710740</v>
      </c>
      <c r="E518">
        <v>1</v>
      </c>
      <c r="F518">
        <v>1</v>
      </c>
      <c r="G518">
        <v>1081</v>
      </c>
      <c r="H518">
        <v>3</v>
      </c>
      <c r="I518" t="s">
        <v>749</v>
      </c>
      <c r="J518" t="s">
        <v>750</v>
      </c>
      <c r="K518" t="s">
        <v>751</v>
      </c>
      <c r="L518">
        <v>1354</v>
      </c>
      <c r="N518">
        <v>1010</v>
      </c>
      <c r="O518" t="s">
        <v>163</v>
      </c>
      <c r="P518" t="s">
        <v>163</v>
      </c>
      <c r="Q518">
        <v>1</v>
      </c>
      <c r="W518">
        <v>0</v>
      </c>
      <c r="X518">
        <v>451408244</v>
      </c>
      <c r="Y518">
        <f>((AT518*1)*1)</f>
        <v>0.03</v>
      </c>
      <c r="AA518">
        <v>7.74</v>
      </c>
      <c r="AB518">
        <v>0</v>
      </c>
      <c r="AC518">
        <v>0</v>
      </c>
      <c r="AD518">
        <v>0</v>
      </c>
      <c r="AE518">
        <v>7.74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0.03</v>
      </c>
      <c r="AU518" t="s">
        <v>36</v>
      </c>
      <c r="AV518">
        <v>0</v>
      </c>
      <c r="AW518">
        <v>2</v>
      </c>
      <c r="AX518">
        <v>86550641</v>
      </c>
      <c r="AY518">
        <v>1</v>
      </c>
      <c r="AZ518">
        <v>0</v>
      </c>
      <c r="BA518">
        <v>493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ROUND(Y518*Source!I479,9)</f>
        <v>3.0000000000000001E-3</v>
      </c>
      <c r="CY518">
        <f>AA518</f>
        <v>7.74</v>
      </c>
      <c r="CZ518">
        <f>AE518</f>
        <v>7.74</v>
      </c>
      <c r="DA518">
        <f>AI518</f>
        <v>1</v>
      </c>
      <c r="DB518">
        <f>ROUND(((ROUND(AT518*CZ518,2)*1)*1),6)</f>
        <v>0.23</v>
      </c>
      <c r="DC518">
        <f>ROUND(((ROUND(AT518*AG518,2)*1)*1),6)</f>
        <v>0</v>
      </c>
      <c r="DD518" t="s">
        <v>3</v>
      </c>
      <c r="DE518" t="s">
        <v>3</v>
      </c>
      <c r="DF518">
        <f t="shared" si="239"/>
        <v>0.02</v>
      </c>
      <c r="DG518">
        <f t="shared" si="237"/>
        <v>0</v>
      </c>
      <c r="DH518">
        <f t="shared" si="229"/>
        <v>0</v>
      </c>
      <c r="DI518">
        <f t="shared" si="240"/>
        <v>0</v>
      </c>
      <c r="DJ518">
        <f>DF518</f>
        <v>0.02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ROW(Source!A479)</f>
        <v>479</v>
      </c>
      <c r="B519">
        <v>86549534</v>
      </c>
      <c r="C519">
        <v>86550625</v>
      </c>
      <c r="D519">
        <v>0</v>
      </c>
      <c r="E519">
        <v>0</v>
      </c>
      <c r="F519">
        <v>1</v>
      </c>
      <c r="G519">
        <v>1081</v>
      </c>
      <c r="H519">
        <v>3</v>
      </c>
      <c r="I519" t="s">
        <v>435</v>
      </c>
      <c r="J519" t="s">
        <v>3</v>
      </c>
      <c r="K519" t="s">
        <v>436</v>
      </c>
      <c r="L519">
        <v>1354</v>
      </c>
      <c r="N519">
        <v>1010</v>
      </c>
      <c r="O519" t="s">
        <v>163</v>
      </c>
      <c r="P519" t="s">
        <v>163</v>
      </c>
      <c r="Q519">
        <v>1</v>
      </c>
      <c r="W519">
        <v>0</v>
      </c>
      <c r="X519">
        <v>-1509561545</v>
      </c>
      <c r="Y519">
        <f>((AT519*1)*1)</f>
        <v>10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 t="s">
        <v>3</v>
      </c>
      <c r="AT519">
        <v>10</v>
      </c>
      <c r="AU519" t="s">
        <v>36</v>
      </c>
      <c r="AV519">
        <v>0</v>
      </c>
      <c r="AW519">
        <v>1</v>
      </c>
      <c r="AX519">
        <v>-1</v>
      </c>
      <c r="AY519">
        <v>0</v>
      </c>
      <c r="AZ519">
        <v>0</v>
      </c>
      <c r="BA519" t="s">
        <v>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ROUND(Y519*Source!I479,9)</f>
        <v>1</v>
      </c>
      <c r="CY519">
        <f>AA519</f>
        <v>0</v>
      </c>
      <c r="CZ519">
        <f>AE519</f>
        <v>0</v>
      </c>
      <c r="DA519">
        <f>AI519</f>
        <v>1</v>
      </c>
      <c r="DB519">
        <f>ROUND(((ROUND(AT519*CZ519,2)*1)*1),6)</f>
        <v>0</v>
      </c>
      <c r="DC519">
        <f>ROUND(((ROUND(AT519*AG519,2)*1)*1),6)</f>
        <v>0</v>
      </c>
      <c r="DD519" t="s">
        <v>3</v>
      </c>
      <c r="DE519" t="s">
        <v>3</v>
      </c>
      <c r="DF519">
        <f t="shared" si="239"/>
        <v>0</v>
      </c>
      <c r="DG519">
        <f t="shared" si="237"/>
        <v>0</v>
      </c>
      <c r="DH519">
        <f t="shared" si="229"/>
        <v>0</v>
      </c>
      <c r="DI519">
        <f t="shared" si="240"/>
        <v>0</v>
      </c>
      <c r="DJ519">
        <f>DF519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ROW(Source!A480)</f>
        <v>480</v>
      </c>
      <c r="B520">
        <v>86549536</v>
      </c>
      <c r="C520">
        <v>86550625</v>
      </c>
      <c r="D520">
        <v>85665773</v>
      </c>
      <c r="E520">
        <v>1081</v>
      </c>
      <c r="F520">
        <v>1</v>
      </c>
      <c r="G520">
        <v>1081</v>
      </c>
      <c r="H520">
        <v>1</v>
      </c>
      <c r="I520" t="s">
        <v>612</v>
      </c>
      <c r="J520" t="s">
        <v>3</v>
      </c>
      <c r="K520" t="s">
        <v>613</v>
      </c>
      <c r="L520">
        <v>1191</v>
      </c>
      <c r="N520">
        <v>1013</v>
      </c>
      <c r="O520" t="s">
        <v>614</v>
      </c>
      <c r="P520" t="s">
        <v>614</v>
      </c>
      <c r="Q520">
        <v>1</v>
      </c>
      <c r="W520">
        <v>0</v>
      </c>
      <c r="X520">
        <v>476480486</v>
      </c>
      <c r="Y520">
        <f>((AT520*1.15)*1.2)</f>
        <v>8.7353999999999985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5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6.33</v>
      </c>
      <c r="AU520" t="s">
        <v>139</v>
      </c>
      <c r="AV520">
        <v>1</v>
      </c>
      <c r="AW520">
        <v>2</v>
      </c>
      <c r="AX520">
        <v>86550635</v>
      </c>
      <c r="AY520">
        <v>1</v>
      </c>
      <c r="AZ520">
        <v>0</v>
      </c>
      <c r="BA520">
        <v>496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U520">
        <f>ROUND(AT520*Source!I480*AH520*AL520,2)</f>
        <v>0</v>
      </c>
      <c r="CV520">
        <f>ROUND(Y520*Source!I480,9)</f>
        <v>0.87353999999999998</v>
      </c>
      <c r="CW520">
        <v>0</v>
      </c>
      <c r="CX520">
        <f>ROUND(Y520*Source!I480,9)</f>
        <v>0.87353999999999998</v>
      </c>
      <c r="CY520">
        <f>AD520</f>
        <v>0</v>
      </c>
      <c r="CZ520">
        <f>AH520</f>
        <v>0</v>
      </c>
      <c r="DA520">
        <f>AL520</f>
        <v>1</v>
      </c>
      <c r="DB520">
        <f>ROUND(((ROUND(AT520*CZ520,2)*1.15)*1.2),6)</f>
        <v>0</v>
      </c>
      <c r="DC520">
        <f>ROUND(((ROUND(AT520*AG520,2)*1.15)*1.2),6)</f>
        <v>0</v>
      </c>
      <c r="DD520" t="s">
        <v>3</v>
      </c>
      <c r="DE520" t="s">
        <v>3</v>
      </c>
      <c r="DF520">
        <f t="shared" si="239"/>
        <v>0</v>
      </c>
      <c r="DG520">
        <f t="shared" si="237"/>
        <v>0</v>
      </c>
      <c r="DH520">
        <f t="shared" si="229"/>
        <v>0</v>
      </c>
      <c r="DI520">
        <f t="shared" si="240"/>
        <v>0</v>
      </c>
      <c r="DJ520">
        <f>DI520</f>
        <v>0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ROW(Source!A480)</f>
        <v>480</v>
      </c>
      <c r="B521">
        <v>86549536</v>
      </c>
      <c r="C521">
        <v>86550625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632</v>
      </c>
      <c r="J521" t="s">
        <v>633</v>
      </c>
      <c r="K521" t="s">
        <v>634</v>
      </c>
      <c r="L521">
        <v>1368</v>
      </c>
      <c r="N521">
        <v>1011</v>
      </c>
      <c r="O521" t="s">
        <v>618</v>
      </c>
      <c r="P521" t="s">
        <v>618</v>
      </c>
      <c r="Q521">
        <v>1</v>
      </c>
      <c r="W521">
        <v>0</v>
      </c>
      <c r="X521">
        <v>874612079</v>
      </c>
      <c r="Y521">
        <f>((AT521*1.25)*1.2)</f>
        <v>0.51</v>
      </c>
      <c r="AA521">
        <v>0</v>
      </c>
      <c r="AB521">
        <v>1513.56</v>
      </c>
      <c r="AC521">
        <v>758.78</v>
      </c>
      <c r="AD521">
        <v>0</v>
      </c>
      <c r="AE521">
        <v>0</v>
      </c>
      <c r="AF521">
        <v>83.1</v>
      </c>
      <c r="AG521">
        <v>12.62</v>
      </c>
      <c r="AH521">
        <v>0</v>
      </c>
      <c r="AI521">
        <v>1</v>
      </c>
      <c r="AJ521">
        <v>17.07</v>
      </c>
      <c r="AK521">
        <v>56.35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0.34</v>
      </c>
      <c r="AU521" t="s">
        <v>138</v>
      </c>
      <c r="AV521">
        <v>0</v>
      </c>
      <c r="AW521">
        <v>2</v>
      </c>
      <c r="AX521">
        <v>86550636</v>
      </c>
      <c r="AY521">
        <v>1</v>
      </c>
      <c r="AZ521">
        <v>0</v>
      </c>
      <c r="BA521">
        <v>497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f>ROUND(Y521*Source!I480*DO521,9)</f>
        <v>0.64361999999999997</v>
      </c>
      <c r="CX521">
        <f>ROUND(Y521*Source!I480,9)</f>
        <v>5.0999999999999997E-2</v>
      </c>
      <c r="CY521">
        <f>AB521</f>
        <v>1513.56</v>
      </c>
      <c r="CZ521">
        <f>AF521</f>
        <v>83.1</v>
      </c>
      <c r="DA521">
        <f>AJ521</f>
        <v>17.07</v>
      </c>
      <c r="DB521">
        <f>ROUND(((ROUND(AT521*CZ521,2)*1.25)*1.2),6)</f>
        <v>42.375</v>
      </c>
      <c r="DC521">
        <f>ROUND(((ROUND(AT521*AG521,2)*1.25)*1.2),6)</f>
        <v>6.4349999999999996</v>
      </c>
      <c r="DD521" t="s">
        <v>3</v>
      </c>
      <c r="DE521" t="s">
        <v>3</v>
      </c>
      <c r="DF521">
        <f t="shared" si="239"/>
        <v>0</v>
      </c>
      <c r="DG521">
        <f>ROUND(ROUND(AF521*AJ521,2)*CX521,2)</f>
        <v>72.34</v>
      </c>
      <c r="DH521">
        <f>ROUND(ROUND(AG521*AK521,2)*CX521,2)</f>
        <v>36.270000000000003</v>
      </c>
      <c r="DI521">
        <f t="shared" si="240"/>
        <v>0</v>
      </c>
      <c r="DJ521">
        <f>DG521</f>
        <v>72.34</v>
      </c>
      <c r="DK521">
        <v>0</v>
      </c>
      <c r="DL521" t="s">
        <v>635</v>
      </c>
      <c r="DM521">
        <v>0</v>
      </c>
      <c r="DN521" t="s">
        <v>614</v>
      </c>
      <c r="DO521">
        <v>12.62</v>
      </c>
    </row>
    <row r="522" spans="1:119" x14ac:dyDescent="0.25">
      <c r="A522">
        <f>ROW(Source!A480)</f>
        <v>480</v>
      </c>
      <c r="B522">
        <v>86549536</v>
      </c>
      <c r="C522">
        <v>86550625</v>
      </c>
      <c r="D522">
        <v>85731798</v>
      </c>
      <c r="E522">
        <v>1</v>
      </c>
      <c r="F522">
        <v>1</v>
      </c>
      <c r="G522">
        <v>1081</v>
      </c>
      <c r="H522">
        <v>2</v>
      </c>
      <c r="I522" t="s">
        <v>664</v>
      </c>
      <c r="J522" t="s">
        <v>665</v>
      </c>
      <c r="K522" t="s">
        <v>666</v>
      </c>
      <c r="L522">
        <v>1368</v>
      </c>
      <c r="N522">
        <v>1011</v>
      </c>
      <c r="O522" t="s">
        <v>618</v>
      </c>
      <c r="P522" t="s">
        <v>618</v>
      </c>
      <c r="Q522">
        <v>1</v>
      </c>
      <c r="W522">
        <v>0</v>
      </c>
      <c r="X522">
        <v>-2083101341</v>
      </c>
      <c r="Y522">
        <f>((AT522*1.25)*1.2)</f>
        <v>0.28499999999999998</v>
      </c>
      <c r="AA522">
        <v>0</v>
      </c>
      <c r="AB522">
        <v>8.08</v>
      </c>
      <c r="AC522">
        <v>0</v>
      </c>
      <c r="AD522">
        <v>0</v>
      </c>
      <c r="AE522">
        <v>0</v>
      </c>
      <c r="AF522">
        <v>0.8</v>
      </c>
      <c r="AG522">
        <v>0</v>
      </c>
      <c r="AH522">
        <v>0</v>
      </c>
      <c r="AI522">
        <v>1</v>
      </c>
      <c r="AJ522">
        <v>9.4600000000000009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0.19</v>
      </c>
      <c r="AU522" t="s">
        <v>138</v>
      </c>
      <c r="AV522">
        <v>0</v>
      </c>
      <c r="AW522">
        <v>2</v>
      </c>
      <c r="AX522">
        <v>86550637</v>
      </c>
      <c r="AY522">
        <v>1</v>
      </c>
      <c r="AZ522">
        <v>0</v>
      </c>
      <c r="BA522">
        <v>498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ROUND(Y522*Source!I480*DO522,9)</f>
        <v>0</v>
      </c>
      <c r="CX522">
        <f>ROUND(Y522*Source!I480,9)</f>
        <v>2.8500000000000001E-2</v>
      </c>
      <c r="CY522">
        <f>AB522</f>
        <v>8.08</v>
      </c>
      <c r="CZ522">
        <f>AF522</f>
        <v>0.8</v>
      </c>
      <c r="DA522">
        <f>AJ522</f>
        <v>9.4600000000000009</v>
      </c>
      <c r="DB522">
        <f>ROUND(((ROUND(AT522*CZ522,2)*1.25)*1.2),6)</f>
        <v>0.22500000000000001</v>
      </c>
      <c r="DC522">
        <f>ROUND(((ROUND(AT522*AG522,2)*1.25)*1.2),6)</f>
        <v>0</v>
      </c>
      <c r="DD522" t="s">
        <v>3</v>
      </c>
      <c r="DE522" t="s">
        <v>3</v>
      </c>
      <c r="DF522">
        <f t="shared" si="239"/>
        <v>0</v>
      </c>
      <c r="DG522">
        <f>ROUND(ROUND(AF522*AJ522,2)*CX522,2)</f>
        <v>0.22</v>
      </c>
      <c r="DH522">
        <f t="shared" ref="DH522:DH538" si="241">ROUND(ROUND(AG522,2)*CX522,2)</f>
        <v>0</v>
      </c>
      <c r="DI522">
        <f t="shared" si="240"/>
        <v>0</v>
      </c>
      <c r="DJ522">
        <f>DG522</f>
        <v>0.22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ROW(Source!A480)</f>
        <v>480</v>
      </c>
      <c r="B523">
        <v>86549536</v>
      </c>
      <c r="C523">
        <v>86550625</v>
      </c>
      <c r="D523">
        <v>85731764</v>
      </c>
      <c r="E523">
        <v>1</v>
      </c>
      <c r="F523">
        <v>1</v>
      </c>
      <c r="G523">
        <v>1081</v>
      </c>
      <c r="H523">
        <v>2</v>
      </c>
      <c r="I523" t="s">
        <v>639</v>
      </c>
      <c r="J523" t="s">
        <v>640</v>
      </c>
      <c r="K523" t="s">
        <v>641</v>
      </c>
      <c r="L523">
        <v>1368</v>
      </c>
      <c r="N523">
        <v>1011</v>
      </c>
      <c r="O523" t="s">
        <v>618</v>
      </c>
      <c r="P523" t="s">
        <v>618</v>
      </c>
      <c r="Q523">
        <v>1</v>
      </c>
      <c r="W523">
        <v>0</v>
      </c>
      <c r="X523">
        <v>-643591644</v>
      </c>
      <c r="Y523">
        <f>((AT523*1.25)*1.2)</f>
        <v>0.09</v>
      </c>
      <c r="AA523">
        <v>0</v>
      </c>
      <c r="AB523">
        <v>4.84</v>
      </c>
      <c r="AC523">
        <v>0</v>
      </c>
      <c r="AD523">
        <v>0</v>
      </c>
      <c r="AE523">
        <v>0</v>
      </c>
      <c r="AF523">
        <v>0.47</v>
      </c>
      <c r="AG523">
        <v>0</v>
      </c>
      <c r="AH523">
        <v>0</v>
      </c>
      <c r="AI523">
        <v>1</v>
      </c>
      <c r="AJ523">
        <v>9.66</v>
      </c>
      <c r="AK523">
        <v>1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0.06</v>
      </c>
      <c r="AU523" t="s">
        <v>138</v>
      </c>
      <c r="AV523">
        <v>0</v>
      </c>
      <c r="AW523">
        <v>2</v>
      </c>
      <c r="AX523">
        <v>86550638</v>
      </c>
      <c r="AY523">
        <v>1</v>
      </c>
      <c r="AZ523">
        <v>0</v>
      </c>
      <c r="BA523">
        <v>499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f>ROUND(Y523*Source!I480*DO523,9)</f>
        <v>0</v>
      </c>
      <c r="CX523">
        <f>ROUND(Y523*Source!I480,9)</f>
        <v>8.9999999999999993E-3</v>
      </c>
      <c r="CY523">
        <f>AB523</f>
        <v>4.84</v>
      </c>
      <c r="CZ523">
        <f>AF523</f>
        <v>0.47</v>
      </c>
      <c r="DA523">
        <f>AJ523</f>
        <v>9.66</v>
      </c>
      <c r="DB523">
        <f>ROUND(((ROUND(AT523*CZ523,2)*1.25)*1.2),6)</f>
        <v>4.4999999999999998E-2</v>
      </c>
      <c r="DC523">
        <f>ROUND(((ROUND(AT523*AG523,2)*1.25)*1.2),6)</f>
        <v>0</v>
      </c>
      <c r="DD523" t="s">
        <v>3</v>
      </c>
      <c r="DE523" t="s">
        <v>3</v>
      </c>
      <c r="DF523">
        <f t="shared" si="239"/>
        <v>0</v>
      </c>
      <c r="DG523">
        <f>ROUND(ROUND(AF523*AJ523,2)*CX523,2)</f>
        <v>0.04</v>
      </c>
      <c r="DH523">
        <f t="shared" si="241"/>
        <v>0</v>
      </c>
      <c r="DI523">
        <f t="shared" si="240"/>
        <v>0</v>
      </c>
      <c r="DJ523">
        <f>DG523</f>
        <v>0.04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ROW(Source!A480)</f>
        <v>480</v>
      </c>
      <c r="B524">
        <v>86549536</v>
      </c>
      <c r="C524">
        <v>86550625</v>
      </c>
      <c r="D524">
        <v>85702126</v>
      </c>
      <c r="E524">
        <v>1</v>
      </c>
      <c r="F524">
        <v>1</v>
      </c>
      <c r="G524">
        <v>1081</v>
      </c>
      <c r="H524">
        <v>3</v>
      </c>
      <c r="I524" t="s">
        <v>739</v>
      </c>
      <c r="J524" t="s">
        <v>740</v>
      </c>
      <c r="K524" t="s">
        <v>741</v>
      </c>
      <c r="L524">
        <v>1296</v>
      </c>
      <c r="N524">
        <v>1002</v>
      </c>
      <c r="O524" t="s">
        <v>742</v>
      </c>
      <c r="P524" t="s">
        <v>742</v>
      </c>
      <c r="Q524">
        <v>1</v>
      </c>
      <c r="W524">
        <v>0</v>
      </c>
      <c r="X524">
        <v>1977302506</v>
      </c>
      <c r="Y524">
        <f>((AT524*1)*1)</f>
        <v>0.46210000000000001</v>
      </c>
      <c r="AA524">
        <v>410.94</v>
      </c>
      <c r="AB524">
        <v>0</v>
      </c>
      <c r="AC524">
        <v>0</v>
      </c>
      <c r="AD524">
        <v>0</v>
      </c>
      <c r="AE524">
        <v>84.21</v>
      </c>
      <c r="AF524">
        <v>0</v>
      </c>
      <c r="AG524">
        <v>0</v>
      </c>
      <c r="AH524">
        <v>0</v>
      </c>
      <c r="AI524">
        <v>4.88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0.46210000000000001</v>
      </c>
      <c r="AU524" t="s">
        <v>36</v>
      </c>
      <c r="AV524">
        <v>0</v>
      </c>
      <c r="AW524">
        <v>2</v>
      </c>
      <c r="AX524">
        <v>86550639</v>
      </c>
      <c r="AY524">
        <v>1</v>
      </c>
      <c r="AZ524">
        <v>0</v>
      </c>
      <c r="BA524">
        <v>500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ROUND(Y524*Source!I480,9)</f>
        <v>4.6210000000000001E-2</v>
      </c>
      <c r="CY524">
        <f>AA524</f>
        <v>410.94</v>
      </c>
      <c r="CZ524">
        <f>AE524</f>
        <v>84.21</v>
      </c>
      <c r="DA524">
        <f>AI524</f>
        <v>4.88</v>
      </c>
      <c r="DB524">
        <f>ROUND(((ROUND(AT524*CZ524,2)*1)*1),6)</f>
        <v>38.909999999999997</v>
      </c>
      <c r="DC524">
        <f>ROUND(((ROUND(AT524*AG524,2)*1)*1),6)</f>
        <v>0</v>
      </c>
      <c r="DD524" t="s">
        <v>3</v>
      </c>
      <c r="DE524" t="s">
        <v>3</v>
      </c>
      <c r="DF524">
        <f>ROUND(ROUND(AE524*AI524,2)*CX524,2)</f>
        <v>18.989999999999998</v>
      </c>
      <c r="DG524">
        <f t="shared" ref="DG524:DG538" si="242">ROUND(ROUND(AF524,2)*CX524,2)</f>
        <v>0</v>
      </c>
      <c r="DH524">
        <f t="shared" si="241"/>
        <v>0</v>
      </c>
      <c r="DI524">
        <f t="shared" si="240"/>
        <v>0</v>
      </c>
      <c r="DJ524">
        <f>DF524</f>
        <v>18.989999999999998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ROW(Source!A480)</f>
        <v>480</v>
      </c>
      <c r="B525">
        <v>86549536</v>
      </c>
      <c r="C525">
        <v>86550625</v>
      </c>
      <c r="D525">
        <v>85703149</v>
      </c>
      <c r="E525">
        <v>1</v>
      </c>
      <c r="F525">
        <v>1</v>
      </c>
      <c r="G525">
        <v>1081</v>
      </c>
      <c r="H525">
        <v>3</v>
      </c>
      <c r="I525" t="s">
        <v>721</v>
      </c>
      <c r="J525" t="s">
        <v>722</v>
      </c>
      <c r="K525" t="s">
        <v>723</v>
      </c>
      <c r="L525">
        <v>1354</v>
      </c>
      <c r="N525">
        <v>1010</v>
      </c>
      <c r="O525" t="s">
        <v>163</v>
      </c>
      <c r="P525" t="s">
        <v>163</v>
      </c>
      <c r="Q525">
        <v>1</v>
      </c>
      <c r="W525">
        <v>0</v>
      </c>
      <c r="X525">
        <v>1643149630</v>
      </c>
      <c r="Y525">
        <f>((AT525*1)*1)</f>
        <v>1.2250000000000001</v>
      </c>
      <c r="AA525">
        <v>204.82</v>
      </c>
      <c r="AB525">
        <v>0</v>
      </c>
      <c r="AC525">
        <v>0</v>
      </c>
      <c r="AD525">
        <v>0</v>
      </c>
      <c r="AE525">
        <v>38</v>
      </c>
      <c r="AF525">
        <v>0</v>
      </c>
      <c r="AG525">
        <v>0</v>
      </c>
      <c r="AH525">
        <v>0</v>
      </c>
      <c r="AI525">
        <v>5.39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1.2250000000000001</v>
      </c>
      <c r="AU525" t="s">
        <v>36</v>
      </c>
      <c r="AV525">
        <v>0</v>
      </c>
      <c r="AW525">
        <v>2</v>
      </c>
      <c r="AX525">
        <v>86550640</v>
      </c>
      <c r="AY525">
        <v>1</v>
      </c>
      <c r="AZ525">
        <v>0</v>
      </c>
      <c r="BA525">
        <v>501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ROUND(Y525*Source!I480,9)</f>
        <v>0.1225</v>
      </c>
      <c r="CY525">
        <f>AA525</f>
        <v>204.82</v>
      </c>
      <c r="CZ525">
        <f>AE525</f>
        <v>38</v>
      </c>
      <c r="DA525">
        <f>AI525</f>
        <v>5.39</v>
      </c>
      <c r="DB525">
        <f>ROUND(((ROUND(AT525*CZ525,2)*1)*1),6)</f>
        <v>46.55</v>
      </c>
      <c r="DC525">
        <f>ROUND(((ROUND(AT525*AG525,2)*1)*1),6)</f>
        <v>0</v>
      </c>
      <c r="DD525" t="s">
        <v>3</v>
      </c>
      <c r="DE525" t="s">
        <v>3</v>
      </c>
      <c r="DF525">
        <f>ROUND(ROUND(AE525*AI525,2)*CX525,2)</f>
        <v>25.09</v>
      </c>
      <c r="DG525">
        <f t="shared" si="242"/>
        <v>0</v>
      </c>
      <c r="DH525">
        <f t="shared" si="241"/>
        <v>0</v>
      </c>
      <c r="DI525">
        <f t="shared" si="240"/>
        <v>0</v>
      </c>
      <c r="DJ525">
        <f>DF525</f>
        <v>25.09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5">
      <c r="A526">
        <f>ROW(Source!A480)</f>
        <v>480</v>
      </c>
      <c r="B526">
        <v>86549536</v>
      </c>
      <c r="C526">
        <v>86550625</v>
      </c>
      <c r="D526">
        <v>85719672</v>
      </c>
      <c r="E526">
        <v>1</v>
      </c>
      <c r="F526">
        <v>1</v>
      </c>
      <c r="G526">
        <v>1081</v>
      </c>
      <c r="H526">
        <v>3</v>
      </c>
      <c r="I526" t="s">
        <v>412</v>
      </c>
      <c r="J526" t="s">
        <v>414</v>
      </c>
      <c r="K526" t="s">
        <v>413</v>
      </c>
      <c r="L526">
        <v>1354</v>
      </c>
      <c r="N526">
        <v>1010</v>
      </c>
      <c r="O526" t="s">
        <v>163</v>
      </c>
      <c r="P526" t="s">
        <v>163</v>
      </c>
      <c r="Q526">
        <v>1</v>
      </c>
      <c r="W526">
        <v>0</v>
      </c>
      <c r="X526">
        <v>145208330</v>
      </c>
      <c r="Y526">
        <f>((AT526*1)*1)</f>
        <v>10</v>
      </c>
      <c r="AA526">
        <v>960.71</v>
      </c>
      <c r="AB526">
        <v>0</v>
      </c>
      <c r="AC526">
        <v>0</v>
      </c>
      <c r="AD526">
        <v>0</v>
      </c>
      <c r="AE526">
        <v>92.11</v>
      </c>
      <c r="AF526">
        <v>0</v>
      </c>
      <c r="AG526">
        <v>0</v>
      </c>
      <c r="AH526">
        <v>0</v>
      </c>
      <c r="AI526">
        <v>10.43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 t="s">
        <v>3</v>
      </c>
      <c r="AT526">
        <v>10</v>
      </c>
      <c r="AU526" t="s">
        <v>36</v>
      </c>
      <c r="AV526">
        <v>0</v>
      </c>
      <c r="AW526">
        <v>1</v>
      </c>
      <c r="AX526">
        <v>-1</v>
      </c>
      <c r="AY526">
        <v>0</v>
      </c>
      <c r="AZ526">
        <v>0</v>
      </c>
      <c r="BA526" t="s">
        <v>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ROUND(Y526*Source!I480,9)</f>
        <v>1</v>
      </c>
      <c r="CY526">
        <f>AA526</f>
        <v>960.71</v>
      </c>
      <c r="CZ526">
        <f>AE526</f>
        <v>92.11</v>
      </c>
      <c r="DA526">
        <f>AI526</f>
        <v>10.43</v>
      </c>
      <c r="DB526">
        <f>ROUND(((ROUND(AT526*CZ526,2)*1)*1),6)</f>
        <v>921.1</v>
      </c>
      <c r="DC526">
        <f>ROUND(((ROUND(AT526*AG526,2)*1)*1),6)</f>
        <v>0</v>
      </c>
      <c r="DD526" t="s">
        <v>3</v>
      </c>
      <c r="DE526" t="s">
        <v>3</v>
      </c>
      <c r="DF526">
        <f>ROUND(ROUND(AE526*AI526,2)*CX526,2)</f>
        <v>960.71</v>
      </c>
      <c r="DG526">
        <f t="shared" si="242"/>
        <v>0</v>
      </c>
      <c r="DH526">
        <f t="shared" si="241"/>
        <v>0</v>
      </c>
      <c r="DI526">
        <f t="shared" si="240"/>
        <v>0</v>
      </c>
      <c r="DJ526">
        <f>DF526</f>
        <v>960.71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ROW(Source!A480)</f>
        <v>480</v>
      </c>
      <c r="B527">
        <v>86549536</v>
      </c>
      <c r="C527">
        <v>86550625</v>
      </c>
      <c r="D527">
        <v>85710740</v>
      </c>
      <c r="E527">
        <v>1</v>
      </c>
      <c r="F527">
        <v>1</v>
      </c>
      <c r="G527">
        <v>1081</v>
      </c>
      <c r="H527">
        <v>3</v>
      </c>
      <c r="I527" t="s">
        <v>749</v>
      </c>
      <c r="J527" t="s">
        <v>750</v>
      </c>
      <c r="K527" t="s">
        <v>751</v>
      </c>
      <c r="L527">
        <v>1354</v>
      </c>
      <c r="N527">
        <v>1010</v>
      </c>
      <c r="O527" t="s">
        <v>163</v>
      </c>
      <c r="P527" t="s">
        <v>163</v>
      </c>
      <c r="Q527">
        <v>1</v>
      </c>
      <c r="W527">
        <v>0</v>
      </c>
      <c r="X527">
        <v>451408244</v>
      </c>
      <c r="Y527">
        <f>((AT527*1)*1)</f>
        <v>0.03</v>
      </c>
      <c r="AA527">
        <v>152.94</v>
      </c>
      <c r="AB527">
        <v>0</v>
      </c>
      <c r="AC527">
        <v>0</v>
      </c>
      <c r="AD527">
        <v>0</v>
      </c>
      <c r="AE527">
        <v>7.74</v>
      </c>
      <c r="AF527">
        <v>0</v>
      </c>
      <c r="AG527">
        <v>0</v>
      </c>
      <c r="AH527">
        <v>0</v>
      </c>
      <c r="AI527">
        <v>19.760000000000002</v>
      </c>
      <c r="AJ527">
        <v>1</v>
      </c>
      <c r="AK527">
        <v>1</v>
      </c>
      <c r="AL527">
        <v>1</v>
      </c>
      <c r="AM527">
        <v>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0.03</v>
      </c>
      <c r="AU527" t="s">
        <v>36</v>
      </c>
      <c r="AV527">
        <v>0</v>
      </c>
      <c r="AW527">
        <v>2</v>
      </c>
      <c r="AX527">
        <v>86550641</v>
      </c>
      <c r="AY527">
        <v>1</v>
      </c>
      <c r="AZ527">
        <v>0</v>
      </c>
      <c r="BA527">
        <v>502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ROUND(Y527*Source!I480,9)</f>
        <v>3.0000000000000001E-3</v>
      </c>
      <c r="CY527">
        <f>AA527</f>
        <v>152.94</v>
      </c>
      <c r="CZ527">
        <f>AE527</f>
        <v>7.74</v>
      </c>
      <c r="DA527">
        <f>AI527</f>
        <v>19.760000000000002</v>
      </c>
      <c r="DB527">
        <f>ROUND(((ROUND(AT527*CZ527,2)*1)*1),6)</f>
        <v>0.23</v>
      </c>
      <c r="DC527">
        <f>ROUND(((ROUND(AT527*AG527,2)*1)*1),6)</f>
        <v>0</v>
      </c>
      <c r="DD527" t="s">
        <v>3</v>
      </c>
      <c r="DE527" t="s">
        <v>3</v>
      </c>
      <c r="DF527">
        <f>ROUND(ROUND(AE527*AI527,2)*CX527,2)</f>
        <v>0.46</v>
      </c>
      <c r="DG527">
        <f t="shared" si="242"/>
        <v>0</v>
      </c>
      <c r="DH527">
        <f t="shared" si="241"/>
        <v>0</v>
      </c>
      <c r="DI527">
        <f t="shared" si="240"/>
        <v>0</v>
      </c>
      <c r="DJ527">
        <f>DF527</f>
        <v>0.46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ROW(Source!A480)</f>
        <v>480</v>
      </c>
      <c r="B528">
        <v>86549536</v>
      </c>
      <c r="C528">
        <v>86550625</v>
      </c>
      <c r="D528">
        <v>0</v>
      </c>
      <c r="E528">
        <v>0</v>
      </c>
      <c r="F528">
        <v>1</v>
      </c>
      <c r="G528">
        <v>1081</v>
      </c>
      <c r="H528">
        <v>3</v>
      </c>
      <c r="I528" t="s">
        <v>435</v>
      </c>
      <c r="J528" t="s">
        <v>3</v>
      </c>
      <c r="K528" t="s">
        <v>436</v>
      </c>
      <c r="L528">
        <v>1354</v>
      </c>
      <c r="N528">
        <v>1010</v>
      </c>
      <c r="O528" t="s">
        <v>163</v>
      </c>
      <c r="P528" t="s">
        <v>163</v>
      </c>
      <c r="Q528">
        <v>1</v>
      </c>
      <c r="W528">
        <v>0</v>
      </c>
      <c r="X528">
        <v>-1509561545</v>
      </c>
      <c r="Y528">
        <f>((AT528*1)*1)</f>
        <v>10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9.84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 t="s">
        <v>3</v>
      </c>
      <c r="AT528">
        <v>10</v>
      </c>
      <c r="AU528" t="s">
        <v>36</v>
      </c>
      <c r="AV528">
        <v>0</v>
      </c>
      <c r="AW528">
        <v>1</v>
      </c>
      <c r="AX528">
        <v>-1</v>
      </c>
      <c r="AY528">
        <v>0</v>
      </c>
      <c r="AZ528">
        <v>0</v>
      </c>
      <c r="BA528" t="s">
        <v>3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ROUND(Y528*Source!I480,9)</f>
        <v>1</v>
      </c>
      <c r="CY528">
        <f>AA528</f>
        <v>0</v>
      </c>
      <c r="CZ528">
        <f>AE528</f>
        <v>0</v>
      </c>
      <c r="DA528">
        <f>AI528</f>
        <v>9.84</v>
      </c>
      <c r="DB528">
        <f>ROUND(((ROUND(AT528*CZ528,2)*1)*1),6)</f>
        <v>0</v>
      </c>
      <c r="DC528">
        <f>ROUND(((ROUND(AT528*AG528,2)*1)*1),6)</f>
        <v>0</v>
      </c>
      <c r="DD528" t="s">
        <v>3</v>
      </c>
      <c r="DE528" t="s">
        <v>3</v>
      </c>
      <c r="DF528">
        <f>ROUND(ROUND(AE528*AI528,2)*CX528,2)</f>
        <v>0</v>
      </c>
      <c r="DG528">
        <f t="shared" si="242"/>
        <v>0</v>
      </c>
      <c r="DH528">
        <f t="shared" si="241"/>
        <v>0</v>
      </c>
      <c r="DI528">
        <f t="shared" si="240"/>
        <v>0</v>
      </c>
      <c r="DJ528">
        <f>DF528</f>
        <v>0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5">
      <c r="A529">
        <f>ROW(Source!A485)</f>
        <v>485</v>
      </c>
      <c r="B529">
        <v>86549534</v>
      </c>
      <c r="C529">
        <v>86550646</v>
      </c>
      <c r="D529">
        <v>85665773</v>
      </c>
      <c r="E529">
        <v>1081</v>
      </c>
      <c r="F529">
        <v>1</v>
      </c>
      <c r="G529">
        <v>1081</v>
      </c>
      <c r="H529">
        <v>1</v>
      </c>
      <c r="I529" t="s">
        <v>612</v>
      </c>
      <c r="J529" t="s">
        <v>3</v>
      </c>
      <c r="K529" t="s">
        <v>613</v>
      </c>
      <c r="L529">
        <v>1191</v>
      </c>
      <c r="N529">
        <v>1013</v>
      </c>
      <c r="O529" t="s">
        <v>614</v>
      </c>
      <c r="P529" t="s">
        <v>614</v>
      </c>
      <c r="Q529">
        <v>1</v>
      </c>
      <c r="W529">
        <v>0</v>
      </c>
      <c r="X529">
        <v>476480486</v>
      </c>
      <c r="Y529">
        <f>((AT529*1.15)*1.2)</f>
        <v>8.7353999999999985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6.33</v>
      </c>
      <c r="AU529" t="s">
        <v>139</v>
      </c>
      <c r="AV529">
        <v>1</v>
      </c>
      <c r="AW529">
        <v>2</v>
      </c>
      <c r="AX529">
        <v>86550656</v>
      </c>
      <c r="AY529">
        <v>1</v>
      </c>
      <c r="AZ529">
        <v>0</v>
      </c>
      <c r="BA529">
        <v>505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U529">
        <f>ROUND(AT529*Source!I485*AH529*AL529,2)</f>
        <v>0</v>
      </c>
      <c r="CV529">
        <f>ROUND(Y529*Source!I485,9)</f>
        <v>17.470800000000001</v>
      </c>
      <c r="CW529">
        <v>0</v>
      </c>
      <c r="CX529">
        <f>ROUND(Y529*Source!I485,9)</f>
        <v>17.470800000000001</v>
      </c>
      <c r="CY529">
        <f>AD529</f>
        <v>0</v>
      </c>
      <c r="CZ529">
        <f>AH529</f>
        <v>0</v>
      </c>
      <c r="DA529">
        <f>AL529</f>
        <v>1</v>
      </c>
      <c r="DB529">
        <f>ROUND(((ROUND(AT529*CZ529,2)*1.15)*1.2),6)</f>
        <v>0</v>
      </c>
      <c r="DC529">
        <f>ROUND(((ROUND(AT529*AG529,2)*1.15)*1.2),6)</f>
        <v>0</v>
      </c>
      <c r="DD529" t="s">
        <v>3</v>
      </c>
      <c r="DE529" t="s">
        <v>3</v>
      </c>
      <c r="DF529">
        <f t="shared" ref="DF529:DF541" si="243">ROUND(ROUND(AE529,2)*CX529,2)</f>
        <v>0</v>
      </c>
      <c r="DG529">
        <f t="shared" si="242"/>
        <v>0</v>
      </c>
      <c r="DH529">
        <f t="shared" si="241"/>
        <v>0</v>
      </c>
      <c r="DI529">
        <f t="shared" si="240"/>
        <v>0</v>
      </c>
      <c r="DJ529">
        <f>DI529</f>
        <v>0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ROW(Source!A485)</f>
        <v>485</v>
      </c>
      <c r="B530">
        <v>86549534</v>
      </c>
      <c r="C530">
        <v>86550646</v>
      </c>
      <c r="D530">
        <v>85731677</v>
      </c>
      <c r="E530">
        <v>1</v>
      </c>
      <c r="F530">
        <v>1</v>
      </c>
      <c r="G530">
        <v>1081</v>
      </c>
      <c r="H530">
        <v>2</v>
      </c>
      <c r="I530" t="s">
        <v>632</v>
      </c>
      <c r="J530" t="s">
        <v>633</v>
      </c>
      <c r="K530" t="s">
        <v>634</v>
      </c>
      <c r="L530">
        <v>1368</v>
      </c>
      <c r="N530">
        <v>1011</v>
      </c>
      <c r="O530" t="s">
        <v>618</v>
      </c>
      <c r="P530" t="s">
        <v>618</v>
      </c>
      <c r="Q530">
        <v>1</v>
      </c>
      <c r="W530">
        <v>0</v>
      </c>
      <c r="X530">
        <v>874612079</v>
      </c>
      <c r="Y530">
        <f>((AT530*1.25)*1.2)</f>
        <v>0.51</v>
      </c>
      <c r="AA530">
        <v>0</v>
      </c>
      <c r="AB530">
        <v>88.67</v>
      </c>
      <c r="AC530">
        <v>13.47</v>
      </c>
      <c r="AD530">
        <v>0</v>
      </c>
      <c r="AE530">
        <v>0</v>
      </c>
      <c r="AF530">
        <v>83.1</v>
      </c>
      <c r="AG530">
        <v>12.62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0.34</v>
      </c>
      <c r="AU530" t="s">
        <v>138</v>
      </c>
      <c r="AV530">
        <v>0</v>
      </c>
      <c r="AW530">
        <v>2</v>
      </c>
      <c r="AX530">
        <v>86550657</v>
      </c>
      <c r="AY530">
        <v>1</v>
      </c>
      <c r="AZ530">
        <v>0</v>
      </c>
      <c r="BA530">
        <v>506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f>ROUND(Y530*Source!I485*DO530,9)</f>
        <v>12.872400000000001</v>
      </c>
      <c r="CX530">
        <f>ROUND(Y530*Source!I485,9)</f>
        <v>1.02</v>
      </c>
      <c r="CY530">
        <f>AB530</f>
        <v>88.67</v>
      </c>
      <c r="CZ530">
        <f>AF530</f>
        <v>83.1</v>
      </c>
      <c r="DA530">
        <f>AJ530</f>
        <v>1</v>
      </c>
      <c r="DB530">
        <f>ROUND(((ROUND(AT530*CZ530,2)*1.25)*1.2),6)</f>
        <v>42.375</v>
      </c>
      <c r="DC530">
        <f>ROUND(((ROUND(AT530*AG530,2)*1.25)*1.2),6)</f>
        <v>6.4349999999999996</v>
      </c>
      <c r="DD530" t="s">
        <v>3</v>
      </c>
      <c r="DE530" t="s">
        <v>3</v>
      </c>
      <c r="DF530">
        <f t="shared" si="243"/>
        <v>0</v>
      </c>
      <c r="DG530">
        <f t="shared" si="242"/>
        <v>84.76</v>
      </c>
      <c r="DH530">
        <f t="shared" si="241"/>
        <v>12.87</v>
      </c>
      <c r="DI530">
        <f t="shared" si="240"/>
        <v>0</v>
      </c>
      <c r="DJ530">
        <f>DG530</f>
        <v>84.76</v>
      </c>
      <c r="DK530">
        <v>0</v>
      </c>
      <c r="DL530" t="s">
        <v>635</v>
      </c>
      <c r="DM530">
        <v>0</v>
      </c>
      <c r="DN530" t="s">
        <v>614</v>
      </c>
      <c r="DO530">
        <v>12.62</v>
      </c>
    </row>
    <row r="531" spans="1:119" x14ac:dyDescent="0.25">
      <c r="A531">
        <f>ROW(Source!A485)</f>
        <v>485</v>
      </c>
      <c r="B531">
        <v>86549534</v>
      </c>
      <c r="C531">
        <v>86550646</v>
      </c>
      <c r="D531">
        <v>85731798</v>
      </c>
      <c r="E531">
        <v>1</v>
      </c>
      <c r="F531">
        <v>1</v>
      </c>
      <c r="G531">
        <v>1081</v>
      </c>
      <c r="H531">
        <v>2</v>
      </c>
      <c r="I531" t="s">
        <v>664</v>
      </c>
      <c r="J531" t="s">
        <v>665</v>
      </c>
      <c r="K531" t="s">
        <v>666</v>
      </c>
      <c r="L531">
        <v>1368</v>
      </c>
      <c r="N531">
        <v>1011</v>
      </c>
      <c r="O531" t="s">
        <v>618</v>
      </c>
      <c r="P531" t="s">
        <v>618</v>
      </c>
      <c r="Q531">
        <v>1</v>
      </c>
      <c r="W531">
        <v>0</v>
      </c>
      <c r="X531">
        <v>-2083101341</v>
      </c>
      <c r="Y531">
        <f>((AT531*1.25)*1.2)</f>
        <v>0.28499999999999998</v>
      </c>
      <c r="AA531">
        <v>0</v>
      </c>
      <c r="AB531">
        <v>0.85</v>
      </c>
      <c r="AC531">
        <v>0</v>
      </c>
      <c r="AD531">
        <v>0</v>
      </c>
      <c r="AE531">
        <v>0</v>
      </c>
      <c r="AF531">
        <v>0.8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0.19</v>
      </c>
      <c r="AU531" t="s">
        <v>138</v>
      </c>
      <c r="AV531">
        <v>0</v>
      </c>
      <c r="AW531">
        <v>2</v>
      </c>
      <c r="AX531">
        <v>86550658</v>
      </c>
      <c r="AY531">
        <v>1</v>
      </c>
      <c r="AZ531">
        <v>0</v>
      </c>
      <c r="BA531">
        <v>507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f>ROUND(Y531*Source!I485*DO531,9)</f>
        <v>0</v>
      </c>
      <c r="CX531">
        <f>ROUND(Y531*Source!I485,9)</f>
        <v>0.56999999999999995</v>
      </c>
      <c r="CY531">
        <f>AB531</f>
        <v>0.85</v>
      </c>
      <c r="CZ531">
        <f>AF531</f>
        <v>0.8</v>
      </c>
      <c r="DA531">
        <f>AJ531</f>
        <v>1</v>
      </c>
      <c r="DB531">
        <f>ROUND(((ROUND(AT531*CZ531,2)*1.25)*1.2),6)</f>
        <v>0.22500000000000001</v>
      </c>
      <c r="DC531">
        <f>ROUND(((ROUND(AT531*AG531,2)*1.25)*1.2),6)</f>
        <v>0</v>
      </c>
      <c r="DD531" t="s">
        <v>3</v>
      </c>
      <c r="DE531" t="s">
        <v>3</v>
      </c>
      <c r="DF531">
        <f t="shared" si="243"/>
        <v>0</v>
      </c>
      <c r="DG531">
        <f t="shared" si="242"/>
        <v>0.46</v>
      </c>
      <c r="DH531">
        <f t="shared" si="241"/>
        <v>0</v>
      </c>
      <c r="DI531">
        <f t="shared" si="240"/>
        <v>0</v>
      </c>
      <c r="DJ531">
        <f>DG531</f>
        <v>0.46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ROW(Source!A485)</f>
        <v>485</v>
      </c>
      <c r="B532">
        <v>86549534</v>
      </c>
      <c r="C532">
        <v>86550646</v>
      </c>
      <c r="D532">
        <v>85731764</v>
      </c>
      <c r="E532">
        <v>1</v>
      </c>
      <c r="F532">
        <v>1</v>
      </c>
      <c r="G532">
        <v>1081</v>
      </c>
      <c r="H532">
        <v>2</v>
      </c>
      <c r="I532" t="s">
        <v>639</v>
      </c>
      <c r="J532" t="s">
        <v>640</v>
      </c>
      <c r="K532" t="s">
        <v>641</v>
      </c>
      <c r="L532">
        <v>1368</v>
      </c>
      <c r="N532">
        <v>1011</v>
      </c>
      <c r="O532" t="s">
        <v>618</v>
      </c>
      <c r="P532" t="s">
        <v>618</v>
      </c>
      <c r="Q532">
        <v>1</v>
      </c>
      <c r="W532">
        <v>0</v>
      </c>
      <c r="X532">
        <v>-643591644</v>
      </c>
      <c r="Y532">
        <f>((AT532*1.25)*1.2)</f>
        <v>0.09</v>
      </c>
      <c r="AA532">
        <v>0</v>
      </c>
      <c r="AB532">
        <v>0.5</v>
      </c>
      <c r="AC532">
        <v>0</v>
      </c>
      <c r="AD532">
        <v>0</v>
      </c>
      <c r="AE532">
        <v>0</v>
      </c>
      <c r="AF532">
        <v>0.47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0.06</v>
      </c>
      <c r="AU532" t="s">
        <v>138</v>
      </c>
      <c r="AV532">
        <v>0</v>
      </c>
      <c r="AW532">
        <v>2</v>
      </c>
      <c r="AX532">
        <v>86550659</v>
      </c>
      <c r="AY532">
        <v>1</v>
      </c>
      <c r="AZ532">
        <v>0</v>
      </c>
      <c r="BA532">
        <v>508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ROUND(Y532*Source!I485*DO532,9)</f>
        <v>0</v>
      </c>
      <c r="CX532">
        <f>ROUND(Y532*Source!I485,9)</f>
        <v>0.18</v>
      </c>
      <c r="CY532">
        <f>AB532</f>
        <v>0.5</v>
      </c>
      <c r="CZ532">
        <f>AF532</f>
        <v>0.47</v>
      </c>
      <c r="DA532">
        <f>AJ532</f>
        <v>1</v>
      </c>
      <c r="DB532">
        <f>ROUND(((ROUND(AT532*CZ532,2)*1.25)*1.2),6)</f>
        <v>4.4999999999999998E-2</v>
      </c>
      <c r="DC532">
        <f>ROUND(((ROUND(AT532*AG532,2)*1.25)*1.2),6)</f>
        <v>0</v>
      </c>
      <c r="DD532" t="s">
        <v>3</v>
      </c>
      <c r="DE532" t="s">
        <v>3</v>
      </c>
      <c r="DF532">
        <f t="shared" si="243"/>
        <v>0</v>
      </c>
      <c r="DG532">
        <f t="shared" si="242"/>
        <v>0.08</v>
      </c>
      <c r="DH532">
        <f t="shared" si="241"/>
        <v>0</v>
      </c>
      <c r="DI532">
        <f t="shared" si="240"/>
        <v>0</v>
      </c>
      <c r="DJ532">
        <f>DG532</f>
        <v>0.08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ROW(Source!A485)</f>
        <v>485</v>
      </c>
      <c r="B533">
        <v>86549534</v>
      </c>
      <c r="C533">
        <v>86550646</v>
      </c>
      <c r="D533">
        <v>85702126</v>
      </c>
      <c r="E533">
        <v>1</v>
      </c>
      <c r="F533">
        <v>1</v>
      </c>
      <c r="G533">
        <v>1081</v>
      </c>
      <c r="H533">
        <v>3</v>
      </c>
      <c r="I533" t="s">
        <v>739</v>
      </c>
      <c r="J533" t="s">
        <v>740</v>
      </c>
      <c r="K533" t="s">
        <v>741</v>
      </c>
      <c r="L533">
        <v>1296</v>
      </c>
      <c r="N533">
        <v>1002</v>
      </c>
      <c r="O533" t="s">
        <v>742</v>
      </c>
      <c r="P533" t="s">
        <v>742</v>
      </c>
      <c r="Q533">
        <v>1</v>
      </c>
      <c r="W533">
        <v>0</v>
      </c>
      <c r="X533">
        <v>1977302506</v>
      </c>
      <c r="Y533">
        <f>((AT533*1)*1)</f>
        <v>0.46210000000000001</v>
      </c>
      <c r="AA533">
        <v>84.21</v>
      </c>
      <c r="AB533">
        <v>0</v>
      </c>
      <c r="AC533">
        <v>0</v>
      </c>
      <c r="AD533">
        <v>0</v>
      </c>
      <c r="AE533">
        <v>84.21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0.46210000000000001</v>
      </c>
      <c r="AU533" t="s">
        <v>36</v>
      </c>
      <c r="AV533">
        <v>0</v>
      </c>
      <c r="AW533">
        <v>2</v>
      </c>
      <c r="AX533">
        <v>86550660</v>
      </c>
      <c r="AY533">
        <v>1</v>
      </c>
      <c r="AZ533">
        <v>0</v>
      </c>
      <c r="BA533">
        <v>509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ROUND(Y533*Source!I485,9)</f>
        <v>0.92420000000000002</v>
      </c>
      <c r="CY533">
        <f>AA533</f>
        <v>84.21</v>
      </c>
      <c r="CZ533">
        <f>AE533</f>
        <v>84.21</v>
      </c>
      <c r="DA533">
        <f>AI533</f>
        <v>1</v>
      </c>
      <c r="DB533">
        <f>ROUND(((ROUND(AT533*CZ533,2)*1)*1),6)</f>
        <v>38.909999999999997</v>
      </c>
      <c r="DC533">
        <f>ROUND(((ROUND(AT533*AG533,2)*1)*1),6)</f>
        <v>0</v>
      </c>
      <c r="DD533" t="s">
        <v>3</v>
      </c>
      <c r="DE533" t="s">
        <v>3</v>
      </c>
      <c r="DF533">
        <f t="shared" si="243"/>
        <v>77.83</v>
      </c>
      <c r="DG533">
        <f t="shared" si="242"/>
        <v>0</v>
      </c>
      <c r="DH533">
        <f t="shared" si="241"/>
        <v>0</v>
      </c>
      <c r="DI533">
        <f t="shared" si="240"/>
        <v>0</v>
      </c>
      <c r="DJ533">
        <f>DF533</f>
        <v>77.83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ROW(Source!A485)</f>
        <v>485</v>
      </c>
      <c r="B534">
        <v>86549534</v>
      </c>
      <c r="C534">
        <v>86550646</v>
      </c>
      <c r="D534">
        <v>85703149</v>
      </c>
      <c r="E534">
        <v>1</v>
      </c>
      <c r="F534">
        <v>1</v>
      </c>
      <c r="G534">
        <v>1081</v>
      </c>
      <c r="H534">
        <v>3</v>
      </c>
      <c r="I534" t="s">
        <v>721</v>
      </c>
      <c r="J534" t="s">
        <v>722</v>
      </c>
      <c r="K534" t="s">
        <v>723</v>
      </c>
      <c r="L534">
        <v>1354</v>
      </c>
      <c r="N534">
        <v>1010</v>
      </c>
      <c r="O534" t="s">
        <v>163</v>
      </c>
      <c r="P534" t="s">
        <v>163</v>
      </c>
      <c r="Q534">
        <v>1</v>
      </c>
      <c r="W534">
        <v>0</v>
      </c>
      <c r="X534">
        <v>1643149630</v>
      </c>
      <c r="Y534">
        <f>((AT534*1)*1)</f>
        <v>1.2250000000000001</v>
      </c>
      <c r="AA534">
        <v>38</v>
      </c>
      <c r="AB534">
        <v>0</v>
      </c>
      <c r="AC534">
        <v>0</v>
      </c>
      <c r="AD534">
        <v>0</v>
      </c>
      <c r="AE534">
        <v>38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-2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1.2250000000000001</v>
      </c>
      <c r="AU534" t="s">
        <v>36</v>
      </c>
      <c r="AV534">
        <v>0</v>
      </c>
      <c r="AW534">
        <v>2</v>
      </c>
      <c r="AX534">
        <v>86550661</v>
      </c>
      <c r="AY534">
        <v>1</v>
      </c>
      <c r="AZ534">
        <v>0</v>
      </c>
      <c r="BA534">
        <v>510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ROUND(Y534*Source!I485,9)</f>
        <v>2.4500000000000002</v>
      </c>
      <c r="CY534">
        <f>AA534</f>
        <v>38</v>
      </c>
      <c r="CZ534">
        <f>AE534</f>
        <v>38</v>
      </c>
      <c r="DA534">
        <f>AI534</f>
        <v>1</v>
      </c>
      <c r="DB534">
        <f>ROUND(((ROUND(AT534*CZ534,2)*1)*1),6)</f>
        <v>46.55</v>
      </c>
      <c r="DC534">
        <f>ROUND(((ROUND(AT534*AG534,2)*1)*1),6)</f>
        <v>0</v>
      </c>
      <c r="DD534" t="s">
        <v>3</v>
      </c>
      <c r="DE534" t="s">
        <v>3</v>
      </c>
      <c r="DF534">
        <f t="shared" si="243"/>
        <v>93.1</v>
      </c>
      <c r="DG534">
        <f t="shared" si="242"/>
        <v>0</v>
      </c>
      <c r="DH534">
        <f t="shared" si="241"/>
        <v>0</v>
      </c>
      <c r="DI534">
        <f t="shared" si="240"/>
        <v>0</v>
      </c>
      <c r="DJ534">
        <f>DF534</f>
        <v>93.1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ROW(Source!A485)</f>
        <v>485</v>
      </c>
      <c r="B535">
        <v>86549534</v>
      </c>
      <c r="C535">
        <v>86550646</v>
      </c>
      <c r="D535">
        <v>85719672</v>
      </c>
      <c r="E535">
        <v>1</v>
      </c>
      <c r="F535">
        <v>1</v>
      </c>
      <c r="G535">
        <v>1081</v>
      </c>
      <c r="H535">
        <v>3</v>
      </c>
      <c r="I535" t="s">
        <v>412</v>
      </c>
      <c r="J535" t="s">
        <v>414</v>
      </c>
      <c r="K535" t="s">
        <v>413</v>
      </c>
      <c r="L535">
        <v>1354</v>
      </c>
      <c r="N535">
        <v>1010</v>
      </c>
      <c r="O535" t="s">
        <v>163</v>
      </c>
      <c r="P535" t="s">
        <v>163</v>
      </c>
      <c r="Q535">
        <v>1</v>
      </c>
      <c r="W535">
        <v>0</v>
      </c>
      <c r="X535">
        <v>145208330</v>
      </c>
      <c r="Y535">
        <f>((AT535*1)*1)</f>
        <v>10</v>
      </c>
      <c r="AA535">
        <v>92.11</v>
      </c>
      <c r="AB535">
        <v>0</v>
      </c>
      <c r="AC535">
        <v>0</v>
      </c>
      <c r="AD535">
        <v>0</v>
      </c>
      <c r="AE535">
        <v>92.11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10</v>
      </c>
      <c r="AU535" t="s">
        <v>36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ROUND(Y535*Source!I485,9)</f>
        <v>20</v>
      </c>
      <c r="CY535">
        <f>AA535</f>
        <v>92.11</v>
      </c>
      <c r="CZ535">
        <f>AE535</f>
        <v>92.11</v>
      </c>
      <c r="DA535">
        <f>AI535</f>
        <v>1</v>
      </c>
      <c r="DB535">
        <f>ROUND(((ROUND(AT535*CZ535,2)*1)*1),6)</f>
        <v>921.1</v>
      </c>
      <c r="DC535">
        <f>ROUND(((ROUND(AT535*AG535,2)*1)*1),6)</f>
        <v>0</v>
      </c>
      <c r="DD535" t="s">
        <v>3</v>
      </c>
      <c r="DE535" t="s">
        <v>3</v>
      </c>
      <c r="DF535">
        <f t="shared" si="243"/>
        <v>1842.2</v>
      </c>
      <c r="DG535">
        <f t="shared" si="242"/>
        <v>0</v>
      </c>
      <c r="DH535">
        <f t="shared" si="241"/>
        <v>0</v>
      </c>
      <c r="DI535">
        <f t="shared" si="240"/>
        <v>0</v>
      </c>
      <c r="DJ535">
        <f>DF535</f>
        <v>1842.2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ROW(Source!A485)</f>
        <v>485</v>
      </c>
      <c r="B536">
        <v>86549534</v>
      </c>
      <c r="C536">
        <v>86550646</v>
      </c>
      <c r="D536">
        <v>85710740</v>
      </c>
      <c r="E536">
        <v>1</v>
      </c>
      <c r="F536">
        <v>1</v>
      </c>
      <c r="G536">
        <v>1081</v>
      </c>
      <c r="H536">
        <v>3</v>
      </c>
      <c r="I536" t="s">
        <v>749</v>
      </c>
      <c r="J536" t="s">
        <v>750</v>
      </c>
      <c r="K536" t="s">
        <v>751</v>
      </c>
      <c r="L536">
        <v>1354</v>
      </c>
      <c r="N536">
        <v>1010</v>
      </c>
      <c r="O536" t="s">
        <v>163</v>
      </c>
      <c r="P536" t="s">
        <v>163</v>
      </c>
      <c r="Q536">
        <v>1</v>
      </c>
      <c r="W536">
        <v>0</v>
      </c>
      <c r="X536">
        <v>451408244</v>
      </c>
      <c r="Y536">
        <f>((AT536*1)*1)</f>
        <v>0.03</v>
      </c>
      <c r="AA536">
        <v>7.74</v>
      </c>
      <c r="AB536">
        <v>0</v>
      </c>
      <c r="AC536">
        <v>0</v>
      </c>
      <c r="AD536">
        <v>0</v>
      </c>
      <c r="AE536">
        <v>7.74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-2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0.03</v>
      </c>
      <c r="AU536" t="s">
        <v>36</v>
      </c>
      <c r="AV536">
        <v>0</v>
      </c>
      <c r="AW536">
        <v>2</v>
      </c>
      <c r="AX536">
        <v>86550662</v>
      </c>
      <c r="AY536">
        <v>1</v>
      </c>
      <c r="AZ536">
        <v>0</v>
      </c>
      <c r="BA536">
        <v>511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ROUND(Y536*Source!I485,9)</f>
        <v>0.06</v>
      </c>
      <c r="CY536">
        <f>AA536</f>
        <v>7.74</v>
      </c>
      <c r="CZ536">
        <f>AE536</f>
        <v>7.74</v>
      </c>
      <c r="DA536">
        <f>AI536</f>
        <v>1</v>
      </c>
      <c r="DB536">
        <f>ROUND(((ROUND(AT536*CZ536,2)*1)*1),6)</f>
        <v>0.23</v>
      </c>
      <c r="DC536">
        <f>ROUND(((ROUND(AT536*AG536,2)*1)*1),6)</f>
        <v>0</v>
      </c>
      <c r="DD536" t="s">
        <v>3</v>
      </c>
      <c r="DE536" t="s">
        <v>3</v>
      </c>
      <c r="DF536">
        <f t="shared" si="243"/>
        <v>0.46</v>
      </c>
      <c r="DG536">
        <f t="shared" si="242"/>
        <v>0</v>
      </c>
      <c r="DH536">
        <f t="shared" si="241"/>
        <v>0</v>
      </c>
      <c r="DI536">
        <f t="shared" si="240"/>
        <v>0</v>
      </c>
      <c r="DJ536">
        <f>DF536</f>
        <v>0.46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ROW(Source!A485)</f>
        <v>485</v>
      </c>
      <c r="B537">
        <v>86549534</v>
      </c>
      <c r="C537">
        <v>86550646</v>
      </c>
      <c r="D537">
        <v>0</v>
      </c>
      <c r="E537">
        <v>0</v>
      </c>
      <c r="F537">
        <v>1</v>
      </c>
      <c r="G537">
        <v>1081</v>
      </c>
      <c r="H537">
        <v>3</v>
      </c>
      <c r="I537" t="s">
        <v>440</v>
      </c>
      <c r="J537" t="s">
        <v>3</v>
      </c>
      <c r="K537" t="s">
        <v>441</v>
      </c>
      <c r="L537">
        <v>1354</v>
      </c>
      <c r="N537">
        <v>1010</v>
      </c>
      <c r="O537" t="s">
        <v>163</v>
      </c>
      <c r="P537" t="s">
        <v>163</v>
      </c>
      <c r="Q537">
        <v>1</v>
      </c>
      <c r="W537">
        <v>0</v>
      </c>
      <c r="X537">
        <v>1474683491</v>
      </c>
      <c r="Y537">
        <f>((AT537*1)*1)</f>
        <v>2.5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2.5</v>
      </c>
      <c r="AU537" t="s">
        <v>36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ROUND(Y537*Source!I485,9)</f>
        <v>5</v>
      </c>
      <c r="CY537">
        <f>AA537</f>
        <v>0</v>
      </c>
      <c r="CZ537">
        <f>AE537</f>
        <v>0</v>
      </c>
      <c r="DA537">
        <f>AI537</f>
        <v>1</v>
      </c>
      <c r="DB537">
        <f>ROUND(((ROUND(AT537*CZ537,2)*1)*1),6)</f>
        <v>0</v>
      </c>
      <c r="DC537">
        <f>ROUND(((ROUND(AT537*AG537,2)*1)*1),6)</f>
        <v>0</v>
      </c>
      <c r="DD537" t="s">
        <v>3</v>
      </c>
      <c r="DE537" t="s">
        <v>3</v>
      </c>
      <c r="DF537">
        <f t="shared" si="243"/>
        <v>0</v>
      </c>
      <c r="DG537">
        <f t="shared" si="242"/>
        <v>0</v>
      </c>
      <c r="DH537">
        <f t="shared" si="241"/>
        <v>0</v>
      </c>
      <c r="DI537">
        <f t="shared" si="240"/>
        <v>0</v>
      </c>
      <c r="DJ537">
        <f>DF537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ROW(Source!A486)</f>
        <v>486</v>
      </c>
      <c r="B538">
        <v>86549536</v>
      </c>
      <c r="C538">
        <v>86550646</v>
      </c>
      <c r="D538">
        <v>85665773</v>
      </c>
      <c r="E538">
        <v>1081</v>
      </c>
      <c r="F538">
        <v>1</v>
      </c>
      <c r="G538">
        <v>1081</v>
      </c>
      <c r="H538">
        <v>1</v>
      </c>
      <c r="I538" t="s">
        <v>612</v>
      </c>
      <c r="J538" t="s">
        <v>3</v>
      </c>
      <c r="K538" t="s">
        <v>613</v>
      </c>
      <c r="L538">
        <v>1191</v>
      </c>
      <c r="N538">
        <v>1013</v>
      </c>
      <c r="O538" t="s">
        <v>614</v>
      </c>
      <c r="P538" t="s">
        <v>614</v>
      </c>
      <c r="Q538">
        <v>1</v>
      </c>
      <c r="W538">
        <v>0</v>
      </c>
      <c r="X538">
        <v>476480486</v>
      </c>
      <c r="Y538">
        <f>((AT538*1.15)*1.2)</f>
        <v>8.7353999999999985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6.33</v>
      </c>
      <c r="AU538" t="s">
        <v>139</v>
      </c>
      <c r="AV538">
        <v>1</v>
      </c>
      <c r="AW538">
        <v>2</v>
      </c>
      <c r="AX538">
        <v>86550656</v>
      </c>
      <c r="AY538">
        <v>1</v>
      </c>
      <c r="AZ538">
        <v>0</v>
      </c>
      <c r="BA538">
        <v>514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ROUND(AT538*Source!I486*AH538*AL538,2)</f>
        <v>0</v>
      </c>
      <c r="CV538">
        <f>ROUND(Y538*Source!I486,9)</f>
        <v>17.470800000000001</v>
      </c>
      <c r="CW538">
        <v>0</v>
      </c>
      <c r="CX538">
        <f>ROUND(Y538*Source!I486,9)</f>
        <v>17.470800000000001</v>
      </c>
      <c r="CY538">
        <f>AD538</f>
        <v>0</v>
      </c>
      <c r="CZ538">
        <f>AH538</f>
        <v>0</v>
      </c>
      <c r="DA538">
        <f>AL538</f>
        <v>1</v>
      </c>
      <c r="DB538">
        <f>ROUND(((ROUND(AT538*CZ538,2)*1.15)*1.2),6)</f>
        <v>0</v>
      </c>
      <c r="DC538">
        <f>ROUND(((ROUND(AT538*AG538,2)*1.15)*1.2),6)</f>
        <v>0</v>
      </c>
      <c r="DD538" t="s">
        <v>3</v>
      </c>
      <c r="DE538" t="s">
        <v>3</v>
      </c>
      <c r="DF538">
        <f t="shared" si="243"/>
        <v>0</v>
      </c>
      <c r="DG538">
        <f t="shared" si="242"/>
        <v>0</v>
      </c>
      <c r="DH538">
        <f t="shared" si="241"/>
        <v>0</v>
      </c>
      <c r="DI538">
        <f t="shared" si="240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ROW(Source!A486)</f>
        <v>486</v>
      </c>
      <c r="B539">
        <v>86549536</v>
      </c>
      <c r="C539">
        <v>86550646</v>
      </c>
      <c r="D539">
        <v>85731677</v>
      </c>
      <c r="E539">
        <v>1</v>
      </c>
      <c r="F539">
        <v>1</v>
      </c>
      <c r="G539">
        <v>1081</v>
      </c>
      <c r="H539">
        <v>2</v>
      </c>
      <c r="I539" t="s">
        <v>632</v>
      </c>
      <c r="J539" t="s">
        <v>633</v>
      </c>
      <c r="K539" t="s">
        <v>634</v>
      </c>
      <c r="L539">
        <v>1368</v>
      </c>
      <c r="N539">
        <v>1011</v>
      </c>
      <c r="O539" t="s">
        <v>618</v>
      </c>
      <c r="P539" t="s">
        <v>618</v>
      </c>
      <c r="Q539">
        <v>1</v>
      </c>
      <c r="W539">
        <v>0</v>
      </c>
      <c r="X539">
        <v>874612079</v>
      </c>
      <c r="Y539">
        <f>((AT539*1.25)*1.2)</f>
        <v>0.51</v>
      </c>
      <c r="AA539">
        <v>0</v>
      </c>
      <c r="AB539">
        <v>1513.56</v>
      </c>
      <c r="AC539">
        <v>758.78</v>
      </c>
      <c r="AD539">
        <v>0</v>
      </c>
      <c r="AE539">
        <v>0</v>
      </c>
      <c r="AF539">
        <v>83.1</v>
      </c>
      <c r="AG539">
        <v>12.62</v>
      </c>
      <c r="AH539">
        <v>0</v>
      </c>
      <c r="AI539">
        <v>1</v>
      </c>
      <c r="AJ539">
        <v>17.07</v>
      </c>
      <c r="AK539">
        <v>56.35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0.34</v>
      </c>
      <c r="AU539" t="s">
        <v>138</v>
      </c>
      <c r="AV539">
        <v>0</v>
      </c>
      <c r="AW539">
        <v>2</v>
      </c>
      <c r="AX539">
        <v>86550657</v>
      </c>
      <c r="AY539">
        <v>1</v>
      </c>
      <c r="AZ539">
        <v>0</v>
      </c>
      <c r="BA539">
        <v>515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ROUND(Y539*Source!I486*DO539,9)</f>
        <v>12.872400000000001</v>
      </c>
      <c r="CX539">
        <f>ROUND(Y539*Source!I486,9)</f>
        <v>1.02</v>
      </c>
      <c r="CY539">
        <f>AB539</f>
        <v>1513.56</v>
      </c>
      <c r="CZ539">
        <f>AF539</f>
        <v>83.1</v>
      </c>
      <c r="DA539">
        <f>AJ539</f>
        <v>17.07</v>
      </c>
      <c r="DB539">
        <f>ROUND(((ROUND(AT539*CZ539,2)*1.25)*1.2),6)</f>
        <v>42.375</v>
      </c>
      <c r="DC539">
        <f>ROUND(((ROUND(AT539*AG539,2)*1.25)*1.2),6)</f>
        <v>6.4349999999999996</v>
      </c>
      <c r="DD539" t="s">
        <v>3</v>
      </c>
      <c r="DE539" t="s">
        <v>3</v>
      </c>
      <c r="DF539">
        <f t="shared" si="243"/>
        <v>0</v>
      </c>
      <c r="DG539">
        <f>ROUND(ROUND(AF539*AJ539,2)*CX539,2)</f>
        <v>1446.89</v>
      </c>
      <c r="DH539">
        <f>ROUND(ROUND(AG539*AK539,2)*CX539,2)</f>
        <v>725.36</v>
      </c>
      <c r="DI539">
        <f t="shared" si="240"/>
        <v>0</v>
      </c>
      <c r="DJ539">
        <f>DG539</f>
        <v>1446.89</v>
      </c>
      <c r="DK539">
        <v>0</v>
      </c>
      <c r="DL539" t="s">
        <v>635</v>
      </c>
      <c r="DM539">
        <v>0</v>
      </c>
      <c r="DN539" t="s">
        <v>614</v>
      </c>
      <c r="DO539">
        <v>12.62</v>
      </c>
    </row>
    <row r="540" spans="1:119" x14ac:dyDescent="0.25">
      <c r="A540">
        <f>ROW(Source!A486)</f>
        <v>486</v>
      </c>
      <c r="B540">
        <v>86549536</v>
      </c>
      <c r="C540">
        <v>86550646</v>
      </c>
      <c r="D540">
        <v>85731798</v>
      </c>
      <c r="E540">
        <v>1</v>
      </c>
      <c r="F540">
        <v>1</v>
      </c>
      <c r="G540">
        <v>1081</v>
      </c>
      <c r="H540">
        <v>2</v>
      </c>
      <c r="I540" t="s">
        <v>664</v>
      </c>
      <c r="J540" t="s">
        <v>665</v>
      </c>
      <c r="K540" t="s">
        <v>666</v>
      </c>
      <c r="L540">
        <v>1368</v>
      </c>
      <c r="N540">
        <v>1011</v>
      </c>
      <c r="O540" t="s">
        <v>618</v>
      </c>
      <c r="P540" t="s">
        <v>618</v>
      </c>
      <c r="Q540">
        <v>1</v>
      </c>
      <c r="W540">
        <v>0</v>
      </c>
      <c r="X540">
        <v>-2083101341</v>
      </c>
      <c r="Y540">
        <f>((AT540*1.25)*1.2)</f>
        <v>0.28499999999999998</v>
      </c>
      <c r="AA540">
        <v>0</v>
      </c>
      <c r="AB540">
        <v>8.08</v>
      </c>
      <c r="AC540">
        <v>0</v>
      </c>
      <c r="AD540">
        <v>0</v>
      </c>
      <c r="AE540">
        <v>0</v>
      </c>
      <c r="AF540">
        <v>0.8</v>
      </c>
      <c r="AG540">
        <v>0</v>
      </c>
      <c r="AH540">
        <v>0</v>
      </c>
      <c r="AI540">
        <v>1</v>
      </c>
      <c r="AJ540">
        <v>9.4600000000000009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0.19</v>
      </c>
      <c r="AU540" t="s">
        <v>138</v>
      </c>
      <c r="AV540">
        <v>0</v>
      </c>
      <c r="AW540">
        <v>2</v>
      </c>
      <c r="AX540">
        <v>86550658</v>
      </c>
      <c r="AY540">
        <v>1</v>
      </c>
      <c r="AZ540">
        <v>0</v>
      </c>
      <c r="BA540">
        <v>516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ROUND(Y540*Source!I486*DO540,9)</f>
        <v>0</v>
      </c>
      <c r="CX540">
        <f>ROUND(Y540*Source!I486,9)</f>
        <v>0.56999999999999995</v>
      </c>
      <c r="CY540">
        <f>AB540</f>
        <v>8.08</v>
      </c>
      <c r="CZ540">
        <f>AF540</f>
        <v>0.8</v>
      </c>
      <c r="DA540">
        <f>AJ540</f>
        <v>9.4600000000000009</v>
      </c>
      <c r="DB540">
        <f>ROUND(((ROUND(AT540*CZ540,2)*1.25)*1.2),6)</f>
        <v>0.22500000000000001</v>
      </c>
      <c r="DC540">
        <f>ROUND(((ROUND(AT540*AG540,2)*1.25)*1.2),6)</f>
        <v>0</v>
      </c>
      <c r="DD540" t="s">
        <v>3</v>
      </c>
      <c r="DE540" t="s">
        <v>3</v>
      </c>
      <c r="DF540">
        <f t="shared" si="243"/>
        <v>0</v>
      </c>
      <c r="DG540">
        <f>ROUND(ROUND(AF540*AJ540,2)*CX540,2)</f>
        <v>4.3099999999999996</v>
      </c>
      <c r="DH540">
        <f t="shared" ref="DH540:DH556" si="244">ROUND(ROUND(AG540,2)*CX540,2)</f>
        <v>0</v>
      </c>
      <c r="DI540">
        <f t="shared" si="240"/>
        <v>0</v>
      </c>
      <c r="DJ540">
        <f>DG540</f>
        <v>4.3099999999999996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5">
      <c r="A541">
        <f>ROW(Source!A486)</f>
        <v>486</v>
      </c>
      <c r="B541">
        <v>86549536</v>
      </c>
      <c r="C541">
        <v>86550646</v>
      </c>
      <c r="D541">
        <v>85731764</v>
      </c>
      <c r="E541">
        <v>1</v>
      </c>
      <c r="F541">
        <v>1</v>
      </c>
      <c r="G541">
        <v>1081</v>
      </c>
      <c r="H541">
        <v>2</v>
      </c>
      <c r="I541" t="s">
        <v>639</v>
      </c>
      <c r="J541" t="s">
        <v>640</v>
      </c>
      <c r="K541" t="s">
        <v>641</v>
      </c>
      <c r="L541">
        <v>1368</v>
      </c>
      <c r="N541">
        <v>1011</v>
      </c>
      <c r="O541" t="s">
        <v>618</v>
      </c>
      <c r="P541" t="s">
        <v>618</v>
      </c>
      <c r="Q541">
        <v>1</v>
      </c>
      <c r="W541">
        <v>0</v>
      </c>
      <c r="X541">
        <v>-643591644</v>
      </c>
      <c r="Y541">
        <f>((AT541*1.25)*1.2)</f>
        <v>0.09</v>
      </c>
      <c r="AA541">
        <v>0</v>
      </c>
      <c r="AB541">
        <v>4.84</v>
      </c>
      <c r="AC541">
        <v>0</v>
      </c>
      <c r="AD541">
        <v>0</v>
      </c>
      <c r="AE541">
        <v>0</v>
      </c>
      <c r="AF541">
        <v>0.47</v>
      </c>
      <c r="AG541">
        <v>0</v>
      </c>
      <c r="AH541">
        <v>0</v>
      </c>
      <c r="AI541">
        <v>1</v>
      </c>
      <c r="AJ541">
        <v>9.66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0.06</v>
      </c>
      <c r="AU541" t="s">
        <v>138</v>
      </c>
      <c r="AV541">
        <v>0</v>
      </c>
      <c r="AW541">
        <v>2</v>
      </c>
      <c r="AX541">
        <v>86550659</v>
      </c>
      <c r="AY541">
        <v>1</v>
      </c>
      <c r="AZ541">
        <v>0</v>
      </c>
      <c r="BA541">
        <v>517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ROUND(Y541*Source!I486*DO541,9)</f>
        <v>0</v>
      </c>
      <c r="CX541">
        <f>ROUND(Y541*Source!I486,9)</f>
        <v>0.18</v>
      </c>
      <c r="CY541">
        <f>AB541</f>
        <v>4.84</v>
      </c>
      <c r="CZ541">
        <f>AF541</f>
        <v>0.47</v>
      </c>
      <c r="DA541">
        <f>AJ541</f>
        <v>9.66</v>
      </c>
      <c r="DB541">
        <f>ROUND(((ROUND(AT541*CZ541,2)*1.25)*1.2),6)</f>
        <v>4.4999999999999998E-2</v>
      </c>
      <c r="DC541">
        <f>ROUND(((ROUND(AT541*AG541,2)*1.25)*1.2),6)</f>
        <v>0</v>
      </c>
      <c r="DD541" t="s">
        <v>3</v>
      </c>
      <c r="DE541" t="s">
        <v>3</v>
      </c>
      <c r="DF541">
        <f t="shared" si="243"/>
        <v>0</v>
      </c>
      <c r="DG541">
        <f>ROUND(ROUND(AF541*AJ541,2)*CX541,2)</f>
        <v>0.82</v>
      </c>
      <c r="DH541">
        <f t="shared" si="244"/>
        <v>0</v>
      </c>
      <c r="DI541">
        <f t="shared" si="240"/>
        <v>0</v>
      </c>
      <c r="DJ541">
        <f>DG541</f>
        <v>0.82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5">
      <c r="A542">
        <f>ROW(Source!A486)</f>
        <v>486</v>
      </c>
      <c r="B542">
        <v>86549536</v>
      </c>
      <c r="C542">
        <v>86550646</v>
      </c>
      <c r="D542">
        <v>85702126</v>
      </c>
      <c r="E542">
        <v>1</v>
      </c>
      <c r="F542">
        <v>1</v>
      </c>
      <c r="G542">
        <v>1081</v>
      </c>
      <c r="H542">
        <v>3</v>
      </c>
      <c r="I542" t="s">
        <v>739</v>
      </c>
      <c r="J542" t="s">
        <v>740</v>
      </c>
      <c r="K542" t="s">
        <v>741</v>
      </c>
      <c r="L542">
        <v>1296</v>
      </c>
      <c r="N542">
        <v>1002</v>
      </c>
      <c r="O542" t="s">
        <v>742</v>
      </c>
      <c r="P542" t="s">
        <v>742</v>
      </c>
      <c r="Q542">
        <v>1</v>
      </c>
      <c r="W542">
        <v>0</v>
      </c>
      <c r="X542">
        <v>1977302506</v>
      </c>
      <c r="Y542">
        <f>((AT542*1)*1)</f>
        <v>0.46210000000000001</v>
      </c>
      <c r="AA542">
        <v>410.94</v>
      </c>
      <c r="AB542">
        <v>0</v>
      </c>
      <c r="AC542">
        <v>0</v>
      </c>
      <c r="AD542">
        <v>0</v>
      </c>
      <c r="AE542">
        <v>84.21</v>
      </c>
      <c r="AF542">
        <v>0</v>
      </c>
      <c r="AG542">
        <v>0</v>
      </c>
      <c r="AH542">
        <v>0</v>
      </c>
      <c r="AI542">
        <v>4.88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0.46210000000000001</v>
      </c>
      <c r="AU542" t="s">
        <v>36</v>
      </c>
      <c r="AV542">
        <v>0</v>
      </c>
      <c r="AW542">
        <v>2</v>
      </c>
      <c r="AX542">
        <v>86550660</v>
      </c>
      <c r="AY542">
        <v>1</v>
      </c>
      <c r="AZ542">
        <v>0</v>
      </c>
      <c r="BA542">
        <v>518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ROUND(Y542*Source!I486,9)</f>
        <v>0.92420000000000002</v>
      </c>
      <c r="CY542">
        <f>AA542</f>
        <v>410.94</v>
      </c>
      <c r="CZ542">
        <f>AE542</f>
        <v>84.21</v>
      </c>
      <c r="DA542">
        <f>AI542</f>
        <v>4.88</v>
      </c>
      <c r="DB542">
        <f>ROUND(((ROUND(AT542*CZ542,2)*1)*1),6)</f>
        <v>38.909999999999997</v>
      </c>
      <c r="DC542">
        <f>ROUND(((ROUND(AT542*AG542,2)*1)*1),6)</f>
        <v>0</v>
      </c>
      <c r="DD542" t="s">
        <v>3</v>
      </c>
      <c r="DE542" t="s">
        <v>3</v>
      </c>
      <c r="DF542">
        <f>ROUND(ROUND(AE542*AI542,2)*CX542,2)</f>
        <v>379.79</v>
      </c>
      <c r="DG542">
        <f t="shared" ref="DG542:DG556" si="245">ROUND(ROUND(AF542,2)*CX542,2)</f>
        <v>0</v>
      </c>
      <c r="DH542">
        <f t="shared" si="244"/>
        <v>0</v>
      </c>
      <c r="DI542">
        <f t="shared" si="240"/>
        <v>0</v>
      </c>
      <c r="DJ542">
        <f>DF542</f>
        <v>379.79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ROW(Source!A486)</f>
        <v>486</v>
      </c>
      <c r="B543">
        <v>86549536</v>
      </c>
      <c r="C543">
        <v>86550646</v>
      </c>
      <c r="D543">
        <v>85703149</v>
      </c>
      <c r="E543">
        <v>1</v>
      </c>
      <c r="F543">
        <v>1</v>
      </c>
      <c r="G543">
        <v>1081</v>
      </c>
      <c r="H543">
        <v>3</v>
      </c>
      <c r="I543" t="s">
        <v>721</v>
      </c>
      <c r="J543" t="s">
        <v>722</v>
      </c>
      <c r="K543" t="s">
        <v>723</v>
      </c>
      <c r="L543">
        <v>1354</v>
      </c>
      <c r="N543">
        <v>1010</v>
      </c>
      <c r="O543" t="s">
        <v>163</v>
      </c>
      <c r="P543" t="s">
        <v>163</v>
      </c>
      <c r="Q543">
        <v>1</v>
      </c>
      <c r="W543">
        <v>0</v>
      </c>
      <c r="X543">
        <v>1643149630</v>
      </c>
      <c r="Y543">
        <f>((AT543*1)*1)</f>
        <v>1.2250000000000001</v>
      </c>
      <c r="AA543">
        <v>204.82</v>
      </c>
      <c r="AB543">
        <v>0</v>
      </c>
      <c r="AC543">
        <v>0</v>
      </c>
      <c r="AD543">
        <v>0</v>
      </c>
      <c r="AE543">
        <v>38</v>
      </c>
      <c r="AF543">
        <v>0</v>
      </c>
      <c r="AG543">
        <v>0</v>
      </c>
      <c r="AH543">
        <v>0</v>
      </c>
      <c r="AI543">
        <v>5.39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1.2250000000000001</v>
      </c>
      <c r="AU543" t="s">
        <v>36</v>
      </c>
      <c r="AV543">
        <v>0</v>
      </c>
      <c r="AW543">
        <v>2</v>
      </c>
      <c r="AX543">
        <v>86550661</v>
      </c>
      <c r="AY543">
        <v>1</v>
      </c>
      <c r="AZ543">
        <v>0</v>
      </c>
      <c r="BA543">
        <v>519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ROUND(Y543*Source!I486,9)</f>
        <v>2.4500000000000002</v>
      </c>
      <c r="CY543">
        <f>AA543</f>
        <v>204.82</v>
      </c>
      <c r="CZ543">
        <f>AE543</f>
        <v>38</v>
      </c>
      <c r="DA543">
        <f>AI543</f>
        <v>5.39</v>
      </c>
      <c r="DB543">
        <f>ROUND(((ROUND(AT543*CZ543,2)*1)*1),6)</f>
        <v>46.55</v>
      </c>
      <c r="DC543">
        <f>ROUND(((ROUND(AT543*AG543,2)*1)*1),6)</f>
        <v>0</v>
      </c>
      <c r="DD543" t="s">
        <v>3</v>
      </c>
      <c r="DE543" t="s">
        <v>3</v>
      </c>
      <c r="DF543">
        <f>ROUND(ROUND(AE543*AI543,2)*CX543,2)</f>
        <v>501.81</v>
      </c>
      <c r="DG543">
        <f t="shared" si="245"/>
        <v>0</v>
      </c>
      <c r="DH543">
        <f t="shared" si="244"/>
        <v>0</v>
      </c>
      <c r="DI543">
        <f t="shared" si="240"/>
        <v>0</v>
      </c>
      <c r="DJ543">
        <f>DF543</f>
        <v>501.81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ROW(Source!A486)</f>
        <v>486</v>
      </c>
      <c r="B544">
        <v>86549536</v>
      </c>
      <c r="C544">
        <v>86550646</v>
      </c>
      <c r="D544">
        <v>85719672</v>
      </c>
      <c r="E544">
        <v>1</v>
      </c>
      <c r="F544">
        <v>1</v>
      </c>
      <c r="G544">
        <v>1081</v>
      </c>
      <c r="H544">
        <v>3</v>
      </c>
      <c r="I544" t="s">
        <v>412</v>
      </c>
      <c r="J544" t="s">
        <v>414</v>
      </c>
      <c r="K544" t="s">
        <v>413</v>
      </c>
      <c r="L544">
        <v>1354</v>
      </c>
      <c r="N544">
        <v>1010</v>
      </c>
      <c r="O544" t="s">
        <v>163</v>
      </c>
      <c r="P544" t="s">
        <v>163</v>
      </c>
      <c r="Q544">
        <v>1</v>
      </c>
      <c r="W544">
        <v>0</v>
      </c>
      <c r="X544">
        <v>145208330</v>
      </c>
      <c r="Y544">
        <f>((AT544*1)*1)</f>
        <v>10</v>
      </c>
      <c r="AA544">
        <v>960.71</v>
      </c>
      <c r="AB544">
        <v>0</v>
      </c>
      <c r="AC544">
        <v>0</v>
      </c>
      <c r="AD544">
        <v>0</v>
      </c>
      <c r="AE544">
        <v>92.11</v>
      </c>
      <c r="AF544">
        <v>0</v>
      </c>
      <c r="AG544">
        <v>0</v>
      </c>
      <c r="AH544">
        <v>0</v>
      </c>
      <c r="AI544">
        <v>10.43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10</v>
      </c>
      <c r="AU544" t="s">
        <v>36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ROUND(Y544*Source!I486,9)</f>
        <v>20</v>
      </c>
      <c r="CY544">
        <f>AA544</f>
        <v>960.71</v>
      </c>
      <c r="CZ544">
        <f>AE544</f>
        <v>92.11</v>
      </c>
      <c r="DA544">
        <f>AI544</f>
        <v>10.43</v>
      </c>
      <c r="DB544">
        <f>ROUND(((ROUND(AT544*CZ544,2)*1)*1),6)</f>
        <v>921.1</v>
      </c>
      <c r="DC544">
        <f>ROUND(((ROUND(AT544*AG544,2)*1)*1),6)</f>
        <v>0</v>
      </c>
      <c r="DD544" t="s">
        <v>3</v>
      </c>
      <c r="DE544" t="s">
        <v>3</v>
      </c>
      <c r="DF544">
        <f>ROUND(ROUND(AE544*AI544,2)*CX544,2)</f>
        <v>19214.2</v>
      </c>
      <c r="DG544">
        <f t="shared" si="245"/>
        <v>0</v>
      </c>
      <c r="DH544">
        <f t="shared" si="244"/>
        <v>0</v>
      </c>
      <c r="DI544">
        <f t="shared" si="240"/>
        <v>0</v>
      </c>
      <c r="DJ544">
        <f>DF544</f>
        <v>19214.2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ROW(Source!A486)</f>
        <v>486</v>
      </c>
      <c r="B545">
        <v>86549536</v>
      </c>
      <c r="C545">
        <v>86550646</v>
      </c>
      <c r="D545">
        <v>85710740</v>
      </c>
      <c r="E545">
        <v>1</v>
      </c>
      <c r="F545">
        <v>1</v>
      </c>
      <c r="G545">
        <v>1081</v>
      </c>
      <c r="H545">
        <v>3</v>
      </c>
      <c r="I545" t="s">
        <v>749</v>
      </c>
      <c r="J545" t="s">
        <v>750</v>
      </c>
      <c r="K545" t="s">
        <v>751</v>
      </c>
      <c r="L545">
        <v>1354</v>
      </c>
      <c r="N545">
        <v>1010</v>
      </c>
      <c r="O545" t="s">
        <v>163</v>
      </c>
      <c r="P545" t="s">
        <v>163</v>
      </c>
      <c r="Q545">
        <v>1</v>
      </c>
      <c r="W545">
        <v>0</v>
      </c>
      <c r="X545">
        <v>451408244</v>
      </c>
      <c r="Y545">
        <f>((AT545*1)*1)</f>
        <v>0.03</v>
      </c>
      <c r="AA545">
        <v>152.94</v>
      </c>
      <c r="AB545">
        <v>0</v>
      </c>
      <c r="AC545">
        <v>0</v>
      </c>
      <c r="AD545">
        <v>0</v>
      </c>
      <c r="AE545">
        <v>7.74</v>
      </c>
      <c r="AF545">
        <v>0</v>
      </c>
      <c r="AG545">
        <v>0</v>
      </c>
      <c r="AH545">
        <v>0</v>
      </c>
      <c r="AI545">
        <v>19.760000000000002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0.03</v>
      </c>
      <c r="AU545" t="s">
        <v>36</v>
      </c>
      <c r="AV545">
        <v>0</v>
      </c>
      <c r="AW545">
        <v>2</v>
      </c>
      <c r="AX545">
        <v>86550662</v>
      </c>
      <c r="AY545">
        <v>1</v>
      </c>
      <c r="AZ545">
        <v>0</v>
      </c>
      <c r="BA545">
        <v>520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ROUND(Y545*Source!I486,9)</f>
        <v>0.06</v>
      </c>
      <c r="CY545">
        <f>AA545</f>
        <v>152.94</v>
      </c>
      <c r="CZ545">
        <f>AE545</f>
        <v>7.74</v>
      </c>
      <c r="DA545">
        <f>AI545</f>
        <v>19.760000000000002</v>
      </c>
      <c r="DB545">
        <f>ROUND(((ROUND(AT545*CZ545,2)*1)*1),6)</f>
        <v>0.23</v>
      </c>
      <c r="DC545">
        <f>ROUND(((ROUND(AT545*AG545,2)*1)*1),6)</f>
        <v>0</v>
      </c>
      <c r="DD545" t="s">
        <v>3</v>
      </c>
      <c r="DE545" t="s">
        <v>3</v>
      </c>
      <c r="DF545">
        <f>ROUND(ROUND(AE545*AI545,2)*CX545,2)</f>
        <v>9.18</v>
      </c>
      <c r="DG545">
        <f t="shared" si="245"/>
        <v>0</v>
      </c>
      <c r="DH545">
        <f t="shared" si="244"/>
        <v>0</v>
      </c>
      <c r="DI545">
        <f t="shared" si="240"/>
        <v>0</v>
      </c>
      <c r="DJ545">
        <f>DF545</f>
        <v>9.18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ROW(Source!A486)</f>
        <v>486</v>
      </c>
      <c r="B546">
        <v>86549536</v>
      </c>
      <c r="C546">
        <v>86550646</v>
      </c>
      <c r="D546">
        <v>0</v>
      </c>
      <c r="E546">
        <v>0</v>
      </c>
      <c r="F546">
        <v>1</v>
      </c>
      <c r="G546">
        <v>1081</v>
      </c>
      <c r="H546">
        <v>3</v>
      </c>
      <c r="I546" t="s">
        <v>440</v>
      </c>
      <c r="J546" t="s">
        <v>3</v>
      </c>
      <c r="K546" t="s">
        <v>441</v>
      </c>
      <c r="L546">
        <v>1354</v>
      </c>
      <c r="N546">
        <v>1010</v>
      </c>
      <c r="O546" t="s">
        <v>163</v>
      </c>
      <c r="P546" t="s">
        <v>163</v>
      </c>
      <c r="Q546">
        <v>1</v>
      </c>
      <c r="W546">
        <v>0</v>
      </c>
      <c r="X546">
        <v>1474683491</v>
      </c>
      <c r="Y546">
        <f>((AT546*1)*1)</f>
        <v>2.5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9.84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2.5</v>
      </c>
      <c r="AU546" t="s">
        <v>36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ROUND(Y546*Source!I486,9)</f>
        <v>5</v>
      </c>
      <c r="CY546">
        <f>AA546</f>
        <v>0</v>
      </c>
      <c r="CZ546">
        <f>AE546</f>
        <v>0</v>
      </c>
      <c r="DA546">
        <f>AI546</f>
        <v>9.84</v>
      </c>
      <c r="DB546">
        <f>ROUND(((ROUND(AT546*CZ546,2)*1)*1),6)</f>
        <v>0</v>
      </c>
      <c r="DC546">
        <f>ROUND(((ROUND(AT546*AG546,2)*1)*1),6)</f>
        <v>0</v>
      </c>
      <c r="DD546" t="s">
        <v>3</v>
      </c>
      <c r="DE546" t="s">
        <v>3</v>
      </c>
      <c r="DF546">
        <f>ROUND(ROUND(AE546*AI546,2)*CX546,2)</f>
        <v>0</v>
      </c>
      <c r="DG546">
        <f t="shared" si="245"/>
        <v>0</v>
      </c>
      <c r="DH546">
        <f t="shared" si="244"/>
        <v>0</v>
      </c>
      <c r="DI546">
        <f t="shared" si="240"/>
        <v>0</v>
      </c>
      <c r="DJ546">
        <f>DF546</f>
        <v>0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ROW(Source!A491)</f>
        <v>491</v>
      </c>
      <c r="B547">
        <v>86549534</v>
      </c>
      <c r="C547">
        <v>86550667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612</v>
      </c>
      <c r="J547" t="s">
        <v>3</v>
      </c>
      <c r="K547" t="s">
        <v>613</v>
      </c>
      <c r="L547">
        <v>1191</v>
      </c>
      <c r="N547">
        <v>1013</v>
      </c>
      <c r="O547" t="s">
        <v>614</v>
      </c>
      <c r="P547" t="s">
        <v>614</v>
      </c>
      <c r="Q547">
        <v>1</v>
      </c>
      <c r="W547">
        <v>0</v>
      </c>
      <c r="X547">
        <v>476480486</v>
      </c>
      <c r="Y547">
        <f>((AT547*1.15)*1.2)</f>
        <v>8.7353999999999985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6.33</v>
      </c>
      <c r="AU547" t="s">
        <v>139</v>
      </c>
      <c r="AV547">
        <v>1</v>
      </c>
      <c r="AW547">
        <v>2</v>
      </c>
      <c r="AX547">
        <v>86550677</v>
      </c>
      <c r="AY547">
        <v>1</v>
      </c>
      <c r="AZ547">
        <v>0</v>
      </c>
      <c r="BA547">
        <v>523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U547">
        <f>ROUND(AT547*Source!I491*AH547*AL547,2)</f>
        <v>0</v>
      </c>
      <c r="CV547">
        <f>ROUND(Y547*Source!I491,9)</f>
        <v>12.229559999999999</v>
      </c>
      <c r="CW547">
        <v>0</v>
      </c>
      <c r="CX547">
        <f>ROUND(Y547*Source!I491,9)</f>
        <v>12.229559999999999</v>
      </c>
      <c r="CY547">
        <f>AD547</f>
        <v>0</v>
      </c>
      <c r="CZ547">
        <f>AH547</f>
        <v>0</v>
      </c>
      <c r="DA547">
        <f>AL547</f>
        <v>1</v>
      </c>
      <c r="DB547">
        <f>ROUND(((ROUND(AT547*CZ547,2)*1.15)*1.2),6)</f>
        <v>0</v>
      </c>
      <c r="DC547">
        <f>ROUND(((ROUND(AT547*AG547,2)*1.15)*1.2),6)</f>
        <v>0</v>
      </c>
      <c r="DD547" t="s">
        <v>3</v>
      </c>
      <c r="DE547" t="s">
        <v>3</v>
      </c>
      <c r="DF547">
        <f t="shared" ref="DF547:DF559" si="246">ROUND(ROUND(AE547,2)*CX547,2)</f>
        <v>0</v>
      </c>
      <c r="DG547">
        <f t="shared" si="245"/>
        <v>0</v>
      </c>
      <c r="DH547">
        <f t="shared" si="244"/>
        <v>0</v>
      </c>
      <c r="DI547">
        <f t="shared" si="240"/>
        <v>0</v>
      </c>
      <c r="DJ547">
        <f>DI547</f>
        <v>0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ROW(Source!A491)</f>
        <v>491</v>
      </c>
      <c r="B548">
        <v>86549534</v>
      </c>
      <c r="C548">
        <v>86550667</v>
      </c>
      <c r="D548">
        <v>85731677</v>
      </c>
      <c r="E548">
        <v>1</v>
      </c>
      <c r="F548">
        <v>1</v>
      </c>
      <c r="G548">
        <v>1081</v>
      </c>
      <c r="H548">
        <v>2</v>
      </c>
      <c r="I548" t="s">
        <v>632</v>
      </c>
      <c r="J548" t="s">
        <v>633</v>
      </c>
      <c r="K548" t="s">
        <v>634</v>
      </c>
      <c r="L548">
        <v>1368</v>
      </c>
      <c r="N548">
        <v>1011</v>
      </c>
      <c r="O548" t="s">
        <v>618</v>
      </c>
      <c r="P548" t="s">
        <v>618</v>
      </c>
      <c r="Q548">
        <v>1</v>
      </c>
      <c r="W548">
        <v>0</v>
      </c>
      <c r="X548">
        <v>874612079</v>
      </c>
      <c r="Y548">
        <f>((AT548*1.25)*1.2)</f>
        <v>0.51</v>
      </c>
      <c r="AA548">
        <v>0</v>
      </c>
      <c r="AB548">
        <v>88.67</v>
      </c>
      <c r="AC548">
        <v>13.47</v>
      </c>
      <c r="AD548">
        <v>0</v>
      </c>
      <c r="AE548">
        <v>0</v>
      </c>
      <c r="AF548">
        <v>83.1</v>
      </c>
      <c r="AG548">
        <v>12.62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0.34</v>
      </c>
      <c r="AU548" t="s">
        <v>138</v>
      </c>
      <c r="AV548">
        <v>0</v>
      </c>
      <c r="AW548">
        <v>2</v>
      </c>
      <c r="AX548">
        <v>86550678</v>
      </c>
      <c r="AY548">
        <v>1</v>
      </c>
      <c r="AZ548">
        <v>0</v>
      </c>
      <c r="BA548">
        <v>524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ROUND(Y548*Source!I491*DO548,9)</f>
        <v>9.0106800000000007</v>
      </c>
      <c r="CX548">
        <f>ROUND(Y548*Source!I491,9)</f>
        <v>0.71399999999999997</v>
      </c>
      <c r="CY548">
        <f>AB548</f>
        <v>88.67</v>
      </c>
      <c r="CZ548">
        <f>AF548</f>
        <v>83.1</v>
      </c>
      <c r="DA548">
        <f>AJ548</f>
        <v>1</v>
      </c>
      <c r="DB548">
        <f>ROUND(((ROUND(AT548*CZ548,2)*1.25)*1.2),6)</f>
        <v>42.375</v>
      </c>
      <c r="DC548">
        <f>ROUND(((ROUND(AT548*AG548,2)*1.25)*1.2),6)</f>
        <v>6.4349999999999996</v>
      </c>
      <c r="DD548" t="s">
        <v>3</v>
      </c>
      <c r="DE548" t="s">
        <v>3</v>
      </c>
      <c r="DF548">
        <f t="shared" si="246"/>
        <v>0</v>
      </c>
      <c r="DG548">
        <f t="shared" si="245"/>
        <v>59.33</v>
      </c>
      <c r="DH548">
        <f t="shared" si="244"/>
        <v>9.01</v>
      </c>
      <c r="DI548">
        <f t="shared" si="240"/>
        <v>0</v>
      </c>
      <c r="DJ548">
        <f>DG548</f>
        <v>59.33</v>
      </c>
      <c r="DK548">
        <v>0</v>
      </c>
      <c r="DL548" t="s">
        <v>635</v>
      </c>
      <c r="DM548">
        <v>0</v>
      </c>
      <c r="DN548" t="s">
        <v>614</v>
      </c>
      <c r="DO548">
        <v>12.62</v>
      </c>
    </row>
    <row r="549" spans="1:119" x14ac:dyDescent="0.25">
      <c r="A549">
        <f>ROW(Source!A491)</f>
        <v>491</v>
      </c>
      <c r="B549">
        <v>86549534</v>
      </c>
      <c r="C549">
        <v>86550667</v>
      </c>
      <c r="D549">
        <v>85731798</v>
      </c>
      <c r="E549">
        <v>1</v>
      </c>
      <c r="F549">
        <v>1</v>
      </c>
      <c r="G549">
        <v>1081</v>
      </c>
      <c r="H549">
        <v>2</v>
      </c>
      <c r="I549" t="s">
        <v>664</v>
      </c>
      <c r="J549" t="s">
        <v>665</v>
      </c>
      <c r="K549" t="s">
        <v>666</v>
      </c>
      <c r="L549">
        <v>1368</v>
      </c>
      <c r="N549">
        <v>1011</v>
      </c>
      <c r="O549" t="s">
        <v>618</v>
      </c>
      <c r="P549" t="s">
        <v>618</v>
      </c>
      <c r="Q549">
        <v>1</v>
      </c>
      <c r="W549">
        <v>0</v>
      </c>
      <c r="X549">
        <v>-2083101341</v>
      </c>
      <c r="Y549">
        <f>((AT549*1.25)*1.2)</f>
        <v>0.28499999999999998</v>
      </c>
      <c r="AA549">
        <v>0</v>
      </c>
      <c r="AB549">
        <v>0.85</v>
      </c>
      <c r="AC549">
        <v>0</v>
      </c>
      <c r="AD549">
        <v>0</v>
      </c>
      <c r="AE549">
        <v>0</v>
      </c>
      <c r="AF549">
        <v>0.8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0.19</v>
      </c>
      <c r="AU549" t="s">
        <v>138</v>
      </c>
      <c r="AV549">
        <v>0</v>
      </c>
      <c r="AW549">
        <v>2</v>
      </c>
      <c r="AX549">
        <v>86550679</v>
      </c>
      <c r="AY549">
        <v>1</v>
      </c>
      <c r="AZ549">
        <v>0</v>
      </c>
      <c r="BA549">
        <v>525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ROUND(Y549*Source!I491*DO549,9)</f>
        <v>0</v>
      </c>
      <c r="CX549">
        <f>ROUND(Y549*Source!I491,9)</f>
        <v>0.39900000000000002</v>
      </c>
      <c r="CY549">
        <f>AB549</f>
        <v>0.85</v>
      </c>
      <c r="CZ549">
        <f>AF549</f>
        <v>0.8</v>
      </c>
      <c r="DA549">
        <f>AJ549</f>
        <v>1</v>
      </c>
      <c r="DB549">
        <f>ROUND(((ROUND(AT549*CZ549,2)*1.25)*1.2),6)</f>
        <v>0.22500000000000001</v>
      </c>
      <c r="DC549">
        <f>ROUND(((ROUND(AT549*AG549,2)*1.25)*1.2),6)</f>
        <v>0</v>
      </c>
      <c r="DD549" t="s">
        <v>3</v>
      </c>
      <c r="DE549" t="s">
        <v>3</v>
      </c>
      <c r="DF549">
        <f t="shared" si="246"/>
        <v>0</v>
      </c>
      <c r="DG549">
        <f t="shared" si="245"/>
        <v>0.32</v>
      </c>
      <c r="DH549">
        <f t="shared" si="244"/>
        <v>0</v>
      </c>
      <c r="DI549">
        <f t="shared" si="240"/>
        <v>0</v>
      </c>
      <c r="DJ549">
        <f>DG549</f>
        <v>0.32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ROW(Source!A491)</f>
        <v>491</v>
      </c>
      <c r="B550">
        <v>86549534</v>
      </c>
      <c r="C550">
        <v>86550667</v>
      </c>
      <c r="D550">
        <v>85731764</v>
      </c>
      <c r="E550">
        <v>1</v>
      </c>
      <c r="F550">
        <v>1</v>
      </c>
      <c r="G550">
        <v>1081</v>
      </c>
      <c r="H550">
        <v>2</v>
      </c>
      <c r="I550" t="s">
        <v>639</v>
      </c>
      <c r="J550" t="s">
        <v>640</v>
      </c>
      <c r="K550" t="s">
        <v>641</v>
      </c>
      <c r="L550">
        <v>1368</v>
      </c>
      <c r="N550">
        <v>1011</v>
      </c>
      <c r="O550" t="s">
        <v>618</v>
      </c>
      <c r="P550" t="s">
        <v>618</v>
      </c>
      <c r="Q550">
        <v>1</v>
      </c>
      <c r="W550">
        <v>0</v>
      </c>
      <c r="X550">
        <v>-643591644</v>
      </c>
      <c r="Y550">
        <f>((AT550*1.25)*1.2)</f>
        <v>0.09</v>
      </c>
      <c r="AA550">
        <v>0</v>
      </c>
      <c r="AB550">
        <v>0.5</v>
      </c>
      <c r="AC550">
        <v>0</v>
      </c>
      <c r="AD550">
        <v>0</v>
      </c>
      <c r="AE550">
        <v>0</v>
      </c>
      <c r="AF550">
        <v>0.47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0.06</v>
      </c>
      <c r="AU550" t="s">
        <v>138</v>
      </c>
      <c r="AV550">
        <v>0</v>
      </c>
      <c r="AW550">
        <v>2</v>
      </c>
      <c r="AX550">
        <v>86550680</v>
      </c>
      <c r="AY550">
        <v>1</v>
      </c>
      <c r="AZ550">
        <v>0</v>
      </c>
      <c r="BA550">
        <v>526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ROUND(Y550*Source!I491*DO550,9)</f>
        <v>0</v>
      </c>
      <c r="CX550">
        <f>ROUND(Y550*Source!I491,9)</f>
        <v>0.126</v>
      </c>
      <c r="CY550">
        <f>AB550</f>
        <v>0.5</v>
      </c>
      <c r="CZ550">
        <f>AF550</f>
        <v>0.47</v>
      </c>
      <c r="DA550">
        <f>AJ550</f>
        <v>1</v>
      </c>
      <c r="DB550">
        <f>ROUND(((ROUND(AT550*CZ550,2)*1.25)*1.2),6)</f>
        <v>4.4999999999999998E-2</v>
      </c>
      <c r="DC550">
        <f>ROUND(((ROUND(AT550*AG550,2)*1.25)*1.2),6)</f>
        <v>0</v>
      </c>
      <c r="DD550" t="s">
        <v>3</v>
      </c>
      <c r="DE550" t="s">
        <v>3</v>
      </c>
      <c r="DF550">
        <f t="shared" si="246"/>
        <v>0</v>
      </c>
      <c r="DG550">
        <f t="shared" si="245"/>
        <v>0.06</v>
      </c>
      <c r="DH550">
        <f t="shared" si="244"/>
        <v>0</v>
      </c>
      <c r="DI550">
        <f t="shared" si="240"/>
        <v>0</v>
      </c>
      <c r="DJ550">
        <f>DG550</f>
        <v>0.06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ROW(Source!A491)</f>
        <v>491</v>
      </c>
      <c r="B551">
        <v>86549534</v>
      </c>
      <c r="C551">
        <v>86550667</v>
      </c>
      <c r="D551">
        <v>85702126</v>
      </c>
      <c r="E551">
        <v>1</v>
      </c>
      <c r="F551">
        <v>1</v>
      </c>
      <c r="G551">
        <v>1081</v>
      </c>
      <c r="H551">
        <v>3</v>
      </c>
      <c r="I551" t="s">
        <v>739</v>
      </c>
      <c r="J551" t="s">
        <v>740</v>
      </c>
      <c r="K551" t="s">
        <v>741</v>
      </c>
      <c r="L551">
        <v>1296</v>
      </c>
      <c r="N551">
        <v>1002</v>
      </c>
      <c r="O551" t="s">
        <v>742</v>
      </c>
      <c r="P551" t="s">
        <v>742</v>
      </c>
      <c r="Q551">
        <v>1</v>
      </c>
      <c r="W551">
        <v>0</v>
      </c>
      <c r="X551">
        <v>1977302506</v>
      </c>
      <c r="Y551">
        <f>((AT551*1)*1)</f>
        <v>0.46210000000000001</v>
      </c>
      <c r="AA551">
        <v>84.21</v>
      </c>
      <c r="AB551">
        <v>0</v>
      </c>
      <c r="AC551">
        <v>0</v>
      </c>
      <c r="AD551">
        <v>0</v>
      </c>
      <c r="AE551">
        <v>84.21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0.46210000000000001</v>
      </c>
      <c r="AU551" t="s">
        <v>36</v>
      </c>
      <c r="AV551">
        <v>0</v>
      </c>
      <c r="AW551">
        <v>2</v>
      </c>
      <c r="AX551">
        <v>86550681</v>
      </c>
      <c r="AY551">
        <v>1</v>
      </c>
      <c r="AZ551">
        <v>0</v>
      </c>
      <c r="BA551">
        <v>527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ROUND(Y551*Source!I491,9)</f>
        <v>0.64693999999999996</v>
      </c>
      <c r="CY551">
        <f>AA551</f>
        <v>84.21</v>
      </c>
      <c r="CZ551">
        <f>AE551</f>
        <v>84.21</v>
      </c>
      <c r="DA551">
        <f>AI551</f>
        <v>1</v>
      </c>
      <c r="DB551">
        <f>ROUND(((ROUND(AT551*CZ551,2)*1)*1),6)</f>
        <v>38.909999999999997</v>
      </c>
      <c r="DC551">
        <f>ROUND(((ROUND(AT551*AG551,2)*1)*1),6)</f>
        <v>0</v>
      </c>
      <c r="DD551" t="s">
        <v>3</v>
      </c>
      <c r="DE551" t="s">
        <v>3</v>
      </c>
      <c r="DF551">
        <f t="shared" si="246"/>
        <v>54.48</v>
      </c>
      <c r="DG551">
        <f t="shared" si="245"/>
        <v>0</v>
      </c>
      <c r="DH551">
        <f t="shared" si="244"/>
        <v>0</v>
      </c>
      <c r="DI551">
        <f t="shared" si="240"/>
        <v>0</v>
      </c>
      <c r="DJ551">
        <f>DF551</f>
        <v>54.48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ROW(Source!A491)</f>
        <v>491</v>
      </c>
      <c r="B552">
        <v>86549534</v>
      </c>
      <c r="C552">
        <v>86550667</v>
      </c>
      <c r="D552">
        <v>85703149</v>
      </c>
      <c r="E552">
        <v>1</v>
      </c>
      <c r="F552">
        <v>1</v>
      </c>
      <c r="G552">
        <v>1081</v>
      </c>
      <c r="H552">
        <v>3</v>
      </c>
      <c r="I552" t="s">
        <v>721</v>
      </c>
      <c r="J552" t="s">
        <v>722</v>
      </c>
      <c r="K552" t="s">
        <v>723</v>
      </c>
      <c r="L552">
        <v>1354</v>
      </c>
      <c r="N552">
        <v>1010</v>
      </c>
      <c r="O552" t="s">
        <v>163</v>
      </c>
      <c r="P552" t="s">
        <v>163</v>
      </c>
      <c r="Q552">
        <v>1</v>
      </c>
      <c r="W552">
        <v>0</v>
      </c>
      <c r="X552">
        <v>1643149630</v>
      </c>
      <c r="Y552">
        <f>((AT552*1)*1)</f>
        <v>1.2250000000000001</v>
      </c>
      <c r="AA552">
        <v>38</v>
      </c>
      <c r="AB552">
        <v>0</v>
      </c>
      <c r="AC552">
        <v>0</v>
      </c>
      <c r="AD552">
        <v>0</v>
      </c>
      <c r="AE552">
        <v>38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1.2250000000000001</v>
      </c>
      <c r="AU552" t="s">
        <v>36</v>
      </c>
      <c r="AV552">
        <v>0</v>
      </c>
      <c r="AW552">
        <v>2</v>
      </c>
      <c r="AX552">
        <v>86550682</v>
      </c>
      <c r="AY552">
        <v>1</v>
      </c>
      <c r="AZ552">
        <v>0</v>
      </c>
      <c r="BA552">
        <v>528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ROUND(Y552*Source!I491,9)</f>
        <v>1.7150000000000001</v>
      </c>
      <c r="CY552">
        <f>AA552</f>
        <v>38</v>
      </c>
      <c r="CZ552">
        <f>AE552</f>
        <v>38</v>
      </c>
      <c r="DA552">
        <f>AI552</f>
        <v>1</v>
      </c>
      <c r="DB552">
        <f>ROUND(((ROUND(AT552*CZ552,2)*1)*1),6)</f>
        <v>46.55</v>
      </c>
      <c r="DC552">
        <f>ROUND(((ROUND(AT552*AG552,2)*1)*1),6)</f>
        <v>0</v>
      </c>
      <c r="DD552" t="s">
        <v>3</v>
      </c>
      <c r="DE552" t="s">
        <v>3</v>
      </c>
      <c r="DF552">
        <f t="shared" si="246"/>
        <v>65.17</v>
      </c>
      <c r="DG552">
        <f t="shared" si="245"/>
        <v>0</v>
      </c>
      <c r="DH552">
        <f t="shared" si="244"/>
        <v>0</v>
      </c>
      <c r="DI552">
        <f t="shared" si="240"/>
        <v>0</v>
      </c>
      <c r="DJ552">
        <f>DF552</f>
        <v>65.17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ROW(Source!A491)</f>
        <v>491</v>
      </c>
      <c r="B553">
        <v>86549534</v>
      </c>
      <c r="C553">
        <v>86550667</v>
      </c>
      <c r="D553">
        <v>85719672</v>
      </c>
      <c r="E553">
        <v>1</v>
      </c>
      <c r="F553">
        <v>1</v>
      </c>
      <c r="G553">
        <v>1081</v>
      </c>
      <c r="H553">
        <v>3</v>
      </c>
      <c r="I553" t="s">
        <v>412</v>
      </c>
      <c r="J553" t="s">
        <v>414</v>
      </c>
      <c r="K553" t="s">
        <v>413</v>
      </c>
      <c r="L553">
        <v>1354</v>
      </c>
      <c r="N553">
        <v>1010</v>
      </c>
      <c r="O553" t="s">
        <v>163</v>
      </c>
      <c r="P553" t="s">
        <v>163</v>
      </c>
      <c r="Q553">
        <v>1</v>
      </c>
      <c r="W553">
        <v>0</v>
      </c>
      <c r="X553">
        <v>145208330</v>
      </c>
      <c r="Y553">
        <f>((AT553*1)*1)</f>
        <v>10</v>
      </c>
      <c r="AA553">
        <v>92.11</v>
      </c>
      <c r="AB553">
        <v>0</v>
      </c>
      <c r="AC553">
        <v>0</v>
      </c>
      <c r="AD553">
        <v>0</v>
      </c>
      <c r="AE553">
        <v>92.11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 t="s">
        <v>3</v>
      </c>
      <c r="AT553">
        <v>10</v>
      </c>
      <c r="AU553" t="s">
        <v>36</v>
      </c>
      <c r="AV553">
        <v>0</v>
      </c>
      <c r="AW553">
        <v>1</v>
      </c>
      <c r="AX553">
        <v>-1</v>
      </c>
      <c r="AY553">
        <v>0</v>
      </c>
      <c r="AZ553">
        <v>0</v>
      </c>
      <c r="BA553" t="s">
        <v>3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ROUND(Y553*Source!I491,9)</f>
        <v>14</v>
      </c>
      <c r="CY553">
        <f>AA553</f>
        <v>92.11</v>
      </c>
      <c r="CZ553">
        <f>AE553</f>
        <v>92.11</v>
      </c>
      <c r="DA553">
        <f>AI553</f>
        <v>1</v>
      </c>
      <c r="DB553">
        <f>ROUND(((ROUND(AT553*CZ553,2)*1)*1),6)</f>
        <v>921.1</v>
      </c>
      <c r="DC553">
        <f>ROUND(((ROUND(AT553*AG553,2)*1)*1),6)</f>
        <v>0</v>
      </c>
      <c r="DD553" t="s">
        <v>3</v>
      </c>
      <c r="DE553" t="s">
        <v>3</v>
      </c>
      <c r="DF553">
        <f t="shared" si="246"/>
        <v>1289.54</v>
      </c>
      <c r="DG553">
        <f t="shared" si="245"/>
        <v>0</v>
      </c>
      <c r="DH553">
        <f t="shared" si="244"/>
        <v>0</v>
      </c>
      <c r="DI553">
        <f t="shared" si="240"/>
        <v>0</v>
      </c>
      <c r="DJ553">
        <f>DF553</f>
        <v>1289.54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ROW(Source!A491)</f>
        <v>491</v>
      </c>
      <c r="B554">
        <v>86549534</v>
      </c>
      <c r="C554">
        <v>86550667</v>
      </c>
      <c r="D554">
        <v>85710740</v>
      </c>
      <c r="E554">
        <v>1</v>
      </c>
      <c r="F554">
        <v>1</v>
      </c>
      <c r="G554">
        <v>1081</v>
      </c>
      <c r="H554">
        <v>3</v>
      </c>
      <c r="I554" t="s">
        <v>749</v>
      </c>
      <c r="J554" t="s">
        <v>750</v>
      </c>
      <c r="K554" t="s">
        <v>751</v>
      </c>
      <c r="L554">
        <v>1354</v>
      </c>
      <c r="N554">
        <v>1010</v>
      </c>
      <c r="O554" t="s">
        <v>163</v>
      </c>
      <c r="P554" t="s">
        <v>163</v>
      </c>
      <c r="Q554">
        <v>1</v>
      </c>
      <c r="W554">
        <v>0</v>
      </c>
      <c r="X554">
        <v>451408244</v>
      </c>
      <c r="Y554">
        <f>((AT554*1)*1)</f>
        <v>0.03</v>
      </c>
      <c r="AA554">
        <v>7.74</v>
      </c>
      <c r="AB554">
        <v>0</v>
      </c>
      <c r="AC554">
        <v>0</v>
      </c>
      <c r="AD554">
        <v>0</v>
      </c>
      <c r="AE554">
        <v>7.74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0.03</v>
      </c>
      <c r="AU554" t="s">
        <v>36</v>
      </c>
      <c r="AV554">
        <v>0</v>
      </c>
      <c r="AW554">
        <v>2</v>
      </c>
      <c r="AX554">
        <v>86550683</v>
      </c>
      <c r="AY554">
        <v>1</v>
      </c>
      <c r="AZ554">
        <v>0</v>
      </c>
      <c r="BA554">
        <v>529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ROUND(Y554*Source!I491,9)</f>
        <v>4.2000000000000003E-2</v>
      </c>
      <c r="CY554">
        <f>AA554</f>
        <v>7.74</v>
      </c>
      <c r="CZ554">
        <f>AE554</f>
        <v>7.74</v>
      </c>
      <c r="DA554">
        <f>AI554</f>
        <v>1</v>
      </c>
      <c r="DB554">
        <f>ROUND(((ROUND(AT554*CZ554,2)*1)*1),6)</f>
        <v>0.23</v>
      </c>
      <c r="DC554">
        <f>ROUND(((ROUND(AT554*AG554,2)*1)*1),6)</f>
        <v>0</v>
      </c>
      <c r="DD554" t="s">
        <v>3</v>
      </c>
      <c r="DE554" t="s">
        <v>3</v>
      </c>
      <c r="DF554">
        <f t="shared" si="246"/>
        <v>0.33</v>
      </c>
      <c r="DG554">
        <f t="shared" si="245"/>
        <v>0</v>
      </c>
      <c r="DH554">
        <f t="shared" si="244"/>
        <v>0</v>
      </c>
      <c r="DI554">
        <f t="shared" si="240"/>
        <v>0</v>
      </c>
      <c r="DJ554">
        <f>DF554</f>
        <v>0.33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ROW(Source!A491)</f>
        <v>491</v>
      </c>
      <c r="B555">
        <v>86549534</v>
      </c>
      <c r="C555">
        <v>86550667</v>
      </c>
      <c r="D555">
        <v>0</v>
      </c>
      <c r="E555">
        <v>0</v>
      </c>
      <c r="F555">
        <v>1</v>
      </c>
      <c r="G555">
        <v>1081</v>
      </c>
      <c r="H555">
        <v>3</v>
      </c>
      <c r="I555" t="s">
        <v>445</v>
      </c>
      <c r="J555" t="s">
        <v>3</v>
      </c>
      <c r="K555" t="s">
        <v>446</v>
      </c>
      <c r="L555">
        <v>1354</v>
      </c>
      <c r="N555">
        <v>1010</v>
      </c>
      <c r="O555" t="s">
        <v>163</v>
      </c>
      <c r="P555" t="s">
        <v>163</v>
      </c>
      <c r="Q555">
        <v>1</v>
      </c>
      <c r="W555">
        <v>0</v>
      </c>
      <c r="X555">
        <v>-1507810522</v>
      </c>
      <c r="Y555">
        <f>((AT555*1)*1)</f>
        <v>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 t="s">
        <v>3</v>
      </c>
      <c r="AT555">
        <v>5</v>
      </c>
      <c r="AU555" t="s">
        <v>36</v>
      </c>
      <c r="AV555">
        <v>0</v>
      </c>
      <c r="AW555">
        <v>1</v>
      </c>
      <c r="AX555">
        <v>-1</v>
      </c>
      <c r="AY555">
        <v>0</v>
      </c>
      <c r="AZ555">
        <v>0</v>
      </c>
      <c r="BA555" t="s">
        <v>3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ROUND(Y555*Source!I491,9)</f>
        <v>7</v>
      </c>
      <c r="CY555">
        <f>AA555</f>
        <v>0</v>
      </c>
      <c r="CZ555">
        <f>AE555</f>
        <v>0</v>
      </c>
      <c r="DA555">
        <f>AI555</f>
        <v>1</v>
      </c>
      <c r="DB555">
        <f>ROUND(((ROUND(AT555*CZ555,2)*1)*1),6)</f>
        <v>0</v>
      </c>
      <c r="DC555">
        <f>ROUND(((ROUND(AT555*AG555,2)*1)*1),6)</f>
        <v>0</v>
      </c>
      <c r="DD555" t="s">
        <v>3</v>
      </c>
      <c r="DE555" t="s">
        <v>3</v>
      </c>
      <c r="DF555">
        <f t="shared" si="246"/>
        <v>0</v>
      </c>
      <c r="DG555">
        <f t="shared" si="245"/>
        <v>0</v>
      </c>
      <c r="DH555">
        <f t="shared" si="244"/>
        <v>0</v>
      </c>
      <c r="DI555">
        <f t="shared" si="240"/>
        <v>0</v>
      </c>
      <c r="DJ555">
        <f>DF555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ROW(Source!A492)</f>
        <v>492</v>
      </c>
      <c r="B556">
        <v>86549536</v>
      </c>
      <c r="C556">
        <v>86550667</v>
      </c>
      <c r="D556">
        <v>85665773</v>
      </c>
      <c r="E556">
        <v>1081</v>
      </c>
      <c r="F556">
        <v>1</v>
      </c>
      <c r="G556">
        <v>1081</v>
      </c>
      <c r="H556">
        <v>1</v>
      </c>
      <c r="I556" t="s">
        <v>612</v>
      </c>
      <c r="J556" t="s">
        <v>3</v>
      </c>
      <c r="K556" t="s">
        <v>613</v>
      </c>
      <c r="L556">
        <v>1191</v>
      </c>
      <c r="N556">
        <v>1013</v>
      </c>
      <c r="O556" t="s">
        <v>614</v>
      </c>
      <c r="P556" t="s">
        <v>614</v>
      </c>
      <c r="Q556">
        <v>1</v>
      </c>
      <c r="W556">
        <v>0</v>
      </c>
      <c r="X556">
        <v>476480486</v>
      </c>
      <c r="Y556">
        <f>((AT556*1.15)*1.2)</f>
        <v>8.7353999999999985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5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6.33</v>
      </c>
      <c r="AU556" t="s">
        <v>139</v>
      </c>
      <c r="AV556">
        <v>1</v>
      </c>
      <c r="AW556">
        <v>2</v>
      </c>
      <c r="AX556">
        <v>86550677</v>
      </c>
      <c r="AY556">
        <v>1</v>
      </c>
      <c r="AZ556">
        <v>0</v>
      </c>
      <c r="BA556">
        <v>532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U556">
        <f>ROUND(AT556*Source!I492*AH556*AL556,2)</f>
        <v>0</v>
      </c>
      <c r="CV556">
        <f>ROUND(Y556*Source!I492,9)</f>
        <v>12.229559999999999</v>
      </c>
      <c r="CW556">
        <v>0</v>
      </c>
      <c r="CX556">
        <f>ROUND(Y556*Source!I492,9)</f>
        <v>12.229559999999999</v>
      </c>
      <c r="CY556">
        <f>AD556</f>
        <v>0</v>
      </c>
      <c r="CZ556">
        <f>AH556</f>
        <v>0</v>
      </c>
      <c r="DA556">
        <f>AL556</f>
        <v>1</v>
      </c>
      <c r="DB556">
        <f>ROUND(((ROUND(AT556*CZ556,2)*1.15)*1.2),6)</f>
        <v>0</v>
      </c>
      <c r="DC556">
        <f>ROUND(((ROUND(AT556*AG556,2)*1.15)*1.2),6)</f>
        <v>0</v>
      </c>
      <c r="DD556" t="s">
        <v>3</v>
      </c>
      <c r="DE556" t="s">
        <v>3</v>
      </c>
      <c r="DF556">
        <f t="shared" si="246"/>
        <v>0</v>
      </c>
      <c r="DG556">
        <f t="shared" si="245"/>
        <v>0</v>
      </c>
      <c r="DH556">
        <f t="shared" si="244"/>
        <v>0</v>
      </c>
      <c r="DI556">
        <f t="shared" si="240"/>
        <v>0</v>
      </c>
      <c r="DJ556">
        <f>DI556</f>
        <v>0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ROW(Source!A492)</f>
        <v>492</v>
      </c>
      <c r="B557">
        <v>86549536</v>
      </c>
      <c r="C557">
        <v>86550667</v>
      </c>
      <c r="D557">
        <v>85731677</v>
      </c>
      <c r="E557">
        <v>1</v>
      </c>
      <c r="F557">
        <v>1</v>
      </c>
      <c r="G557">
        <v>1081</v>
      </c>
      <c r="H557">
        <v>2</v>
      </c>
      <c r="I557" t="s">
        <v>632</v>
      </c>
      <c r="J557" t="s">
        <v>633</v>
      </c>
      <c r="K557" t="s">
        <v>634</v>
      </c>
      <c r="L557">
        <v>1368</v>
      </c>
      <c r="N557">
        <v>1011</v>
      </c>
      <c r="O557" t="s">
        <v>618</v>
      </c>
      <c r="P557" t="s">
        <v>618</v>
      </c>
      <c r="Q557">
        <v>1</v>
      </c>
      <c r="W557">
        <v>0</v>
      </c>
      <c r="X557">
        <v>874612079</v>
      </c>
      <c r="Y557">
        <f>((AT557*1.25)*1.2)</f>
        <v>0.51</v>
      </c>
      <c r="AA557">
        <v>0</v>
      </c>
      <c r="AB557">
        <v>1513.56</v>
      </c>
      <c r="AC557">
        <v>758.78</v>
      </c>
      <c r="AD557">
        <v>0</v>
      </c>
      <c r="AE557">
        <v>0</v>
      </c>
      <c r="AF557">
        <v>83.1</v>
      </c>
      <c r="AG557">
        <v>12.62</v>
      </c>
      <c r="AH557">
        <v>0</v>
      </c>
      <c r="AI557">
        <v>1</v>
      </c>
      <c r="AJ557">
        <v>17.07</v>
      </c>
      <c r="AK557">
        <v>56.35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0.34</v>
      </c>
      <c r="AU557" t="s">
        <v>138</v>
      </c>
      <c r="AV557">
        <v>0</v>
      </c>
      <c r="AW557">
        <v>2</v>
      </c>
      <c r="AX557">
        <v>86550678</v>
      </c>
      <c r="AY557">
        <v>1</v>
      </c>
      <c r="AZ557">
        <v>0</v>
      </c>
      <c r="BA557">
        <v>533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f>ROUND(Y557*Source!I492*DO557,9)</f>
        <v>9.0106800000000007</v>
      </c>
      <c r="CX557">
        <f>ROUND(Y557*Source!I492,9)</f>
        <v>0.71399999999999997</v>
      </c>
      <c r="CY557">
        <f>AB557</f>
        <v>1513.56</v>
      </c>
      <c r="CZ557">
        <f>AF557</f>
        <v>83.1</v>
      </c>
      <c r="DA557">
        <f>AJ557</f>
        <v>17.07</v>
      </c>
      <c r="DB557">
        <f>ROUND(((ROUND(AT557*CZ557,2)*1.25)*1.2),6)</f>
        <v>42.375</v>
      </c>
      <c r="DC557">
        <f>ROUND(((ROUND(AT557*AG557,2)*1.25)*1.2),6)</f>
        <v>6.4349999999999996</v>
      </c>
      <c r="DD557" t="s">
        <v>3</v>
      </c>
      <c r="DE557" t="s">
        <v>3</v>
      </c>
      <c r="DF557">
        <f t="shared" si="246"/>
        <v>0</v>
      </c>
      <c r="DG557">
        <f>ROUND(ROUND(AF557*AJ557,2)*CX557,2)</f>
        <v>1012.82</v>
      </c>
      <c r="DH557">
        <f>ROUND(ROUND(AG557*AK557,2)*CX557,2)</f>
        <v>507.75</v>
      </c>
      <c r="DI557">
        <f t="shared" si="240"/>
        <v>0</v>
      </c>
      <c r="DJ557">
        <f>DG557</f>
        <v>1012.82</v>
      </c>
      <c r="DK557">
        <v>0</v>
      </c>
      <c r="DL557" t="s">
        <v>635</v>
      </c>
      <c r="DM557">
        <v>0</v>
      </c>
      <c r="DN557" t="s">
        <v>614</v>
      </c>
      <c r="DO557">
        <v>12.62</v>
      </c>
    </row>
    <row r="558" spans="1:119" x14ac:dyDescent="0.25">
      <c r="A558">
        <f>ROW(Source!A492)</f>
        <v>492</v>
      </c>
      <c r="B558">
        <v>86549536</v>
      </c>
      <c r="C558">
        <v>86550667</v>
      </c>
      <c r="D558">
        <v>85731798</v>
      </c>
      <c r="E558">
        <v>1</v>
      </c>
      <c r="F558">
        <v>1</v>
      </c>
      <c r="G558">
        <v>1081</v>
      </c>
      <c r="H558">
        <v>2</v>
      </c>
      <c r="I558" t="s">
        <v>664</v>
      </c>
      <c r="J558" t="s">
        <v>665</v>
      </c>
      <c r="K558" t="s">
        <v>666</v>
      </c>
      <c r="L558">
        <v>1368</v>
      </c>
      <c r="N558">
        <v>1011</v>
      </c>
      <c r="O558" t="s">
        <v>618</v>
      </c>
      <c r="P558" t="s">
        <v>618</v>
      </c>
      <c r="Q558">
        <v>1</v>
      </c>
      <c r="W558">
        <v>0</v>
      </c>
      <c r="X558">
        <v>-2083101341</v>
      </c>
      <c r="Y558">
        <f>((AT558*1.25)*1.2)</f>
        <v>0.28499999999999998</v>
      </c>
      <c r="AA558">
        <v>0</v>
      </c>
      <c r="AB558">
        <v>8.08</v>
      </c>
      <c r="AC558">
        <v>0</v>
      </c>
      <c r="AD558">
        <v>0</v>
      </c>
      <c r="AE558">
        <v>0</v>
      </c>
      <c r="AF558">
        <v>0.8</v>
      </c>
      <c r="AG558">
        <v>0</v>
      </c>
      <c r="AH558">
        <v>0</v>
      </c>
      <c r="AI558">
        <v>1</v>
      </c>
      <c r="AJ558">
        <v>9.4600000000000009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0.19</v>
      </c>
      <c r="AU558" t="s">
        <v>138</v>
      </c>
      <c r="AV558">
        <v>0</v>
      </c>
      <c r="AW558">
        <v>2</v>
      </c>
      <c r="AX558">
        <v>86550679</v>
      </c>
      <c r="AY558">
        <v>1</v>
      </c>
      <c r="AZ558">
        <v>0</v>
      </c>
      <c r="BA558">
        <v>534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ROUND(Y558*Source!I492*DO558,9)</f>
        <v>0</v>
      </c>
      <c r="CX558">
        <f>ROUND(Y558*Source!I492,9)</f>
        <v>0.39900000000000002</v>
      </c>
      <c r="CY558">
        <f>AB558</f>
        <v>8.08</v>
      </c>
      <c r="CZ558">
        <f>AF558</f>
        <v>0.8</v>
      </c>
      <c r="DA558">
        <f>AJ558</f>
        <v>9.4600000000000009</v>
      </c>
      <c r="DB558">
        <f>ROUND(((ROUND(AT558*CZ558,2)*1.25)*1.2),6)</f>
        <v>0.22500000000000001</v>
      </c>
      <c r="DC558">
        <f>ROUND(((ROUND(AT558*AG558,2)*1.25)*1.2),6)</f>
        <v>0</v>
      </c>
      <c r="DD558" t="s">
        <v>3</v>
      </c>
      <c r="DE558" t="s">
        <v>3</v>
      </c>
      <c r="DF558">
        <f t="shared" si="246"/>
        <v>0</v>
      </c>
      <c r="DG558">
        <f>ROUND(ROUND(AF558*AJ558,2)*CX558,2)</f>
        <v>3.02</v>
      </c>
      <c r="DH558">
        <f t="shared" ref="DH558:DH576" si="247">ROUND(ROUND(AG558,2)*CX558,2)</f>
        <v>0</v>
      </c>
      <c r="DI558">
        <f t="shared" si="240"/>
        <v>0</v>
      </c>
      <c r="DJ558">
        <f>DG558</f>
        <v>3.02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ROW(Source!A492)</f>
        <v>492</v>
      </c>
      <c r="B559">
        <v>86549536</v>
      </c>
      <c r="C559">
        <v>86550667</v>
      </c>
      <c r="D559">
        <v>85731764</v>
      </c>
      <c r="E559">
        <v>1</v>
      </c>
      <c r="F559">
        <v>1</v>
      </c>
      <c r="G559">
        <v>1081</v>
      </c>
      <c r="H559">
        <v>2</v>
      </c>
      <c r="I559" t="s">
        <v>639</v>
      </c>
      <c r="J559" t="s">
        <v>640</v>
      </c>
      <c r="K559" t="s">
        <v>641</v>
      </c>
      <c r="L559">
        <v>1368</v>
      </c>
      <c r="N559">
        <v>1011</v>
      </c>
      <c r="O559" t="s">
        <v>618</v>
      </c>
      <c r="P559" t="s">
        <v>618</v>
      </c>
      <c r="Q559">
        <v>1</v>
      </c>
      <c r="W559">
        <v>0</v>
      </c>
      <c r="X559">
        <v>-643591644</v>
      </c>
      <c r="Y559">
        <f>((AT559*1.25)*1.2)</f>
        <v>0.09</v>
      </c>
      <c r="AA559">
        <v>0</v>
      </c>
      <c r="AB559">
        <v>4.84</v>
      </c>
      <c r="AC559">
        <v>0</v>
      </c>
      <c r="AD559">
        <v>0</v>
      </c>
      <c r="AE559">
        <v>0</v>
      </c>
      <c r="AF559">
        <v>0.47</v>
      </c>
      <c r="AG559">
        <v>0</v>
      </c>
      <c r="AH559">
        <v>0</v>
      </c>
      <c r="AI559">
        <v>1</v>
      </c>
      <c r="AJ559">
        <v>9.66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138</v>
      </c>
      <c r="AV559">
        <v>0</v>
      </c>
      <c r="AW559">
        <v>2</v>
      </c>
      <c r="AX559">
        <v>86550680</v>
      </c>
      <c r="AY559">
        <v>1</v>
      </c>
      <c r="AZ559">
        <v>0</v>
      </c>
      <c r="BA559">
        <v>535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ROUND(Y559*Source!I492*DO559,9)</f>
        <v>0</v>
      </c>
      <c r="CX559">
        <f>ROUND(Y559*Source!I492,9)</f>
        <v>0.126</v>
      </c>
      <c r="CY559">
        <f>AB559</f>
        <v>4.84</v>
      </c>
      <c r="CZ559">
        <f>AF559</f>
        <v>0.47</v>
      </c>
      <c r="DA559">
        <f>AJ559</f>
        <v>9.66</v>
      </c>
      <c r="DB559">
        <f>ROUND(((ROUND(AT559*CZ559,2)*1.25)*1.2),6)</f>
        <v>4.4999999999999998E-2</v>
      </c>
      <c r="DC559">
        <f>ROUND(((ROUND(AT559*AG559,2)*1.25)*1.2),6)</f>
        <v>0</v>
      </c>
      <c r="DD559" t="s">
        <v>3</v>
      </c>
      <c r="DE559" t="s">
        <v>3</v>
      </c>
      <c r="DF559">
        <f t="shared" si="246"/>
        <v>0</v>
      </c>
      <c r="DG559">
        <f>ROUND(ROUND(AF559*AJ559,2)*CX559,2)</f>
        <v>0.56999999999999995</v>
      </c>
      <c r="DH559">
        <f t="shared" si="247"/>
        <v>0</v>
      </c>
      <c r="DI559">
        <f t="shared" si="240"/>
        <v>0</v>
      </c>
      <c r="DJ559">
        <f>DG559</f>
        <v>0.56999999999999995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5">
      <c r="A560">
        <f>ROW(Source!A492)</f>
        <v>492</v>
      </c>
      <c r="B560">
        <v>86549536</v>
      </c>
      <c r="C560">
        <v>86550667</v>
      </c>
      <c r="D560">
        <v>85702126</v>
      </c>
      <c r="E560">
        <v>1</v>
      </c>
      <c r="F560">
        <v>1</v>
      </c>
      <c r="G560">
        <v>1081</v>
      </c>
      <c r="H560">
        <v>3</v>
      </c>
      <c r="I560" t="s">
        <v>739</v>
      </c>
      <c r="J560" t="s">
        <v>740</v>
      </c>
      <c r="K560" t="s">
        <v>741</v>
      </c>
      <c r="L560">
        <v>1296</v>
      </c>
      <c r="N560">
        <v>1002</v>
      </c>
      <c r="O560" t="s">
        <v>742</v>
      </c>
      <c r="P560" t="s">
        <v>742</v>
      </c>
      <c r="Q560">
        <v>1</v>
      </c>
      <c r="W560">
        <v>0</v>
      </c>
      <c r="X560">
        <v>1977302506</v>
      </c>
      <c r="Y560">
        <f>((AT560*1)*1)</f>
        <v>0.46210000000000001</v>
      </c>
      <c r="AA560">
        <v>410.94</v>
      </c>
      <c r="AB560">
        <v>0</v>
      </c>
      <c r="AC560">
        <v>0</v>
      </c>
      <c r="AD560">
        <v>0</v>
      </c>
      <c r="AE560">
        <v>84.21</v>
      </c>
      <c r="AF560">
        <v>0</v>
      </c>
      <c r="AG560">
        <v>0</v>
      </c>
      <c r="AH560">
        <v>0</v>
      </c>
      <c r="AI560">
        <v>4.88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0.46210000000000001</v>
      </c>
      <c r="AU560" t="s">
        <v>36</v>
      </c>
      <c r="AV560">
        <v>0</v>
      </c>
      <c r="AW560">
        <v>2</v>
      </c>
      <c r="AX560">
        <v>86550681</v>
      </c>
      <c r="AY560">
        <v>1</v>
      </c>
      <c r="AZ560">
        <v>0</v>
      </c>
      <c r="BA560">
        <v>536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ROUND(Y560*Source!I492,9)</f>
        <v>0.64693999999999996</v>
      </c>
      <c r="CY560">
        <f>AA560</f>
        <v>410.94</v>
      </c>
      <c r="CZ560">
        <f>AE560</f>
        <v>84.21</v>
      </c>
      <c r="DA560">
        <f>AI560</f>
        <v>4.88</v>
      </c>
      <c r="DB560">
        <f>ROUND(((ROUND(AT560*CZ560,2)*1)*1),6)</f>
        <v>38.909999999999997</v>
      </c>
      <c r="DC560">
        <f>ROUND(((ROUND(AT560*AG560,2)*1)*1),6)</f>
        <v>0</v>
      </c>
      <c r="DD560" t="s">
        <v>3</v>
      </c>
      <c r="DE560" t="s">
        <v>3</v>
      </c>
      <c r="DF560">
        <f>ROUND(ROUND(AE560*AI560,2)*CX560,2)</f>
        <v>265.85000000000002</v>
      </c>
      <c r="DG560">
        <f t="shared" ref="DG560:DG576" si="248">ROUND(ROUND(AF560,2)*CX560,2)</f>
        <v>0</v>
      </c>
      <c r="DH560">
        <f t="shared" si="247"/>
        <v>0</v>
      </c>
      <c r="DI560">
        <f t="shared" si="240"/>
        <v>0</v>
      </c>
      <c r="DJ560">
        <f>DF560</f>
        <v>265.85000000000002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ROW(Source!A492)</f>
        <v>492</v>
      </c>
      <c r="B561">
        <v>86549536</v>
      </c>
      <c r="C561">
        <v>86550667</v>
      </c>
      <c r="D561">
        <v>85703149</v>
      </c>
      <c r="E561">
        <v>1</v>
      </c>
      <c r="F561">
        <v>1</v>
      </c>
      <c r="G561">
        <v>1081</v>
      </c>
      <c r="H561">
        <v>3</v>
      </c>
      <c r="I561" t="s">
        <v>721</v>
      </c>
      <c r="J561" t="s">
        <v>722</v>
      </c>
      <c r="K561" t="s">
        <v>723</v>
      </c>
      <c r="L561">
        <v>1354</v>
      </c>
      <c r="N561">
        <v>1010</v>
      </c>
      <c r="O561" t="s">
        <v>163</v>
      </c>
      <c r="P561" t="s">
        <v>163</v>
      </c>
      <c r="Q561">
        <v>1</v>
      </c>
      <c r="W561">
        <v>0</v>
      </c>
      <c r="X561">
        <v>1643149630</v>
      </c>
      <c r="Y561">
        <f>((AT561*1)*1)</f>
        <v>1.2250000000000001</v>
      </c>
      <c r="AA561">
        <v>204.82</v>
      </c>
      <c r="AB561">
        <v>0</v>
      </c>
      <c r="AC561">
        <v>0</v>
      </c>
      <c r="AD561">
        <v>0</v>
      </c>
      <c r="AE561">
        <v>38</v>
      </c>
      <c r="AF561">
        <v>0</v>
      </c>
      <c r="AG561">
        <v>0</v>
      </c>
      <c r="AH561">
        <v>0</v>
      </c>
      <c r="AI561">
        <v>5.39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1.2250000000000001</v>
      </c>
      <c r="AU561" t="s">
        <v>36</v>
      </c>
      <c r="AV561">
        <v>0</v>
      </c>
      <c r="AW561">
        <v>2</v>
      </c>
      <c r="AX561">
        <v>86550682</v>
      </c>
      <c r="AY561">
        <v>1</v>
      </c>
      <c r="AZ561">
        <v>0</v>
      </c>
      <c r="BA561">
        <v>537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ROUND(Y561*Source!I492,9)</f>
        <v>1.7150000000000001</v>
      </c>
      <c r="CY561">
        <f>AA561</f>
        <v>204.82</v>
      </c>
      <c r="CZ561">
        <f>AE561</f>
        <v>38</v>
      </c>
      <c r="DA561">
        <f>AI561</f>
        <v>5.39</v>
      </c>
      <c r="DB561">
        <f>ROUND(((ROUND(AT561*CZ561,2)*1)*1),6)</f>
        <v>46.55</v>
      </c>
      <c r="DC561">
        <f>ROUND(((ROUND(AT561*AG561,2)*1)*1),6)</f>
        <v>0</v>
      </c>
      <c r="DD561" t="s">
        <v>3</v>
      </c>
      <c r="DE561" t="s">
        <v>3</v>
      </c>
      <c r="DF561">
        <f>ROUND(ROUND(AE561*AI561,2)*CX561,2)</f>
        <v>351.27</v>
      </c>
      <c r="DG561">
        <f t="shared" si="248"/>
        <v>0</v>
      </c>
      <c r="DH561">
        <f t="shared" si="247"/>
        <v>0</v>
      </c>
      <c r="DI561">
        <f t="shared" si="240"/>
        <v>0</v>
      </c>
      <c r="DJ561">
        <f>DF561</f>
        <v>351.27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ROW(Source!A492)</f>
        <v>492</v>
      </c>
      <c r="B562">
        <v>86549536</v>
      </c>
      <c r="C562">
        <v>86550667</v>
      </c>
      <c r="D562">
        <v>85719672</v>
      </c>
      <c r="E562">
        <v>1</v>
      </c>
      <c r="F562">
        <v>1</v>
      </c>
      <c r="G562">
        <v>1081</v>
      </c>
      <c r="H562">
        <v>3</v>
      </c>
      <c r="I562" t="s">
        <v>412</v>
      </c>
      <c r="J562" t="s">
        <v>414</v>
      </c>
      <c r="K562" t="s">
        <v>413</v>
      </c>
      <c r="L562">
        <v>1354</v>
      </c>
      <c r="N562">
        <v>1010</v>
      </c>
      <c r="O562" t="s">
        <v>163</v>
      </c>
      <c r="P562" t="s">
        <v>163</v>
      </c>
      <c r="Q562">
        <v>1</v>
      </c>
      <c r="W562">
        <v>0</v>
      </c>
      <c r="X562">
        <v>145208330</v>
      </c>
      <c r="Y562">
        <f>((AT562*1)*1)</f>
        <v>10</v>
      </c>
      <c r="AA562">
        <v>960.71</v>
      </c>
      <c r="AB562">
        <v>0</v>
      </c>
      <c r="AC562">
        <v>0</v>
      </c>
      <c r="AD562">
        <v>0</v>
      </c>
      <c r="AE562">
        <v>92.11</v>
      </c>
      <c r="AF562">
        <v>0</v>
      </c>
      <c r="AG562">
        <v>0</v>
      </c>
      <c r="AH562">
        <v>0</v>
      </c>
      <c r="AI562">
        <v>10.43</v>
      </c>
      <c r="AJ562">
        <v>1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 t="s">
        <v>3</v>
      </c>
      <c r="AT562">
        <v>10</v>
      </c>
      <c r="AU562" t="s">
        <v>36</v>
      </c>
      <c r="AV562">
        <v>0</v>
      </c>
      <c r="AW562">
        <v>1</v>
      </c>
      <c r="AX562">
        <v>-1</v>
      </c>
      <c r="AY562">
        <v>0</v>
      </c>
      <c r="AZ562">
        <v>0</v>
      </c>
      <c r="BA562" t="s">
        <v>3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ROUND(Y562*Source!I492,9)</f>
        <v>14</v>
      </c>
      <c r="CY562">
        <f>AA562</f>
        <v>960.71</v>
      </c>
      <c r="CZ562">
        <f>AE562</f>
        <v>92.11</v>
      </c>
      <c r="DA562">
        <f>AI562</f>
        <v>10.43</v>
      </c>
      <c r="DB562">
        <f>ROUND(((ROUND(AT562*CZ562,2)*1)*1),6)</f>
        <v>921.1</v>
      </c>
      <c r="DC562">
        <f>ROUND(((ROUND(AT562*AG562,2)*1)*1),6)</f>
        <v>0</v>
      </c>
      <c r="DD562" t="s">
        <v>3</v>
      </c>
      <c r="DE562" t="s">
        <v>3</v>
      </c>
      <c r="DF562">
        <f>ROUND(ROUND(AE562*AI562,2)*CX562,2)</f>
        <v>13449.94</v>
      </c>
      <c r="DG562">
        <f t="shared" si="248"/>
        <v>0</v>
      </c>
      <c r="DH562">
        <f t="shared" si="247"/>
        <v>0</v>
      </c>
      <c r="DI562">
        <f t="shared" si="240"/>
        <v>0</v>
      </c>
      <c r="DJ562">
        <f>DF562</f>
        <v>13449.94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ROW(Source!A492)</f>
        <v>492</v>
      </c>
      <c r="B563">
        <v>86549536</v>
      </c>
      <c r="C563">
        <v>86550667</v>
      </c>
      <c r="D563">
        <v>85710740</v>
      </c>
      <c r="E563">
        <v>1</v>
      </c>
      <c r="F563">
        <v>1</v>
      </c>
      <c r="G563">
        <v>1081</v>
      </c>
      <c r="H563">
        <v>3</v>
      </c>
      <c r="I563" t="s">
        <v>749</v>
      </c>
      <c r="J563" t="s">
        <v>750</v>
      </c>
      <c r="K563" t="s">
        <v>751</v>
      </c>
      <c r="L563">
        <v>1354</v>
      </c>
      <c r="N563">
        <v>1010</v>
      </c>
      <c r="O563" t="s">
        <v>163</v>
      </c>
      <c r="P563" t="s">
        <v>163</v>
      </c>
      <c r="Q563">
        <v>1</v>
      </c>
      <c r="W563">
        <v>0</v>
      </c>
      <c r="X563">
        <v>451408244</v>
      </c>
      <c r="Y563">
        <f>((AT563*1)*1)</f>
        <v>0.03</v>
      </c>
      <c r="AA563">
        <v>152.94</v>
      </c>
      <c r="AB563">
        <v>0</v>
      </c>
      <c r="AC563">
        <v>0</v>
      </c>
      <c r="AD563">
        <v>0</v>
      </c>
      <c r="AE563">
        <v>7.74</v>
      </c>
      <c r="AF563">
        <v>0</v>
      </c>
      <c r="AG563">
        <v>0</v>
      </c>
      <c r="AH563">
        <v>0</v>
      </c>
      <c r="AI563">
        <v>19.760000000000002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0.03</v>
      </c>
      <c r="AU563" t="s">
        <v>36</v>
      </c>
      <c r="AV563">
        <v>0</v>
      </c>
      <c r="AW563">
        <v>2</v>
      </c>
      <c r="AX563">
        <v>86550683</v>
      </c>
      <c r="AY563">
        <v>1</v>
      </c>
      <c r="AZ563">
        <v>0</v>
      </c>
      <c r="BA563">
        <v>538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ROUND(Y563*Source!I492,9)</f>
        <v>4.2000000000000003E-2</v>
      </c>
      <c r="CY563">
        <f>AA563</f>
        <v>152.94</v>
      </c>
      <c r="CZ563">
        <f>AE563</f>
        <v>7.74</v>
      </c>
      <c r="DA563">
        <f>AI563</f>
        <v>19.760000000000002</v>
      </c>
      <c r="DB563">
        <f>ROUND(((ROUND(AT563*CZ563,2)*1)*1),6)</f>
        <v>0.23</v>
      </c>
      <c r="DC563">
        <f>ROUND(((ROUND(AT563*AG563,2)*1)*1),6)</f>
        <v>0</v>
      </c>
      <c r="DD563" t="s">
        <v>3</v>
      </c>
      <c r="DE563" t="s">
        <v>3</v>
      </c>
      <c r="DF563">
        <f>ROUND(ROUND(AE563*AI563,2)*CX563,2)</f>
        <v>6.42</v>
      </c>
      <c r="DG563">
        <f t="shared" si="248"/>
        <v>0</v>
      </c>
      <c r="DH563">
        <f t="shared" si="247"/>
        <v>0</v>
      </c>
      <c r="DI563">
        <f t="shared" si="240"/>
        <v>0</v>
      </c>
      <c r="DJ563">
        <f>DF563</f>
        <v>6.42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ROW(Source!A492)</f>
        <v>492</v>
      </c>
      <c r="B564">
        <v>86549536</v>
      </c>
      <c r="C564">
        <v>86550667</v>
      </c>
      <c r="D564">
        <v>0</v>
      </c>
      <c r="E564">
        <v>0</v>
      </c>
      <c r="F564">
        <v>1</v>
      </c>
      <c r="G564">
        <v>1081</v>
      </c>
      <c r="H564">
        <v>3</v>
      </c>
      <c r="I564" t="s">
        <v>445</v>
      </c>
      <c r="J564" t="s">
        <v>3</v>
      </c>
      <c r="K564" t="s">
        <v>446</v>
      </c>
      <c r="L564">
        <v>1354</v>
      </c>
      <c r="N564">
        <v>1010</v>
      </c>
      <c r="O564" t="s">
        <v>163</v>
      </c>
      <c r="P564" t="s">
        <v>163</v>
      </c>
      <c r="Q564">
        <v>1</v>
      </c>
      <c r="W564">
        <v>0</v>
      </c>
      <c r="X564">
        <v>-1507810522</v>
      </c>
      <c r="Y564">
        <f>((AT564*1)*1)</f>
        <v>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9.84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5</v>
      </c>
      <c r="AU564" t="s">
        <v>36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ROUND(Y564*Source!I492,9)</f>
        <v>7</v>
      </c>
      <c r="CY564">
        <f>AA564</f>
        <v>0</v>
      </c>
      <c r="CZ564">
        <f>AE564</f>
        <v>0</v>
      </c>
      <c r="DA564">
        <f>AI564</f>
        <v>9.84</v>
      </c>
      <c r="DB564">
        <f>ROUND(((ROUND(AT564*CZ564,2)*1)*1),6)</f>
        <v>0</v>
      </c>
      <c r="DC564">
        <f>ROUND(((ROUND(AT564*AG564,2)*1)*1),6)</f>
        <v>0</v>
      </c>
      <c r="DD564" t="s">
        <v>3</v>
      </c>
      <c r="DE564" t="s">
        <v>3</v>
      </c>
      <c r="DF564">
        <f>ROUND(ROUND(AE564*AI564,2)*CX564,2)</f>
        <v>0</v>
      </c>
      <c r="DG564">
        <f t="shared" si="248"/>
        <v>0</v>
      </c>
      <c r="DH564">
        <f t="shared" si="247"/>
        <v>0</v>
      </c>
      <c r="DI564">
        <f t="shared" si="240"/>
        <v>0</v>
      </c>
      <c r="DJ564">
        <f>DF564</f>
        <v>0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ROW(Source!A497)</f>
        <v>497</v>
      </c>
      <c r="B565">
        <v>86549534</v>
      </c>
      <c r="C565">
        <v>86550688</v>
      </c>
      <c r="D565">
        <v>85665773</v>
      </c>
      <c r="E565">
        <v>1081</v>
      </c>
      <c r="F565">
        <v>1</v>
      </c>
      <c r="G565">
        <v>1081</v>
      </c>
      <c r="H565">
        <v>1</v>
      </c>
      <c r="I565" t="s">
        <v>612</v>
      </c>
      <c r="J565" t="s">
        <v>3</v>
      </c>
      <c r="K565" t="s">
        <v>613</v>
      </c>
      <c r="L565">
        <v>1191</v>
      </c>
      <c r="N565">
        <v>1013</v>
      </c>
      <c r="O565" t="s">
        <v>614</v>
      </c>
      <c r="P565" t="s">
        <v>614</v>
      </c>
      <c r="Q565">
        <v>1</v>
      </c>
      <c r="W565">
        <v>0</v>
      </c>
      <c r="X565">
        <v>476480486</v>
      </c>
      <c r="Y565">
        <f>((AT565*1.15)*1.2)</f>
        <v>8.7353999999999985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6.33</v>
      </c>
      <c r="AU565" t="s">
        <v>139</v>
      </c>
      <c r="AV565">
        <v>1</v>
      </c>
      <c r="AW565">
        <v>2</v>
      </c>
      <c r="AX565">
        <v>86550700</v>
      </c>
      <c r="AY565">
        <v>1</v>
      </c>
      <c r="AZ565">
        <v>0</v>
      </c>
      <c r="BA565">
        <v>541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U565">
        <f>ROUND(AT565*Source!I497*AH565*AL565,2)</f>
        <v>0</v>
      </c>
      <c r="CV565">
        <f>ROUND(Y565*Source!I497,9)</f>
        <v>34.941600000000001</v>
      </c>
      <c r="CW565">
        <v>0</v>
      </c>
      <c r="CX565">
        <f>ROUND(Y565*Source!I497,9)</f>
        <v>34.941600000000001</v>
      </c>
      <c r="CY565">
        <f>AD565</f>
        <v>0</v>
      </c>
      <c r="CZ565">
        <f>AH565</f>
        <v>0</v>
      </c>
      <c r="DA565">
        <f>AL565</f>
        <v>1</v>
      </c>
      <c r="DB565">
        <f>ROUND(((ROUND(AT565*CZ565,2)*1.15)*1.2),6)</f>
        <v>0</v>
      </c>
      <c r="DC565">
        <f>ROUND(((ROUND(AT565*AG565,2)*1.15)*1.2),6)</f>
        <v>0</v>
      </c>
      <c r="DD565" t="s">
        <v>3</v>
      </c>
      <c r="DE565" t="s">
        <v>3</v>
      </c>
      <c r="DF565">
        <f t="shared" ref="DF565:DF579" si="249">ROUND(ROUND(AE565,2)*CX565,2)</f>
        <v>0</v>
      </c>
      <c r="DG565">
        <f t="shared" si="248"/>
        <v>0</v>
      </c>
      <c r="DH565">
        <f t="shared" si="247"/>
        <v>0</v>
      </c>
      <c r="DI565">
        <f t="shared" si="240"/>
        <v>0</v>
      </c>
      <c r="DJ565">
        <f>DI565</f>
        <v>0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ROW(Source!A497)</f>
        <v>497</v>
      </c>
      <c r="B566">
        <v>86549534</v>
      </c>
      <c r="C566">
        <v>86550688</v>
      </c>
      <c r="D566">
        <v>85731677</v>
      </c>
      <c r="E566">
        <v>1</v>
      </c>
      <c r="F566">
        <v>1</v>
      </c>
      <c r="G566">
        <v>1081</v>
      </c>
      <c r="H566">
        <v>2</v>
      </c>
      <c r="I566" t="s">
        <v>632</v>
      </c>
      <c r="J566" t="s">
        <v>633</v>
      </c>
      <c r="K566" t="s">
        <v>634</v>
      </c>
      <c r="L566">
        <v>1368</v>
      </c>
      <c r="N566">
        <v>1011</v>
      </c>
      <c r="O566" t="s">
        <v>618</v>
      </c>
      <c r="P566" t="s">
        <v>618</v>
      </c>
      <c r="Q566">
        <v>1</v>
      </c>
      <c r="W566">
        <v>0</v>
      </c>
      <c r="X566">
        <v>874612079</v>
      </c>
      <c r="Y566">
        <f>((AT566*1.25)*1.2)</f>
        <v>0.51</v>
      </c>
      <c r="AA566">
        <v>0</v>
      </c>
      <c r="AB566">
        <v>88.67</v>
      </c>
      <c r="AC566">
        <v>13.47</v>
      </c>
      <c r="AD566">
        <v>0</v>
      </c>
      <c r="AE566">
        <v>0</v>
      </c>
      <c r="AF566">
        <v>83.1</v>
      </c>
      <c r="AG566">
        <v>12.62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0.34</v>
      </c>
      <c r="AU566" t="s">
        <v>138</v>
      </c>
      <c r="AV566">
        <v>0</v>
      </c>
      <c r="AW566">
        <v>2</v>
      </c>
      <c r="AX566">
        <v>86550701</v>
      </c>
      <c r="AY566">
        <v>1</v>
      </c>
      <c r="AZ566">
        <v>0</v>
      </c>
      <c r="BA566">
        <v>542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f>ROUND(Y566*Source!I497*DO566,9)</f>
        <v>25.744800000000001</v>
      </c>
      <c r="CX566">
        <f>ROUND(Y566*Source!I497,9)</f>
        <v>2.04</v>
      </c>
      <c r="CY566">
        <f>AB566</f>
        <v>88.67</v>
      </c>
      <c r="CZ566">
        <f>AF566</f>
        <v>83.1</v>
      </c>
      <c r="DA566">
        <f>AJ566</f>
        <v>1</v>
      </c>
      <c r="DB566">
        <f>ROUND(((ROUND(AT566*CZ566,2)*1.25)*1.2),6)</f>
        <v>42.375</v>
      </c>
      <c r="DC566">
        <f>ROUND(((ROUND(AT566*AG566,2)*1.25)*1.2),6)</f>
        <v>6.4349999999999996</v>
      </c>
      <c r="DD566" t="s">
        <v>3</v>
      </c>
      <c r="DE566" t="s">
        <v>3</v>
      </c>
      <c r="DF566">
        <f t="shared" si="249"/>
        <v>0</v>
      </c>
      <c r="DG566">
        <f t="shared" si="248"/>
        <v>169.52</v>
      </c>
      <c r="DH566">
        <f t="shared" si="247"/>
        <v>25.74</v>
      </c>
      <c r="DI566">
        <f t="shared" si="240"/>
        <v>0</v>
      </c>
      <c r="DJ566">
        <f>DG566</f>
        <v>169.52</v>
      </c>
      <c r="DK566">
        <v>0</v>
      </c>
      <c r="DL566" t="s">
        <v>635</v>
      </c>
      <c r="DM566">
        <v>0</v>
      </c>
      <c r="DN566" t="s">
        <v>614</v>
      </c>
      <c r="DO566">
        <v>12.62</v>
      </c>
    </row>
    <row r="567" spans="1:119" x14ac:dyDescent="0.25">
      <c r="A567">
        <f>ROW(Source!A497)</f>
        <v>497</v>
      </c>
      <c r="B567">
        <v>86549534</v>
      </c>
      <c r="C567">
        <v>86550688</v>
      </c>
      <c r="D567">
        <v>85731798</v>
      </c>
      <c r="E567">
        <v>1</v>
      </c>
      <c r="F567">
        <v>1</v>
      </c>
      <c r="G567">
        <v>1081</v>
      </c>
      <c r="H567">
        <v>2</v>
      </c>
      <c r="I567" t="s">
        <v>664</v>
      </c>
      <c r="J567" t="s">
        <v>665</v>
      </c>
      <c r="K567" t="s">
        <v>666</v>
      </c>
      <c r="L567">
        <v>1368</v>
      </c>
      <c r="N567">
        <v>1011</v>
      </c>
      <c r="O567" t="s">
        <v>618</v>
      </c>
      <c r="P567" t="s">
        <v>618</v>
      </c>
      <c r="Q567">
        <v>1</v>
      </c>
      <c r="W567">
        <v>0</v>
      </c>
      <c r="X567">
        <v>-2083101341</v>
      </c>
      <c r="Y567">
        <f>((AT567*1.25)*1.2)</f>
        <v>0.28499999999999998</v>
      </c>
      <c r="AA567">
        <v>0</v>
      </c>
      <c r="AB567">
        <v>0.85</v>
      </c>
      <c r="AC567">
        <v>0</v>
      </c>
      <c r="AD567">
        <v>0</v>
      </c>
      <c r="AE567">
        <v>0</v>
      </c>
      <c r="AF567">
        <v>0.8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0.19</v>
      </c>
      <c r="AU567" t="s">
        <v>138</v>
      </c>
      <c r="AV567">
        <v>0</v>
      </c>
      <c r="AW567">
        <v>2</v>
      </c>
      <c r="AX567">
        <v>86550702</v>
      </c>
      <c r="AY567">
        <v>1</v>
      </c>
      <c r="AZ567">
        <v>0</v>
      </c>
      <c r="BA567">
        <v>543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ROUND(Y567*Source!I497*DO567,9)</f>
        <v>0</v>
      </c>
      <c r="CX567">
        <f>ROUND(Y567*Source!I497,9)</f>
        <v>1.1399999999999999</v>
      </c>
      <c r="CY567">
        <f>AB567</f>
        <v>0.85</v>
      </c>
      <c r="CZ567">
        <f>AF567</f>
        <v>0.8</v>
      </c>
      <c r="DA567">
        <f>AJ567</f>
        <v>1</v>
      </c>
      <c r="DB567">
        <f>ROUND(((ROUND(AT567*CZ567,2)*1.25)*1.2),6)</f>
        <v>0.22500000000000001</v>
      </c>
      <c r="DC567">
        <f>ROUND(((ROUND(AT567*AG567,2)*1.25)*1.2),6)</f>
        <v>0</v>
      </c>
      <c r="DD567" t="s">
        <v>3</v>
      </c>
      <c r="DE567" t="s">
        <v>3</v>
      </c>
      <c r="DF567">
        <f t="shared" si="249"/>
        <v>0</v>
      </c>
      <c r="DG567">
        <f t="shared" si="248"/>
        <v>0.91</v>
      </c>
      <c r="DH567">
        <f t="shared" si="247"/>
        <v>0</v>
      </c>
      <c r="DI567">
        <f t="shared" si="240"/>
        <v>0</v>
      </c>
      <c r="DJ567">
        <f>DG567</f>
        <v>0.91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ROW(Source!A497)</f>
        <v>497</v>
      </c>
      <c r="B568">
        <v>86549534</v>
      </c>
      <c r="C568">
        <v>86550688</v>
      </c>
      <c r="D568">
        <v>85731764</v>
      </c>
      <c r="E568">
        <v>1</v>
      </c>
      <c r="F568">
        <v>1</v>
      </c>
      <c r="G568">
        <v>1081</v>
      </c>
      <c r="H568">
        <v>2</v>
      </c>
      <c r="I568" t="s">
        <v>639</v>
      </c>
      <c r="J568" t="s">
        <v>640</v>
      </c>
      <c r="K568" t="s">
        <v>641</v>
      </c>
      <c r="L568">
        <v>1368</v>
      </c>
      <c r="N568">
        <v>1011</v>
      </c>
      <c r="O568" t="s">
        <v>618</v>
      </c>
      <c r="P568" t="s">
        <v>618</v>
      </c>
      <c r="Q568">
        <v>1</v>
      </c>
      <c r="W568">
        <v>0</v>
      </c>
      <c r="X568">
        <v>-643591644</v>
      </c>
      <c r="Y568">
        <f>((AT568*1.25)*1.2)</f>
        <v>0.09</v>
      </c>
      <c r="AA568">
        <v>0</v>
      </c>
      <c r="AB568">
        <v>0.5</v>
      </c>
      <c r="AC568">
        <v>0</v>
      </c>
      <c r="AD568">
        <v>0</v>
      </c>
      <c r="AE568">
        <v>0</v>
      </c>
      <c r="AF568">
        <v>0.47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0.06</v>
      </c>
      <c r="AU568" t="s">
        <v>138</v>
      </c>
      <c r="AV568">
        <v>0</v>
      </c>
      <c r="AW568">
        <v>2</v>
      </c>
      <c r="AX568">
        <v>86550703</v>
      </c>
      <c r="AY568">
        <v>1</v>
      </c>
      <c r="AZ568">
        <v>0</v>
      </c>
      <c r="BA568">
        <v>544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ROUND(Y568*Source!I497*DO568,9)</f>
        <v>0</v>
      </c>
      <c r="CX568">
        <f>ROUND(Y568*Source!I497,9)</f>
        <v>0.36</v>
      </c>
      <c r="CY568">
        <f>AB568</f>
        <v>0.5</v>
      </c>
      <c r="CZ568">
        <f>AF568</f>
        <v>0.47</v>
      </c>
      <c r="DA568">
        <f>AJ568</f>
        <v>1</v>
      </c>
      <c r="DB568">
        <f>ROUND(((ROUND(AT568*CZ568,2)*1.25)*1.2),6)</f>
        <v>4.4999999999999998E-2</v>
      </c>
      <c r="DC568">
        <f>ROUND(((ROUND(AT568*AG568,2)*1.25)*1.2),6)</f>
        <v>0</v>
      </c>
      <c r="DD568" t="s">
        <v>3</v>
      </c>
      <c r="DE568" t="s">
        <v>3</v>
      </c>
      <c r="DF568">
        <f t="shared" si="249"/>
        <v>0</v>
      </c>
      <c r="DG568">
        <f t="shared" si="248"/>
        <v>0.17</v>
      </c>
      <c r="DH568">
        <f t="shared" si="247"/>
        <v>0</v>
      </c>
      <c r="DI568">
        <f t="shared" si="240"/>
        <v>0</v>
      </c>
      <c r="DJ568">
        <f>DG568</f>
        <v>0.17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ROW(Source!A497)</f>
        <v>497</v>
      </c>
      <c r="B569">
        <v>86549534</v>
      </c>
      <c r="C569">
        <v>86550688</v>
      </c>
      <c r="D569">
        <v>85702126</v>
      </c>
      <c r="E569">
        <v>1</v>
      </c>
      <c r="F569">
        <v>1</v>
      </c>
      <c r="G569">
        <v>1081</v>
      </c>
      <c r="H569">
        <v>3</v>
      </c>
      <c r="I569" t="s">
        <v>739</v>
      </c>
      <c r="J569" t="s">
        <v>740</v>
      </c>
      <c r="K569" t="s">
        <v>741</v>
      </c>
      <c r="L569">
        <v>1296</v>
      </c>
      <c r="N569">
        <v>1002</v>
      </c>
      <c r="O569" t="s">
        <v>742</v>
      </c>
      <c r="P569" t="s">
        <v>742</v>
      </c>
      <c r="Q569">
        <v>1</v>
      </c>
      <c r="W569">
        <v>0</v>
      </c>
      <c r="X569">
        <v>1977302506</v>
      </c>
      <c r="Y569">
        <f t="shared" ref="Y569:Y575" si="250">((AT569*1)*1)</f>
        <v>0.46210000000000001</v>
      </c>
      <c r="AA569">
        <v>84.21</v>
      </c>
      <c r="AB569">
        <v>0</v>
      </c>
      <c r="AC569">
        <v>0</v>
      </c>
      <c r="AD569">
        <v>0</v>
      </c>
      <c r="AE569">
        <v>84.21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0.46210000000000001</v>
      </c>
      <c r="AU569" t="s">
        <v>36</v>
      </c>
      <c r="AV569">
        <v>0</v>
      </c>
      <c r="AW569">
        <v>2</v>
      </c>
      <c r="AX569">
        <v>86550704</v>
      </c>
      <c r="AY569">
        <v>1</v>
      </c>
      <c r="AZ569">
        <v>0</v>
      </c>
      <c r="BA569">
        <v>545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ROUND(Y569*Source!I497,9)</f>
        <v>1.8484</v>
      </c>
      <c r="CY569">
        <f t="shared" ref="CY569:CY575" si="251">AA569</f>
        <v>84.21</v>
      </c>
      <c r="CZ569">
        <f t="shared" ref="CZ569:CZ575" si="252">AE569</f>
        <v>84.21</v>
      </c>
      <c r="DA569">
        <f t="shared" ref="DA569:DA575" si="253">AI569</f>
        <v>1</v>
      </c>
      <c r="DB569">
        <f t="shared" ref="DB569:DB575" si="254">ROUND(((ROUND(AT569*CZ569,2)*1)*1),6)</f>
        <v>38.909999999999997</v>
      </c>
      <c r="DC569">
        <f t="shared" ref="DC569:DC575" si="255">ROUND(((ROUND(AT569*AG569,2)*1)*1),6)</f>
        <v>0</v>
      </c>
      <c r="DD569" t="s">
        <v>3</v>
      </c>
      <c r="DE569" t="s">
        <v>3</v>
      </c>
      <c r="DF569">
        <f t="shared" si="249"/>
        <v>155.65</v>
      </c>
      <c r="DG569">
        <f t="shared" si="248"/>
        <v>0</v>
      </c>
      <c r="DH569">
        <f t="shared" si="247"/>
        <v>0</v>
      </c>
      <c r="DI569">
        <f t="shared" si="240"/>
        <v>0</v>
      </c>
      <c r="DJ569">
        <f t="shared" ref="DJ569:DJ575" si="256">DF569</f>
        <v>155.65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ROW(Source!A497)</f>
        <v>497</v>
      </c>
      <c r="B570">
        <v>86549534</v>
      </c>
      <c r="C570">
        <v>86550688</v>
      </c>
      <c r="D570">
        <v>85703149</v>
      </c>
      <c r="E570">
        <v>1</v>
      </c>
      <c r="F570">
        <v>1</v>
      </c>
      <c r="G570">
        <v>1081</v>
      </c>
      <c r="H570">
        <v>3</v>
      </c>
      <c r="I570" t="s">
        <v>721</v>
      </c>
      <c r="J570" t="s">
        <v>722</v>
      </c>
      <c r="K570" t="s">
        <v>723</v>
      </c>
      <c r="L570">
        <v>1354</v>
      </c>
      <c r="N570">
        <v>1010</v>
      </c>
      <c r="O570" t="s">
        <v>163</v>
      </c>
      <c r="P570" t="s">
        <v>163</v>
      </c>
      <c r="Q570">
        <v>1</v>
      </c>
      <c r="W570">
        <v>0</v>
      </c>
      <c r="X570">
        <v>1643149630</v>
      </c>
      <c r="Y570">
        <f t="shared" si="250"/>
        <v>1.2250000000000001</v>
      </c>
      <c r="AA570">
        <v>38</v>
      </c>
      <c r="AB570">
        <v>0</v>
      </c>
      <c r="AC570">
        <v>0</v>
      </c>
      <c r="AD570">
        <v>0</v>
      </c>
      <c r="AE570">
        <v>38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1.2250000000000001</v>
      </c>
      <c r="AU570" t="s">
        <v>36</v>
      </c>
      <c r="AV570">
        <v>0</v>
      </c>
      <c r="AW570">
        <v>2</v>
      </c>
      <c r="AX570">
        <v>86550705</v>
      </c>
      <c r="AY570">
        <v>1</v>
      </c>
      <c r="AZ570">
        <v>0</v>
      </c>
      <c r="BA570">
        <v>546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ROUND(Y570*Source!I497,9)</f>
        <v>4.9000000000000004</v>
      </c>
      <c r="CY570">
        <f t="shared" si="251"/>
        <v>38</v>
      </c>
      <c r="CZ570">
        <f t="shared" si="252"/>
        <v>38</v>
      </c>
      <c r="DA570">
        <f t="shared" si="253"/>
        <v>1</v>
      </c>
      <c r="DB570">
        <f t="shared" si="254"/>
        <v>46.55</v>
      </c>
      <c r="DC570">
        <f t="shared" si="255"/>
        <v>0</v>
      </c>
      <c r="DD570" t="s">
        <v>3</v>
      </c>
      <c r="DE570" t="s">
        <v>3</v>
      </c>
      <c r="DF570">
        <f t="shared" si="249"/>
        <v>186.2</v>
      </c>
      <c r="DG570">
        <f t="shared" si="248"/>
        <v>0</v>
      </c>
      <c r="DH570">
        <f t="shared" si="247"/>
        <v>0</v>
      </c>
      <c r="DI570">
        <f t="shared" si="240"/>
        <v>0</v>
      </c>
      <c r="DJ570">
        <f t="shared" si="256"/>
        <v>186.2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ROW(Source!A497)</f>
        <v>497</v>
      </c>
      <c r="B571">
        <v>86549534</v>
      </c>
      <c r="C571">
        <v>86550688</v>
      </c>
      <c r="D571">
        <v>85719607</v>
      </c>
      <c r="E571">
        <v>1</v>
      </c>
      <c r="F571">
        <v>1</v>
      </c>
      <c r="G571">
        <v>1081</v>
      </c>
      <c r="H571">
        <v>3</v>
      </c>
      <c r="I571" t="s">
        <v>454</v>
      </c>
      <c r="J571" t="s">
        <v>456</v>
      </c>
      <c r="K571" t="s">
        <v>455</v>
      </c>
      <c r="L571">
        <v>1354</v>
      </c>
      <c r="N571">
        <v>1010</v>
      </c>
      <c r="O571" t="s">
        <v>163</v>
      </c>
      <c r="P571" t="s">
        <v>163</v>
      </c>
      <c r="Q571">
        <v>1</v>
      </c>
      <c r="W571">
        <v>0</v>
      </c>
      <c r="X571">
        <v>1869799980</v>
      </c>
      <c r="Y571">
        <f t="shared" si="250"/>
        <v>10</v>
      </c>
      <c r="AA571">
        <v>148.47999999999999</v>
      </c>
      <c r="AB571">
        <v>0</v>
      </c>
      <c r="AC571">
        <v>0</v>
      </c>
      <c r="AD571">
        <v>0</v>
      </c>
      <c r="AE571">
        <v>148.47999999999999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10</v>
      </c>
      <c r="AU571" t="s">
        <v>36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ROUND(Y571*Source!I497,9)</f>
        <v>40</v>
      </c>
      <c r="CY571">
        <f t="shared" si="251"/>
        <v>148.47999999999999</v>
      </c>
      <c r="CZ571">
        <f t="shared" si="252"/>
        <v>148.47999999999999</v>
      </c>
      <c r="DA571">
        <f t="shared" si="253"/>
        <v>1</v>
      </c>
      <c r="DB571">
        <f t="shared" si="254"/>
        <v>1484.8</v>
      </c>
      <c r="DC571">
        <f t="shared" si="255"/>
        <v>0</v>
      </c>
      <c r="DD571" t="s">
        <v>3</v>
      </c>
      <c r="DE571" t="s">
        <v>3</v>
      </c>
      <c r="DF571">
        <f t="shared" si="249"/>
        <v>5939.2</v>
      </c>
      <c r="DG571">
        <f t="shared" si="248"/>
        <v>0</v>
      </c>
      <c r="DH571">
        <f t="shared" si="247"/>
        <v>0</v>
      </c>
      <c r="DI571">
        <f t="shared" si="240"/>
        <v>0</v>
      </c>
      <c r="DJ571">
        <f t="shared" si="256"/>
        <v>5939.2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ROW(Source!A497)</f>
        <v>497</v>
      </c>
      <c r="B572">
        <v>86549534</v>
      </c>
      <c r="C572">
        <v>86550688</v>
      </c>
      <c r="D572">
        <v>85719614</v>
      </c>
      <c r="E572">
        <v>1</v>
      </c>
      <c r="F572">
        <v>1</v>
      </c>
      <c r="G572">
        <v>1081</v>
      </c>
      <c r="H572">
        <v>3</v>
      </c>
      <c r="I572" t="s">
        <v>458</v>
      </c>
      <c r="J572" t="s">
        <v>460</v>
      </c>
      <c r="K572" t="s">
        <v>459</v>
      </c>
      <c r="L572">
        <v>1354</v>
      </c>
      <c r="N572">
        <v>1010</v>
      </c>
      <c r="O572" t="s">
        <v>163</v>
      </c>
      <c r="P572" t="s">
        <v>163</v>
      </c>
      <c r="Q572">
        <v>1</v>
      </c>
      <c r="W572">
        <v>0</v>
      </c>
      <c r="X572">
        <v>1542648955</v>
      </c>
      <c r="Y572">
        <f t="shared" si="250"/>
        <v>10</v>
      </c>
      <c r="AA572">
        <v>187.71</v>
      </c>
      <c r="AB572">
        <v>0</v>
      </c>
      <c r="AC572">
        <v>0</v>
      </c>
      <c r="AD572">
        <v>0</v>
      </c>
      <c r="AE572">
        <v>187.71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s">
        <v>3</v>
      </c>
      <c r="AT572">
        <v>10</v>
      </c>
      <c r="AU572" t="s">
        <v>36</v>
      </c>
      <c r="AV572">
        <v>0</v>
      </c>
      <c r="AW572">
        <v>1</v>
      </c>
      <c r="AX572">
        <v>-1</v>
      </c>
      <c r="AY572">
        <v>0</v>
      </c>
      <c r="AZ572">
        <v>0</v>
      </c>
      <c r="BA572" t="s">
        <v>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ROUND(Y572*Source!I497,9)</f>
        <v>40</v>
      </c>
      <c r="CY572">
        <f t="shared" si="251"/>
        <v>187.71</v>
      </c>
      <c r="CZ572">
        <f t="shared" si="252"/>
        <v>187.71</v>
      </c>
      <c r="DA572">
        <f t="shared" si="253"/>
        <v>1</v>
      </c>
      <c r="DB572">
        <f t="shared" si="254"/>
        <v>1877.1</v>
      </c>
      <c r="DC572">
        <f t="shared" si="255"/>
        <v>0</v>
      </c>
      <c r="DD572" t="s">
        <v>3</v>
      </c>
      <c r="DE572" t="s">
        <v>3</v>
      </c>
      <c r="DF572">
        <f t="shared" si="249"/>
        <v>7508.4</v>
      </c>
      <c r="DG572">
        <f t="shared" si="248"/>
        <v>0</v>
      </c>
      <c r="DH572">
        <f t="shared" si="247"/>
        <v>0</v>
      </c>
      <c r="DI572">
        <f t="shared" si="240"/>
        <v>0</v>
      </c>
      <c r="DJ572">
        <f t="shared" si="256"/>
        <v>7508.4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ROW(Source!A497)</f>
        <v>497</v>
      </c>
      <c r="B573">
        <v>86549534</v>
      </c>
      <c r="C573">
        <v>86550688</v>
      </c>
      <c r="D573">
        <v>85719687</v>
      </c>
      <c r="E573">
        <v>1</v>
      </c>
      <c r="F573">
        <v>1</v>
      </c>
      <c r="G573">
        <v>1081</v>
      </c>
      <c r="H573">
        <v>3</v>
      </c>
      <c r="I573" t="s">
        <v>450</v>
      </c>
      <c r="J573" t="s">
        <v>452</v>
      </c>
      <c r="K573" t="s">
        <v>451</v>
      </c>
      <c r="L573">
        <v>1391</v>
      </c>
      <c r="N573">
        <v>1013</v>
      </c>
      <c r="O573" t="s">
        <v>226</v>
      </c>
      <c r="P573" t="s">
        <v>226</v>
      </c>
      <c r="Q573">
        <v>1</v>
      </c>
      <c r="W573">
        <v>0</v>
      </c>
      <c r="X573">
        <v>1576592135</v>
      </c>
      <c r="Y573">
        <f t="shared" si="250"/>
        <v>10</v>
      </c>
      <c r="AA573">
        <v>23.29</v>
      </c>
      <c r="AB573">
        <v>0</v>
      </c>
      <c r="AC573">
        <v>0</v>
      </c>
      <c r="AD573">
        <v>0</v>
      </c>
      <c r="AE573">
        <v>23.29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 t="s">
        <v>3</v>
      </c>
      <c r="AT573">
        <v>10</v>
      </c>
      <c r="AU573" t="s">
        <v>36</v>
      </c>
      <c r="AV573">
        <v>0</v>
      </c>
      <c r="AW573">
        <v>1</v>
      </c>
      <c r="AX573">
        <v>-1</v>
      </c>
      <c r="AY573">
        <v>0</v>
      </c>
      <c r="AZ573">
        <v>0</v>
      </c>
      <c r="BA573" t="s">
        <v>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ROUND(Y573*Source!I497,9)</f>
        <v>40</v>
      </c>
      <c r="CY573">
        <f t="shared" si="251"/>
        <v>23.29</v>
      </c>
      <c r="CZ573">
        <f t="shared" si="252"/>
        <v>23.29</v>
      </c>
      <c r="DA573">
        <f t="shared" si="253"/>
        <v>1</v>
      </c>
      <c r="DB573">
        <f t="shared" si="254"/>
        <v>232.9</v>
      </c>
      <c r="DC573">
        <f t="shared" si="255"/>
        <v>0</v>
      </c>
      <c r="DD573" t="s">
        <v>3</v>
      </c>
      <c r="DE573" t="s">
        <v>3</v>
      </c>
      <c r="DF573">
        <f t="shared" si="249"/>
        <v>931.6</v>
      </c>
      <c r="DG573">
        <f t="shared" si="248"/>
        <v>0</v>
      </c>
      <c r="DH573">
        <f t="shared" si="247"/>
        <v>0</v>
      </c>
      <c r="DI573">
        <f t="shared" si="240"/>
        <v>0</v>
      </c>
      <c r="DJ573">
        <f t="shared" si="256"/>
        <v>931.6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ROW(Source!A497)</f>
        <v>497</v>
      </c>
      <c r="B574">
        <v>86549534</v>
      </c>
      <c r="C574">
        <v>86550688</v>
      </c>
      <c r="D574">
        <v>85719672</v>
      </c>
      <c r="E574">
        <v>1</v>
      </c>
      <c r="F574">
        <v>1</v>
      </c>
      <c r="G574">
        <v>1081</v>
      </c>
      <c r="H574">
        <v>3</v>
      </c>
      <c r="I574" t="s">
        <v>412</v>
      </c>
      <c r="J574" t="s">
        <v>414</v>
      </c>
      <c r="K574" t="s">
        <v>413</v>
      </c>
      <c r="L574">
        <v>1354</v>
      </c>
      <c r="N574">
        <v>1010</v>
      </c>
      <c r="O574" t="s">
        <v>163</v>
      </c>
      <c r="P574" t="s">
        <v>163</v>
      </c>
      <c r="Q574">
        <v>1</v>
      </c>
      <c r="W574">
        <v>0</v>
      </c>
      <c r="X574">
        <v>145208330</v>
      </c>
      <c r="Y574">
        <f t="shared" si="250"/>
        <v>10</v>
      </c>
      <c r="AA574">
        <v>92.11</v>
      </c>
      <c r="AB574">
        <v>0</v>
      </c>
      <c r="AC574">
        <v>0</v>
      </c>
      <c r="AD574">
        <v>0</v>
      </c>
      <c r="AE574">
        <v>92.11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 t="s">
        <v>3</v>
      </c>
      <c r="AT574">
        <v>10</v>
      </c>
      <c r="AU574" t="s">
        <v>36</v>
      </c>
      <c r="AV574">
        <v>0</v>
      </c>
      <c r="AW574">
        <v>1</v>
      </c>
      <c r="AX574">
        <v>-1</v>
      </c>
      <c r="AY574">
        <v>0</v>
      </c>
      <c r="AZ574">
        <v>0</v>
      </c>
      <c r="BA574" t="s">
        <v>3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ROUND(Y574*Source!I497,9)</f>
        <v>40</v>
      </c>
      <c r="CY574">
        <f t="shared" si="251"/>
        <v>92.11</v>
      </c>
      <c r="CZ574">
        <f t="shared" si="252"/>
        <v>92.11</v>
      </c>
      <c r="DA574">
        <f t="shared" si="253"/>
        <v>1</v>
      </c>
      <c r="DB574">
        <f t="shared" si="254"/>
        <v>921.1</v>
      </c>
      <c r="DC574">
        <f t="shared" si="255"/>
        <v>0</v>
      </c>
      <c r="DD574" t="s">
        <v>3</v>
      </c>
      <c r="DE574" t="s">
        <v>3</v>
      </c>
      <c r="DF574">
        <f t="shared" si="249"/>
        <v>3684.4</v>
      </c>
      <c r="DG574">
        <f t="shared" si="248"/>
        <v>0</v>
      </c>
      <c r="DH574">
        <f t="shared" si="247"/>
        <v>0</v>
      </c>
      <c r="DI574">
        <f t="shared" si="240"/>
        <v>0</v>
      </c>
      <c r="DJ574">
        <f t="shared" si="256"/>
        <v>3684.4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ROW(Source!A497)</f>
        <v>497</v>
      </c>
      <c r="B575">
        <v>86549534</v>
      </c>
      <c r="C575">
        <v>86550688</v>
      </c>
      <c r="D575">
        <v>85710740</v>
      </c>
      <c r="E575">
        <v>1</v>
      </c>
      <c r="F575">
        <v>1</v>
      </c>
      <c r="G575">
        <v>1081</v>
      </c>
      <c r="H575">
        <v>3</v>
      </c>
      <c r="I575" t="s">
        <v>749</v>
      </c>
      <c r="J575" t="s">
        <v>750</v>
      </c>
      <c r="K575" t="s">
        <v>751</v>
      </c>
      <c r="L575">
        <v>1354</v>
      </c>
      <c r="N575">
        <v>1010</v>
      </c>
      <c r="O575" t="s">
        <v>163</v>
      </c>
      <c r="P575" t="s">
        <v>163</v>
      </c>
      <c r="Q575">
        <v>1</v>
      </c>
      <c r="W575">
        <v>0</v>
      </c>
      <c r="X575">
        <v>451408244</v>
      </c>
      <c r="Y575">
        <f t="shared" si="250"/>
        <v>0.03</v>
      </c>
      <c r="AA575">
        <v>7.74</v>
      </c>
      <c r="AB575">
        <v>0</v>
      </c>
      <c r="AC575">
        <v>0</v>
      </c>
      <c r="AD575">
        <v>0</v>
      </c>
      <c r="AE575">
        <v>7.74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0.03</v>
      </c>
      <c r="AU575" t="s">
        <v>36</v>
      </c>
      <c r="AV575">
        <v>0</v>
      </c>
      <c r="AW575">
        <v>2</v>
      </c>
      <c r="AX575">
        <v>86550706</v>
      </c>
      <c r="AY575">
        <v>1</v>
      </c>
      <c r="AZ575">
        <v>0</v>
      </c>
      <c r="BA575">
        <v>547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ROUND(Y575*Source!I497,9)</f>
        <v>0.12</v>
      </c>
      <c r="CY575">
        <f t="shared" si="251"/>
        <v>7.74</v>
      </c>
      <c r="CZ575">
        <f t="shared" si="252"/>
        <v>7.74</v>
      </c>
      <c r="DA575">
        <f t="shared" si="253"/>
        <v>1</v>
      </c>
      <c r="DB575">
        <f t="shared" si="254"/>
        <v>0.23</v>
      </c>
      <c r="DC575">
        <f t="shared" si="255"/>
        <v>0</v>
      </c>
      <c r="DD575" t="s">
        <v>3</v>
      </c>
      <c r="DE575" t="s">
        <v>3</v>
      </c>
      <c r="DF575">
        <f t="shared" si="249"/>
        <v>0.93</v>
      </c>
      <c r="DG575">
        <f t="shared" si="248"/>
        <v>0</v>
      </c>
      <c r="DH575">
        <f t="shared" si="247"/>
        <v>0</v>
      </c>
      <c r="DI575">
        <f t="shared" si="240"/>
        <v>0</v>
      </c>
      <c r="DJ575">
        <f t="shared" si="256"/>
        <v>0.93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5">
      <c r="A576">
        <f>ROW(Source!A498)</f>
        <v>498</v>
      </c>
      <c r="B576">
        <v>86549536</v>
      </c>
      <c r="C576">
        <v>86550688</v>
      </c>
      <c r="D576">
        <v>85665773</v>
      </c>
      <c r="E576">
        <v>1081</v>
      </c>
      <c r="F576">
        <v>1</v>
      </c>
      <c r="G576">
        <v>1081</v>
      </c>
      <c r="H576">
        <v>1</v>
      </c>
      <c r="I576" t="s">
        <v>612</v>
      </c>
      <c r="J576" t="s">
        <v>3</v>
      </c>
      <c r="K576" t="s">
        <v>613</v>
      </c>
      <c r="L576">
        <v>1191</v>
      </c>
      <c r="N576">
        <v>1013</v>
      </c>
      <c r="O576" t="s">
        <v>614</v>
      </c>
      <c r="P576" t="s">
        <v>614</v>
      </c>
      <c r="Q576">
        <v>1</v>
      </c>
      <c r="W576">
        <v>0</v>
      </c>
      <c r="X576">
        <v>476480486</v>
      </c>
      <c r="Y576">
        <f>((AT576*1.15)*1.2)</f>
        <v>8.7353999999999985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5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6.33</v>
      </c>
      <c r="AU576" t="s">
        <v>139</v>
      </c>
      <c r="AV576">
        <v>1</v>
      </c>
      <c r="AW576">
        <v>2</v>
      </c>
      <c r="AX576">
        <v>86550700</v>
      </c>
      <c r="AY576">
        <v>1</v>
      </c>
      <c r="AZ576">
        <v>0</v>
      </c>
      <c r="BA576">
        <v>550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U576">
        <f>ROUND(AT576*Source!I498*AH576*AL576,2)</f>
        <v>0</v>
      </c>
      <c r="CV576">
        <f>ROUND(Y576*Source!I498,9)</f>
        <v>34.941600000000001</v>
      </c>
      <c r="CW576">
        <v>0</v>
      </c>
      <c r="CX576">
        <f>ROUND(Y576*Source!I498,9)</f>
        <v>34.941600000000001</v>
      </c>
      <c r="CY576">
        <f>AD576</f>
        <v>0</v>
      </c>
      <c r="CZ576">
        <f>AH576</f>
        <v>0</v>
      </c>
      <c r="DA576">
        <f>AL576</f>
        <v>1</v>
      </c>
      <c r="DB576">
        <f>ROUND(((ROUND(AT576*CZ576,2)*1.15)*1.2),6)</f>
        <v>0</v>
      </c>
      <c r="DC576">
        <f>ROUND(((ROUND(AT576*AG576,2)*1.15)*1.2),6)</f>
        <v>0</v>
      </c>
      <c r="DD576" t="s">
        <v>3</v>
      </c>
      <c r="DE576" t="s">
        <v>3</v>
      </c>
      <c r="DF576">
        <f t="shared" si="249"/>
        <v>0</v>
      </c>
      <c r="DG576">
        <f t="shared" si="248"/>
        <v>0</v>
      </c>
      <c r="DH576">
        <f t="shared" si="247"/>
        <v>0</v>
      </c>
      <c r="DI576">
        <f t="shared" si="240"/>
        <v>0</v>
      </c>
      <c r="DJ576">
        <f>DI576</f>
        <v>0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ROW(Source!A498)</f>
        <v>498</v>
      </c>
      <c r="B577">
        <v>86549536</v>
      </c>
      <c r="C577">
        <v>86550688</v>
      </c>
      <c r="D577">
        <v>85731677</v>
      </c>
      <c r="E577">
        <v>1</v>
      </c>
      <c r="F577">
        <v>1</v>
      </c>
      <c r="G577">
        <v>1081</v>
      </c>
      <c r="H577">
        <v>2</v>
      </c>
      <c r="I577" t="s">
        <v>632</v>
      </c>
      <c r="J577" t="s">
        <v>633</v>
      </c>
      <c r="K577" t="s">
        <v>634</v>
      </c>
      <c r="L577">
        <v>1368</v>
      </c>
      <c r="N577">
        <v>1011</v>
      </c>
      <c r="O577" t="s">
        <v>618</v>
      </c>
      <c r="P577" t="s">
        <v>618</v>
      </c>
      <c r="Q577">
        <v>1</v>
      </c>
      <c r="W577">
        <v>0</v>
      </c>
      <c r="X577">
        <v>874612079</v>
      </c>
      <c r="Y577">
        <f>((AT577*1.25)*1.2)</f>
        <v>0.51</v>
      </c>
      <c r="AA577">
        <v>0</v>
      </c>
      <c r="AB577">
        <v>1513.56</v>
      </c>
      <c r="AC577">
        <v>758.78</v>
      </c>
      <c r="AD577">
        <v>0</v>
      </c>
      <c r="AE577">
        <v>0</v>
      </c>
      <c r="AF577">
        <v>83.1</v>
      </c>
      <c r="AG577">
        <v>12.62</v>
      </c>
      <c r="AH577">
        <v>0</v>
      </c>
      <c r="AI577">
        <v>1</v>
      </c>
      <c r="AJ577">
        <v>17.07</v>
      </c>
      <c r="AK577">
        <v>56.35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0.34</v>
      </c>
      <c r="AU577" t="s">
        <v>138</v>
      </c>
      <c r="AV577">
        <v>0</v>
      </c>
      <c r="AW577">
        <v>2</v>
      </c>
      <c r="AX577">
        <v>86550701</v>
      </c>
      <c r="AY577">
        <v>1</v>
      </c>
      <c r="AZ577">
        <v>0</v>
      </c>
      <c r="BA577">
        <v>551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ROUND(Y577*Source!I498*DO577,9)</f>
        <v>25.744800000000001</v>
      </c>
      <c r="CX577">
        <f>ROUND(Y577*Source!I498,9)</f>
        <v>2.04</v>
      </c>
      <c r="CY577">
        <f>AB577</f>
        <v>1513.56</v>
      </c>
      <c r="CZ577">
        <f>AF577</f>
        <v>83.1</v>
      </c>
      <c r="DA577">
        <f>AJ577</f>
        <v>17.07</v>
      </c>
      <c r="DB577">
        <f>ROUND(((ROUND(AT577*CZ577,2)*1.25)*1.2),6)</f>
        <v>42.375</v>
      </c>
      <c r="DC577">
        <f>ROUND(((ROUND(AT577*AG577,2)*1.25)*1.2),6)</f>
        <v>6.4349999999999996</v>
      </c>
      <c r="DD577" t="s">
        <v>3</v>
      </c>
      <c r="DE577" t="s">
        <v>3</v>
      </c>
      <c r="DF577">
        <f t="shared" si="249"/>
        <v>0</v>
      </c>
      <c r="DG577">
        <f>ROUND(ROUND(AF577*AJ577,2)*CX577,2)</f>
        <v>2893.78</v>
      </c>
      <c r="DH577">
        <f>ROUND(ROUND(AG577*AK577,2)*CX577,2)</f>
        <v>1450.73</v>
      </c>
      <c r="DI577">
        <f t="shared" ref="DI577:DI640" si="257">ROUND(ROUND(AH577,2)*CX577,2)</f>
        <v>0</v>
      </c>
      <c r="DJ577">
        <f>DG577</f>
        <v>2893.78</v>
      </c>
      <c r="DK577">
        <v>0</v>
      </c>
      <c r="DL577" t="s">
        <v>635</v>
      </c>
      <c r="DM577">
        <v>0</v>
      </c>
      <c r="DN577" t="s">
        <v>614</v>
      </c>
      <c r="DO577">
        <v>12.62</v>
      </c>
    </row>
    <row r="578" spans="1:119" x14ac:dyDescent="0.25">
      <c r="A578">
        <f>ROW(Source!A498)</f>
        <v>498</v>
      </c>
      <c r="B578">
        <v>86549536</v>
      </c>
      <c r="C578">
        <v>86550688</v>
      </c>
      <c r="D578">
        <v>85731798</v>
      </c>
      <c r="E578">
        <v>1</v>
      </c>
      <c r="F578">
        <v>1</v>
      </c>
      <c r="G578">
        <v>1081</v>
      </c>
      <c r="H578">
        <v>2</v>
      </c>
      <c r="I578" t="s">
        <v>664</v>
      </c>
      <c r="J578" t="s">
        <v>665</v>
      </c>
      <c r="K578" t="s">
        <v>666</v>
      </c>
      <c r="L578">
        <v>1368</v>
      </c>
      <c r="N578">
        <v>1011</v>
      </c>
      <c r="O578" t="s">
        <v>618</v>
      </c>
      <c r="P578" t="s">
        <v>618</v>
      </c>
      <c r="Q578">
        <v>1</v>
      </c>
      <c r="W578">
        <v>0</v>
      </c>
      <c r="X578">
        <v>-2083101341</v>
      </c>
      <c r="Y578">
        <f>((AT578*1.25)*1.2)</f>
        <v>0.28499999999999998</v>
      </c>
      <c r="AA578">
        <v>0</v>
      </c>
      <c r="AB578">
        <v>8.08</v>
      </c>
      <c r="AC578">
        <v>0</v>
      </c>
      <c r="AD578">
        <v>0</v>
      </c>
      <c r="AE578">
        <v>0</v>
      </c>
      <c r="AF578">
        <v>0.8</v>
      </c>
      <c r="AG578">
        <v>0</v>
      </c>
      <c r="AH578">
        <v>0</v>
      </c>
      <c r="AI578">
        <v>1</v>
      </c>
      <c r="AJ578">
        <v>9.4600000000000009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0.19</v>
      </c>
      <c r="AU578" t="s">
        <v>138</v>
      </c>
      <c r="AV578">
        <v>0</v>
      </c>
      <c r="AW578">
        <v>2</v>
      </c>
      <c r="AX578">
        <v>86550702</v>
      </c>
      <c r="AY578">
        <v>1</v>
      </c>
      <c r="AZ578">
        <v>0</v>
      </c>
      <c r="BA578">
        <v>552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ROUND(Y578*Source!I498*DO578,9)</f>
        <v>0</v>
      </c>
      <c r="CX578">
        <f>ROUND(Y578*Source!I498,9)</f>
        <v>1.1399999999999999</v>
      </c>
      <c r="CY578">
        <f>AB578</f>
        <v>8.08</v>
      </c>
      <c r="CZ578">
        <f>AF578</f>
        <v>0.8</v>
      </c>
      <c r="DA578">
        <f>AJ578</f>
        <v>9.4600000000000009</v>
      </c>
      <c r="DB578">
        <f>ROUND(((ROUND(AT578*CZ578,2)*1.25)*1.2),6)</f>
        <v>0.22500000000000001</v>
      </c>
      <c r="DC578">
        <f>ROUND(((ROUND(AT578*AG578,2)*1.25)*1.2),6)</f>
        <v>0</v>
      </c>
      <c r="DD578" t="s">
        <v>3</v>
      </c>
      <c r="DE578" t="s">
        <v>3</v>
      </c>
      <c r="DF578">
        <f t="shared" si="249"/>
        <v>0</v>
      </c>
      <c r="DG578">
        <f>ROUND(ROUND(AF578*AJ578,2)*CX578,2)</f>
        <v>8.6300000000000008</v>
      </c>
      <c r="DH578">
        <f t="shared" ref="DH578:DH597" si="258">ROUND(ROUND(AG578,2)*CX578,2)</f>
        <v>0</v>
      </c>
      <c r="DI578">
        <f t="shared" si="257"/>
        <v>0</v>
      </c>
      <c r="DJ578">
        <f>DG578</f>
        <v>8.6300000000000008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ROW(Source!A498)</f>
        <v>498</v>
      </c>
      <c r="B579">
        <v>86549536</v>
      </c>
      <c r="C579">
        <v>86550688</v>
      </c>
      <c r="D579">
        <v>85731764</v>
      </c>
      <c r="E579">
        <v>1</v>
      </c>
      <c r="F579">
        <v>1</v>
      </c>
      <c r="G579">
        <v>1081</v>
      </c>
      <c r="H579">
        <v>2</v>
      </c>
      <c r="I579" t="s">
        <v>639</v>
      </c>
      <c r="J579" t="s">
        <v>640</v>
      </c>
      <c r="K579" t="s">
        <v>641</v>
      </c>
      <c r="L579">
        <v>1368</v>
      </c>
      <c r="N579">
        <v>1011</v>
      </c>
      <c r="O579" t="s">
        <v>618</v>
      </c>
      <c r="P579" t="s">
        <v>618</v>
      </c>
      <c r="Q579">
        <v>1</v>
      </c>
      <c r="W579">
        <v>0</v>
      </c>
      <c r="X579">
        <v>-643591644</v>
      </c>
      <c r="Y579">
        <f>((AT579*1.25)*1.2)</f>
        <v>0.09</v>
      </c>
      <c r="AA579">
        <v>0</v>
      </c>
      <c r="AB579">
        <v>4.84</v>
      </c>
      <c r="AC579">
        <v>0</v>
      </c>
      <c r="AD579">
        <v>0</v>
      </c>
      <c r="AE579">
        <v>0</v>
      </c>
      <c r="AF579">
        <v>0.47</v>
      </c>
      <c r="AG579">
        <v>0</v>
      </c>
      <c r="AH579">
        <v>0</v>
      </c>
      <c r="AI579">
        <v>1</v>
      </c>
      <c r="AJ579">
        <v>9.66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0.06</v>
      </c>
      <c r="AU579" t="s">
        <v>138</v>
      </c>
      <c r="AV579">
        <v>0</v>
      </c>
      <c r="AW579">
        <v>2</v>
      </c>
      <c r="AX579">
        <v>86550703</v>
      </c>
      <c r="AY579">
        <v>1</v>
      </c>
      <c r="AZ579">
        <v>0</v>
      </c>
      <c r="BA579">
        <v>553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f>ROUND(Y579*Source!I498*DO579,9)</f>
        <v>0</v>
      </c>
      <c r="CX579">
        <f>ROUND(Y579*Source!I498,9)</f>
        <v>0.36</v>
      </c>
      <c r="CY579">
        <f>AB579</f>
        <v>4.84</v>
      </c>
      <c r="CZ579">
        <f>AF579</f>
        <v>0.47</v>
      </c>
      <c r="DA579">
        <f>AJ579</f>
        <v>9.66</v>
      </c>
      <c r="DB579">
        <f>ROUND(((ROUND(AT579*CZ579,2)*1.25)*1.2),6)</f>
        <v>4.4999999999999998E-2</v>
      </c>
      <c r="DC579">
        <f>ROUND(((ROUND(AT579*AG579,2)*1.25)*1.2),6)</f>
        <v>0</v>
      </c>
      <c r="DD579" t="s">
        <v>3</v>
      </c>
      <c r="DE579" t="s">
        <v>3</v>
      </c>
      <c r="DF579">
        <f t="shared" si="249"/>
        <v>0</v>
      </c>
      <c r="DG579">
        <f>ROUND(ROUND(AF579*AJ579,2)*CX579,2)</f>
        <v>1.63</v>
      </c>
      <c r="DH579">
        <f t="shared" si="258"/>
        <v>0</v>
      </c>
      <c r="DI579">
        <f t="shared" si="257"/>
        <v>0</v>
      </c>
      <c r="DJ579">
        <f>DG579</f>
        <v>1.63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ROW(Source!A498)</f>
        <v>498</v>
      </c>
      <c r="B580">
        <v>86549536</v>
      </c>
      <c r="C580">
        <v>86550688</v>
      </c>
      <c r="D580">
        <v>85702126</v>
      </c>
      <c r="E580">
        <v>1</v>
      </c>
      <c r="F580">
        <v>1</v>
      </c>
      <c r="G580">
        <v>1081</v>
      </c>
      <c r="H580">
        <v>3</v>
      </c>
      <c r="I580" t="s">
        <v>739</v>
      </c>
      <c r="J580" t="s">
        <v>740</v>
      </c>
      <c r="K580" t="s">
        <v>741</v>
      </c>
      <c r="L580">
        <v>1296</v>
      </c>
      <c r="N580">
        <v>1002</v>
      </c>
      <c r="O580" t="s">
        <v>742</v>
      </c>
      <c r="P580" t="s">
        <v>742</v>
      </c>
      <c r="Q580">
        <v>1</v>
      </c>
      <c r="W580">
        <v>0</v>
      </c>
      <c r="X580">
        <v>1977302506</v>
      </c>
      <c r="Y580">
        <f t="shared" ref="Y580:Y586" si="259">((AT580*1)*1)</f>
        <v>0.46210000000000001</v>
      </c>
      <c r="AA580">
        <v>410.94</v>
      </c>
      <c r="AB580">
        <v>0</v>
      </c>
      <c r="AC580">
        <v>0</v>
      </c>
      <c r="AD580">
        <v>0</v>
      </c>
      <c r="AE580">
        <v>84.21</v>
      </c>
      <c r="AF580">
        <v>0</v>
      </c>
      <c r="AG580">
        <v>0</v>
      </c>
      <c r="AH580">
        <v>0</v>
      </c>
      <c r="AI580">
        <v>4.88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0.46210000000000001</v>
      </c>
      <c r="AU580" t="s">
        <v>36</v>
      </c>
      <c r="AV580">
        <v>0</v>
      </c>
      <c r="AW580">
        <v>2</v>
      </c>
      <c r="AX580">
        <v>86550704</v>
      </c>
      <c r="AY580">
        <v>1</v>
      </c>
      <c r="AZ580">
        <v>0</v>
      </c>
      <c r="BA580">
        <v>554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ROUND(Y580*Source!I498,9)</f>
        <v>1.8484</v>
      </c>
      <c r="CY580">
        <f t="shared" ref="CY580:CY586" si="260">AA580</f>
        <v>410.94</v>
      </c>
      <c r="CZ580">
        <f t="shared" ref="CZ580:CZ586" si="261">AE580</f>
        <v>84.21</v>
      </c>
      <c r="DA580">
        <f t="shared" ref="DA580:DA586" si="262">AI580</f>
        <v>4.88</v>
      </c>
      <c r="DB580">
        <f t="shared" ref="DB580:DB586" si="263">ROUND(((ROUND(AT580*CZ580,2)*1)*1),6)</f>
        <v>38.909999999999997</v>
      </c>
      <c r="DC580">
        <f t="shared" ref="DC580:DC586" si="264">ROUND(((ROUND(AT580*AG580,2)*1)*1),6)</f>
        <v>0</v>
      </c>
      <c r="DD580" t="s">
        <v>3</v>
      </c>
      <c r="DE580" t="s">
        <v>3</v>
      </c>
      <c r="DF580">
        <f t="shared" ref="DF580:DF586" si="265">ROUND(ROUND(AE580*AI580,2)*CX580,2)</f>
        <v>759.58</v>
      </c>
      <c r="DG580">
        <f t="shared" ref="DG580:DG597" si="266">ROUND(ROUND(AF580,2)*CX580,2)</f>
        <v>0</v>
      </c>
      <c r="DH580">
        <f t="shared" si="258"/>
        <v>0</v>
      </c>
      <c r="DI580">
        <f t="shared" si="257"/>
        <v>0</v>
      </c>
      <c r="DJ580">
        <f t="shared" ref="DJ580:DJ586" si="267">DF580</f>
        <v>759.58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ROW(Source!A498)</f>
        <v>498</v>
      </c>
      <c r="B581">
        <v>86549536</v>
      </c>
      <c r="C581">
        <v>86550688</v>
      </c>
      <c r="D581">
        <v>85703149</v>
      </c>
      <c r="E581">
        <v>1</v>
      </c>
      <c r="F581">
        <v>1</v>
      </c>
      <c r="G581">
        <v>1081</v>
      </c>
      <c r="H581">
        <v>3</v>
      </c>
      <c r="I581" t="s">
        <v>721</v>
      </c>
      <c r="J581" t="s">
        <v>722</v>
      </c>
      <c r="K581" t="s">
        <v>723</v>
      </c>
      <c r="L581">
        <v>1354</v>
      </c>
      <c r="N581">
        <v>1010</v>
      </c>
      <c r="O581" t="s">
        <v>163</v>
      </c>
      <c r="P581" t="s">
        <v>163</v>
      </c>
      <c r="Q581">
        <v>1</v>
      </c>
      <c r="W581">
        <v>0</v>
      </c>
      <c r="X581">
        <v>1643149630</v>
      </c>
      <c r="Y581">
        <f t="shared" si="259"/>
        <v>1.2250000000000001</v>
      </c>
      <c r="AA581">
        <v>204.82</v>
      </c>
      <c r="AB581">
        <v>0</v>
      </c>
      <c r="AC581">
        <v>0</v>
      </c>
      <c r="AD581">
        <v>0</v>
      </c>
      <c r="AE581">
        <v>38</v>
      </c>
      <c r="AF581">
        <v>0</v>
      </c>
      <c r="AG581">
        <v>0</v>
      </c>
      <c r="AH581">
        <v>0</v>
      </c>
      <c r="AI581">
        <v>5.39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1.2250000000000001</v>
      </c>
      <c r="AU581" t="s">
        <v>36</v>
      </c>
      <c r="AV581">
        <v>0</v>
      </c>
      <c r="AW581">
        <v>2</v>
      </c>
      <c r="AX581">
        <v>86550705</v>
      </c>
      <c r="AY581">
        <v>1</v>
      </c>
      <c r="AZ581">
        <v>0</v>
      </c>
      <c r="BA581">
        <v>555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ROUND(Y581*Source!I498,9)</f>
        <v>4.9000000000000004</v>
      </c>
      <c r="CY581">
        <f t="shared" si="260"/>
        <v>204.82</v>
      </c>
      <c r="CZ581">
        <f t="shared" si="261"/>
        <v>38</v>
      </c>
      <c r="DA581">
        <f t="shared" si="262"/>
        <v>5.39</v>
      </c>
      <c r="DB581">
        <f t="shared" si="263"/>
        <v>46.55</v>
      </c>
      <c r="DC581">
        <f t="shared" si="264"/>
        <v>0</v>
      </c>
      <c r="DD581" t="s">
        <v>3</v>
      </c>
      <c r="DE581" t="s">
        <v>3</v>
      </c>
      <c r="DF581">
        <f t="shared" si="265"/>
        <v>1003.62</v>
      </c>
      <c r="DG581">
        <f t="shared" si="266"/>
        <v>0</v>
      </c>
      <c r="DH581">
        <f t="shared" si="258"/>
        <v>0</v>
      </c>
      <c r="DI581">
        <f t="shared" si="257"/>
        <v>0</v>
      </c>
      <c r="DJ581">
        <f t="shared" si="267"/>
        <v>1003.62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ROW(Source!A498)</f>
        <v>498</v>
      </c>
      <c r="B582">
        <v>86549536</v>
      </c>
      <c r="C582">
        <v>86550688</v>
      </c>
      <c r="D582">
        <v>85719607</v>
      </c>
      <c r="E582">
        <v>1</v>
      </c>
      <c r="F582">
        <v>1</v>
      </c>
      <c r="G582">
        <v>1081</v>
      </c>
      <c r="H582">
        <v>3</v>
      </c>
      <c r="I582" t="s">
        <v>454</v>
      </c>
      <c r="J582" t="s">
        <v>456</v>
      </c>
      <c r="K582" t="s">
        <v>455</v>
      </c>
      <c r="L582">
        <v>1354</v>
      </c>
      <c r="N582">
        <v>1010</v>
      </c>
      <c r="O582" t="s">
        <v>163</v>
      </c>
      <c r="P582" t="s">
        <v>163</v>
      </c>
      <c r="Q582">
        <v>1</v>
      </c>
      <c r="W582">
        <v>0</v>
      </c>
      <c r="X582">
        <v>1869799980</v>
      </c>
      <c r="Y582">
        <f t="shared" si="259"/>
        <v>10</v>
      </c>
      <c r="AA582">
        <v>2386.0700000000002</v>
      </c>
      <c r="AB582">
        <v>0</v>
      </c>
      <c r="AC582">
        <v>0</v>
      </c>
      <c r="AD582">
        <v>0</v>
      </c>
      <c r="AE582">
        <v>148.47999999999999</v>
      </c>
      <c r="AF582">
        <v>0</v>
      </c>
      <c r="AG582">
        <v>0</v>
      </c>
      <c r="AH582">
        <v>0</v>
      </c>
      <c r="AI582">
        <v>16.07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 t="s">
        <v>3</v>
      </c>
      <c r="AT582">
        <v>10</v>
      </c>
      <c r="AU582" t="s">
        <v>36</v>
      </c>
      <c r="AV582">
        <v>0</v>
      </c>
      <c r="AW582">
        <v>1</v>
      </c>
      <c r="AX582">
        <v>-1</v>
      </c>
      <c r="AY582">
        <v>0</v>
      </c>
      <c r="AZ582">
        <v>0</v>
      </c>
      <c r="BA582" t="s">
        <v>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ROUND(Y582*Source!I498,9)</f>
        <v>40</v>
      </c>
      <c r="CY582">
        <f t="shared" si="260"/>
        <v>2386.0700000000002</v>
      </c>
      <c r="CZ582">
        <f t="shared" si="261"/>
        <v>148.47999999999999</v>
      </c>
      <c r="DA582">
        <f t="shared" si="262"/>
        <v>16.07</v>
      </c>
      <c r="DB582">
        <f t="shared" si="263"/>
        <v>1484.8</v>
      </c>
      <c r="DC582">
        <f t="shared" si="264"/>
        <v>0</v>
      </c>
      <c r="DD582" t="s">
        <v>3</v>
      </c>
      <c r="DE582" t="s">
        <v>3</v>
      </c>
      <c r="DF582">
        <f t="shared" si="265"/>
        <v>95442.8</v>
      </c>
      <c r="DG582">
        <f t="shared" si="266"/>
        <v>0</v>
      </c>
      <c r="DH582">
        <f t="shared" si="258"/>
        <v>0</v>
      </c>
      <c r="DI582">
        <f t="shared" si="257"/>
        <v>0</v>
      </c>
      <c r="DJ582">
        <f t="shared" si="267"/>
        <v>95442.8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ROW(Source!A498)</f>
        <v>498</v>
      </c>
      <c r="B583">
        <v>86549536</v>
      </c>
      <c r="C583">
        <v>86550688</v>
      </c>
      <c r="D583">
        <v>85719614</v>
      </c>
      <c r="E583">
        <v>1</v>
      </c>
      <c r="F583">
        <v>1</v>
      </c>
      <c r="G583">
        <v>1081</v>
      </c>
      <c r="H583">
        <v>3</v>
      </c>
      <c r="I583" t="s">
        <v>458</v>
      </c>
      <c r="J583" t="s">
        <v>460</v>
      </c>
      <c r="K583" t="s">
        <v>459</v>
      </c>
      <c r="L583">
        <v>1354</v>
      </c>
      <c r="N583">
        <v>1010</v>
      </c>
      <c r="O583" t="s">
        <v>163</v>
      </c>
      <c r="P583" t="s">
        <v>163</v>
      </c>
      <c r="Q583">
        <v>1</v>
      </c>
      <c r="W583">
        <v>0</v>
      </c>
      <c r="X583">
        <v>1542648955</v>
      </c>
      <c r="Y583">
        <f t="shared" si="259"/>
        <v>10</v>
      </c>
      <c r="AA583">
        <v>1490.42</v>
      </c>
      <c r="AB583">
        <v>0</v>
      </c>
      <c r="AC583">
        <v>0</v>
      </c>
      <c r="AD583">
        <v>0</v>
      </c>
      <c r="AE583">
        <v>187.71</v>
      </c>
      <c r="AF583">
        <v>0</v>
      </c>
      <c r="AG583">
        <v>0</v>
      </c>
      <c r="AH583">
        <v>0</v>
      </c>
      <c r="AI583">
        <v>7.94</v>
      </c>
      <c r="AJ583">
        <v>1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3</v>
      </c>
      <c r="AT583">
        <v>10</v>
      </c>
      <c r="AU583" t="s">
        <v>36</v>
      </c>
      <c r="AV583">
        <v>0</v>
      </c>
      <c r="AW583">
        <v>1</v>
      </c>
      <c r="AX583">
        <v>-1</v>
      </c>
      <c r="AY583">
        <v>0</v>
      </c>
      <c r="AZ583">
        <v>0</v>
      </c>
      <c r="BA583" t="s">
        <v>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ROUND(Y583*Source!I498,9)</f>
        <v>40</v>
      </c>
      <c r="CY583">
        <f t="shared" si="260"/>
        <v>1490.42</v>
      </c>
      <c r="CZ583">
        <f t="shared" si="261"/>
        <v>187.71</v>
      </c>
      <c r="DA583">
        <f t="shared" si="262"/>
        <v>7.94</v>
      </c>
      <c r="DB583">
        <f t="shared" si="263"/>
        <v>1877.1</v>
      </c>
      <c r="DC583">
        <f t="shared" si="264"/>
        <v>0</v>
      </c>
      <c r="DD583" t="s">
        <v>3</v>
      </c>
      <c r="DE583" t="s">
        <v>3</v>
      </c>
      <c r="DF583">
        <f t="shared" si="265"/>
        <v>59616.800000000003</v>
      </c>
      <c r="DG583">
        <f t="shared" si="266"/>
        <v>0</v>
      </c>
      <c r="DH583">
        <f t="shared" si="258"/>
        <v>0</v>
      </c>
      <c r="DI583">
        <f t="shared" si="257"/>
        <v>0</v>
      </c>
      <c r="DJ583">
        <f t="shared" si="267"/>
        <v>59616.800000000003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ROW(Source!A498)</f>
        <v>498</v>
      </c>
      <c r="B584">
        <v>86549536</v>
      </c>
      <c r="C584">
        <v>86550688</v>
      </c>
      <c r="D584">
        <v>85719687</v>
      </c>
      <c r="E584">
        <v>1</v>
      </c>
      <c r="F584">
        <v>1</v>
      </c>
      <c r="G584">
        <v>1081</v>
      </c>
      <c r="H584">
        <v>3</v>
      </c>
      <c r="I584" t="s">
        <v>450</v>
      </c>
      <c r="J584" t="s">
        <v>452</v>
      </c>
      <c r="K584" t="s">
        <v>451</v>
      </c>
      <c r="L584">
        <v>1391</v>
      </c>
      <c r="N584">
        <v>1013</v>
      </c>
      <c r="O584" t="s">
        <v>226</v>
      </c>
      <c r="P584" t="s">
        <v>226</v>
      </c>
      <c r="Q584">
        <v>1</v>
      </c>
      <c r="W584">
        <v>0</v>
      </c>
      <c r="X584">
        <v>1576592135</v>
      </c>
      <c r="Y584">
        <f t="shared" si="259"/>
        <v>10</v>
      </c>
      <c r="AA584">
        <v>304.63</v>
      </c>
      <c r="AB584">
        <v>0</v>
      </c>
      <c r="AC584">
        <v>0</v>
      </c>
      <c r="AD584">
        <v>0</v>
      </c>
      <c r="AE584">
        <v>23.29</v>
      </c>
      <c r="AF584">
        <v>0</v>
      </c>
      <c r="AG584">
        <v>0</v>
      </c>
      <c r="AH584">
        <v>0</v>
      </c>
      <c r="AI584">
        <v>13.08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10</v>
      </c>
      <c r="AU584" t="s">
        <v>36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ROUND(Y584*Source!I498,9)</f>
        <v>40</v>
      </c>
      <c r="CY584">
        <f t="shared" si="260"/>
        <v>304.63</v>
      </c>
      <c r="CZ584">
        <f t="shared" si="261"/>
        <v>23.29</v>
      </c>
      <c r="DA584">
        <f t="shared" si="262"/>
        <v>13.08</v>
      </c>
      <c r="DB584">
        <f t="shared" si="263"/>
        <v>232.9</v>
      </c>
      <c r="DC584">
        <f t="shared" si="264"/>
        <v>0</v>
      </c>
      <c r="DD584" t="s">
        <v>3</v>
      </c>
      <c r="DE584" t="s">
        <v>3</v>
      </c>
      <c r="DF584">
        <f t="shared" si="265"/>
        <v>12185.2</v>
      </c>
      <c r="DG584">
        <f t="shared" si="266"/>
        <v>0</v>
      </c>
      <c r="DH584">
        <f t="shared" si="258"/>
        <v>0</v>
      </c>
      <c r="DI584">
        <f t="shared" si="257"/>
        <v>0</v>
      </c>
      <c r="DJ584">
        <f t="shared" si="267"/>
        <v>12185.2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ROW(Source!A498)</f>
        <v>498</v>
      </c>
      <c r="B585">
        <v>86549536</v>
      </c>
      <c r="C585">
        <v>86550688</v>
      </c>
      <c r="D585">
        <v>85719672</v>
      </c>
      <c r="E585">
        <v>1</v>
      </c>
      <c r="F585">
        <v>1</v>
      </c>
      <c r="G585">
        <v>1081</v>
      </c>
      <c r="H585">
        <v>3</v>
      </c>
      <c r="I585" t="s">
        <v>412</v>
      </c>
      <c r="J585" t="s">
        <v>414</v>
      </c>
      <c r="K585" t="s">
        <v>413</v>
      </c>
      <c r="L585">
        <v>1354</v>
      </c>
      <c r="N585">
        <v>1010</v>
      </c>
      <c r="O585" t="s">
        <v>163</v>
      </c>
      <c r="P585" t="s">
        <v>163</v>
      </c>
      <c r="Q585">
        <v>1</v>
      </c>
      <c r="W585">
        <v>0</v>
      </c>
      <c r="X585">
        <v>145208330</v>
      </c>
      <c r="Y585">
        <f t="shared" si="259"/>
        <v>10</v>
      </c>
      <c r="AA585">
        <v>960.71</v>
      </c>
      <c r="AB585">
        <v>0</v>
      </c>
      <c r="AC585">
        <v>0</v>
      </c>
      <c r="AD585">
        <v>0</v>
      </c>
      <c r="AE585">
        <v>92.11</v>
      </c>
      <c r="AF585">
        <v>0</v>
      </c>
      <c r="AG585">
        <v>0</v>
      </c>
      <c r="AH585">
        <v>0</v>
      </c>
      <c r="AI585">
        <v>10.43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3</v>
      </c>
      <c r="AT585">
        <v>10</v>
      </c>
      <c r="AU585" t="s">
        <v>36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ROUND(Y585*Source!I498,9)</f>
        <v>40</v>
      </c>
      <c r="CY585">
        <f t="shared" si="260"/>
        <v>960.71</v>
      </c>
      <c r="CZ585">
        <f t="shared" si="261"/>
        <v>92.11</v>
      </c>
      <c r="DA585">
        <f t="shared" si="262"/>
        <v>10.43</v>
      </c>
      <c r="DB585">
        <f t="shared" si="263"/>
        <v>921.1</v>
      </c>
      <c r="DC585">
        <f t="shared" si="264"/>
        <v>0</v>
      </c>
      <c r="DD585" t="s">
        <v>3</v>
      </c>
      <c r="DE585" t="s">
        <v>3</v>
      </c>
      <c r="DF585">
        <f t="shared" si="265"/>
        <v>38428.400000000001</v>
      </c>
      <c r="DG585">
        <f t="shared" si="266"/>
        <v>0</v>
      </c>
      <c r="DH585">
        <f t="shared" si="258"/>
        <v>0</v>
      </c>
      <c r="DI585">
        <f t="shared" si="257"/>
        <v>0</v>
      </c>
      <c r="DJ585">
        <f t="shared" si="267"/>
        <v>38428.400000000001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ROW(Source!A498)</f>
        <v>498</v>
      </c>
      <c r="B586">
        <v>86549536</v>
      </c>
      <c r="C586">
        <v>86550688</v>
      </c>
      <c r="D586">
        <v>85710740</v>
      </c>
      <c r="E586">
        <v>1</v>
      </c>
      <c r="F586">
        <v>1</v>
      </c>
      <c r="G586">
        <v>1081</v>
      </c>
      <c r="H586">
        <v>3</v>
      </c>
      <c r="I586" t="s">
        <v>749</v>
      </c>
      <c r="J586" t="s">
        <v>750</v>
      </c>
      <c r="K586" t="s">
        <v>751</v>
      </c>
      <c r="L586">
        <v>1354</v>
      </c>
      <c r="N586">
        <v>1010</v>
      </c>
      <c r="O586" t="s">
        <v>163</v>
      </c>
      <c r="P586" t="s">
        <v>163</v>
      </c>
      <c r="Q586">
        <v>1</v>
      </c>
      <c r="W586">
        <v>0</v>
      </c>
      <c r="X586">
        <v>451408244</v>
      </c>
      <c r="Y586">
        <f t="shared" si="259"/>
        <v>0.03</v>
      </c>
      <c r="AA586">
        <v>152.94</v>
      </c>
      <c r="AB586">
        <v>0</v>
      </c>
      <c r="AC586">
        <v>0</v>
      </c>
      <c r="AD586">
        <v>0</v>
      </c>
      <c r="AE586">
        <v>7.74</v>
      </c>
      <c r="AF586">
        <v>0</v>
      </c>
      <c r="AG586">
        <v>0</v>
      </c>
      <c r="AH586">
        <v>0</v>
      </c>
      <c r="AI586">
        <v>19.760000000000002</v>
      </c>
      <c r="AJ586">
        <v>1</v>
      </c>
      <c r="AK586">
        <v>1</v>
      </c>
      <c r="AL586">
        <v>1</v>
      </c>
      <c r="AM586">
        <v>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0.03</v>
      </c>
      <c r="AU586" t="s">
        <v>36</v>
      </c>
      <c r="AV586">
        <v>0</v>
      </c>
      <c r="AW586">
        <v>2</v>
      </c>
      <c r="AX586">
        <v>86550706</v>
      </c>
      <c r="AY586">
        <v>1</v>
      </c>
      <c r="AZ586">
        <v>0</v>
      </c>
      <c r="BA586">
        <v>556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ROUND(Y586*Source!I498,9)</f>
        <v>0.12</v>
      </c>
      <c r="CY586">
        <f t="shared" si="260"/>
        <v>152.94</v>
      </c>
      <c r="CZ586">
        <f t="shared" si="261"/>
        <v>7.74</v>
      </c>
      <c r="DA586">
        <f t="shared" si="262"/>
        <v>19.760000000000002</v>
      </c>
      <c r="DB586">
        <f t="shared" si="263"/>
        <v>0.23</v>
      </c>
      <c r="DC586">
        <f t="shared" si="264"/>
        <v>0</v>
      </c>
      <c r="DD586" t="s">
        <v>3</v>
      </c>
      <c r="DE586" t="s">
        <v>3</v>
      </c>
      <c r="DF586">
        <f t="shared" si="265"/>
        <v>18.350000000000001</v>
      </c>
      <c r="DG586">
        <f t="shared" si="266"/>
        <v>0</v>
      </c>
      <c r="DH586">
        <f t="shared" si="258"/>
        <v>0</v>
      </c>
      <c r="DI586">
        <f t="shared" si="257"/>
        <v>0</v>
      </c>
      <c r="DJ586">
        <f t="shared" si="267"/>
        <v>18.350000000000001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ROW(Source!A507)</f>
        <v>507</v>
      </c>
      <c r="B587">
        <v>86549534</v>
      </c>
      <c r="C587">
        <v>86550713</v>
      </c>
      <c r="D587">
        <v>85665773</v>
      </c>
      <c r="E587">
        <v>1081</v>
      </c>
      <c r="F587">
        <v>1</v>
      </c>
      <c r="G587">
        <v>1081</v>
      </c>
      <c r="H587">
        <v>1</v>
      </c>
      <c r="I587" t="s">
        <v>612</v>
      </c>
      <c r="J587" t="s">
        <v>3</v>
      </c>
      <c r="K587" t="s">
        <v>613</v>
      </c>
      <c r="L587">
        <v>1191</v>
      </c>
      <c r="N587">
        <v>1013</v>
      </c>
      <c r="O587" t="s">
        <v>614</v>
      </c>
      <c r="P587" t="s">
        <v>614</v>
      </c>
      <c r="Q587">
        <v>1</v>
      </c>
      <c r="W587">
        <v>0</v>
      </c>
      <c r="X587">
        <v>476480486</v>
      </c>
      <c r="Y587">
        <f>((AT587*1.15)*1.2)</f>
        <v>1.3661999999999999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0.99</v>
      </c>
      <c r="AU587" t="s">
        <v>139</v>
      </c>
      <c r="AV587">
        <v>1</v>
      </c>
      <c r="AW587">
        <v>2</v>
      </c>
      <c r="AX587">
        <v>86550724</v>
      </c>
      <c r="AY587">
        <v>1</v>
      </c>
      <c r="AZ587">
        <v>0</v>
      </c>
      <c r="BA587">
        <v>559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U587">
        <f>ROUND(AT587*Source!I507*AH587*AL587,2)</f>
        <v>0</v>
      </c>
      <c r="CV587">
        <f>ROUND(Y587*Source!I507,9)</f>
        <v>10.929600000000001</v>
      </c>
      <c r="CW587">
        <v>0</v>
      </c>
      <c r="CX587">
        <f>ROUND(Y587*Source!I507,9)</f>
        <v>10.929600000000001</v>
      </c>
      <c r="CY587">
        <f>AD587</f>
        <v>0</v>
      </c>
      <c r="CZ587">
        <f>AH587</f>
        <v>0</v>
      </c>
      <c r="DA587">
        <f>AL587</f>
        <v>1</v>
      </c>
      <c r="DB587">
        <f>ROUND(((ROUND(AT587*CZ587,2)*1.15)*1.2),6)</f>
        <v>0</v>
      </c>
      <c r="DC587">
        <f>ROUND(((ROUND(AT587*AG587,2)*1.15)*1.2),6)</f>
        <v>0</v>
      </c>
      <c r="DD587" t="s">
        <v>3</v>
      </c>
      <c r="DE587" t="s">
        <v>3</v>
      </c>
      <c r="DF587">
        <f t="shared" ref="DF587:DF598" si="268">ROUND(ROUND(AE587,2)*CX587,2)</f>
        <v>0</v>
      </c>
      <c r="DG587">
        <f t="shared" si="266"/>
        <v>0</v>
      </c>
      <c r="DH587">
        <f t="shared" si="258"/>
        <v>0</v>
      </c>
      <c r="DI587">
        <f t="shared" si="257"/>
        <v>0</v>
      </c>
      <c r="DJ587">
        <f>DI587</f>
        <v>0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ROW(Source!A507)</f>
        <v>507</v>
      </c>
      <c r="B588">
        <v>86549534</v>
      </c>
      <c r="C588">
        <v>86550713</v>
      </c>
      <c r="D588">
        <v>85731677</v>
      </c>
      <c r="E588">
        <v>1</v>
      </c>
      <c r="F588">
        <v>1</v>
      </c>
      <c r="G588">
        <v>1081</v>
      </c>
      <c r="H588">
        <v>2</v>
      </c>
      <c r="I588" t="s">
        <v>632</v>
      </c>
      <c r="J588" t="s">
        <v>633</v>
      </c>
      <c r="K588" t="s">
        <v>634</v>
      </c>
      <c r="L588">
        <v>1368</v>
      </c>
      <c r="N588">
        <v>1011</v>
      </c>
      <c r="O588" t="s">
        <v>618</v>
      </c>
      <c r="P588" t="s">
        <v>618</v>
      </c>
      <c r="Q588">
        <v>1</v>
      </c>
      <c r="W588">
        <v>0</v>
      </c>
      <c r="X588">
        <v>874612079</v>
      </c>
      <c r="Y588">
        <f>((AT588*1.25)*1.2)</f>
        <v>0.09</v>
      </c>
      <c r="AA588">
        <v>0</v>
      </c>
      <c r="AB588">
        <v>88.67</v>
      </c>
      <c r="AC588">
        <v>13.47</v>
      </c>
      <c r="AD588">
        <v>0</v>
      </c>
      <c r="AE588">
        <v>0</v>
      </c>
      <c r="AF588">
        <v>83.1</v>
      </c>
      <c r="AG588">
        <v>12.62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0.06</v>
      </c>
      <c r="AU588" t="s">
        <v>138</v>
      </c>
      <c r="AV588">
        <v>0</v>
      </c>
      <c r="AW588">
        <v>2</v>
      </c>
      <c r="AX588">
        <v>86550725</v>
      </c>
      <c r="AY588">
        <v>1</v>
      </c>
      <c r="AZ588">
        <v>0</v>
      </c>
      <c r="BA588">
        <v>560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f>ROUND(Y588*Source!I507*DO588,9)</f>
        <v>9.0863999999999994</v>
      </c>
      <c r="CX588">
        <f>ROUND(Y588*Source!I507,9)</f>
        <v>0.72</v>
      </c>
      <c r="CY588">
        <f>AB588</f>
        <v>88.67</v>
      </c>
      <c r="CZ588">
        <f>AF588</f>
        <v>83.1</v>
      </c>
      <c r="DA588">
        <f>AJ588</f>
        <v>1</v>
      </c>
      <c r="DB588">
        <f>ROUND(((ROUND(AT588*CZ588,2)*1.25)*1.2),6)</f>
        <v>7.4850000000000003</v>
      </c>
      <c r="DC588">
        <f>ROUND(((ROUND(AT588*AG588,2)*1.25)*1.2),6)</f>
        <v>1.1399999999999999</v>
      </c>
      <c r="DD588" t="s">
        <v>3</v>
      </c>
      <c r="DE588" t="s">
        <v>3</v>
      </c>
      <c r="DF588">
        <f t="shared" si="268"/>
        <v>0</v>
      </c>
      <c r="DG588">
        <f t="shared" si="266"/>
        <v>59.83</v>
      </c>
      <c r="DH588">
        <f t="shared" si="258"/>
        <v>9.09</v>
      </c>
      <c r="DI588">
        <f t="shared" si="257"/>
        <v>0</v>
      </c>
      <c r="DJ588">
        <f>DG588</f>
        <v>59.83</v>
      </c>
      <c r="DK588">
        <v>0</v>
      </c>
      <c r="DL588" t="s">
        <v>635</v>
      </c>
      <c r="DM588">
        <v>0</v>
      </c>
      <c r="DN588" t="s">
        <v>614</v>
      </c>
      <c r="DO588">
        <v>12.62</v>
      </c>
    </row>
    <row r="589" spans="1:119" x14ac:dyDescent="0.25">
      <c r="A589">
        <f>ROW(Source!A507)</f>
        <v>507</v>
      </c>
      <c r="B589">
        <v>86549534</v>
      </c>
      <c r="C589">
        <v>86550713</v>
      </c>
      <c r="D589">
        <v>85701565</v>
      </c>
      <c r="E589">
        <v>1</v>
      </c>
      <c r="F589">
        <v>1</v>
      </c>
      <c r="G589">
        <v>1081</v>
      </c>
      <c r="H589">
        <v>3</v>
      </c>
      <c r="I589" t="s">
        <v>727</v>
      </c>
      <c r="J589" t="s">
        <v>728</v>
      </c>
      <c r="K589" t="s">
        <v>729</v>
      </c>
      <c r="L589">
        <v>1348</v>
      </c>
      <c r="N589">
        <v>1009</v>
      </c>
      <c r="O589" t="s">
        <v>628</v>
      </c>
      <c r="P589" t="s">
        <v>628</v>
      </c>
      <c r="Q589">
        <v>1000</v>
      </c>
      <c r="W589">
        <v>0</v>
      </c>
      <c r="X589">
        <v>1260429582</v>
      </c>
      <c r="Y589">
        <f t="shared" ref="Y589:Y596" si="269">((AT589*1)*1)</f>
        <v>2.0000000000000001E-4</v>
      </c>
      <c r="AA589">
        <v>476.07</v>
      </c>
      <c r="AB589">
        <v>0</v>
      </c>
      <c r="AC589">
        <v>0</v>
      </c>
      <c r="AD589">
        <v>0</v>
      </c>
      <c r="AE589">
        <v>476.07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2.0000000000000001E-4</v>
      </c>
      <c r="AU589" t="s">
        <v>36</v>
      </c>
      <c r="AV589">
        <v>0</v>
      </c>
      <c r="AW589">
        <v>2</v>
      </c>
      <c r="AX589">
        <v>86550726</v>
      </c>
      <c r="AY589">
        <v>1</v>
      </c>
      <c r="AZ589">
        <v>0</v>
      </c>
      <c r="BA589">
        <v>561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ROUND(Y589*Source!I507,9)</f>
        <v>1.6000000000000001E-3</v>
      </c>
      <c r="CY589">
        <f t="shared" ref="CY589:CY596" si="270">AA589</f>
        <v>476.07</v>
      </c>
      <c r="CZ589">
        <f t="shared" ref="CZ589:CZ596" si="271">AE589</f>
        <v>476.07</v>
      </c>
      <c r="DA589">
        <f t="shared" ref="DA589:DA596" si="272">AI589</f>
        <v>1</v>
      </c>
      <c r="DB589">
        <f t="shared" ref="DB589:DB596" si="273">ROUND(((ROUND(AT589*CZ589,2)*1)*1),6)</f>
        <v>0.1</v>
      </c>
      <c r="DC589">
        <f t="shared" ref="DC589:DC596" si="274">ROUND(((ROUND(AT589*AG589,2)*1)*1),6)</f>
        <v>0</v>
      </c>
      <c r="DD589" t="s">
        <v>3</v>
      </c>
      <c r="DE589" t="s">
        <v>3</v>
      </c>
      <c r="DF589">
        <f t="shared" si="268"/>
        <v>0.76</v>
      </c>
      <c r="DG589">
        <f t="shared" si="266"/>
        <v>0</v>
      </c>
      <c r="DH589">
        <f t="shared" si="258"/>
        <v>0</v>
      </c>
      <c r="DI589">
        <f t="shared" si="257"/>
        <v>0</v>
      </c>
      <c r="DJ589">
        <f t="shared" ref="DJ589:DJ596" si="275">DF589</f>
        <v>0.76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ROW(Source!A507)</f>
        <v>507</v>
      </c>
      <c r="B590">
        <v>86549534</v>
      </c>
      <c r="C590">
        <v>86550713</v>
      </c>
      <c r="D590">
        <v>85701848</v>
      </c>
      <c r="E590">
        <v>1</v>
      </c>
      <c r="F590">
        <v>1</v>
      </c>
      <c r="G590">
        <v>1081</v>
      </c>
      <c r="H590">
        <v>3</v>
      </c>
      <c r="I590" t="s">
        <v>685</v>
      </c>
      <c r="J590" t="s">
        <v>686</v>
      </c>
      <c r="K590" t="s">
        <v>687</v>
      </c>
      <c r="L590">
        <v>1348</v>
      </c>
      <c r="N590">
        <v>1009</v>
      </c>
      <c r="O590" t="s">
        <v>628</v>
      </c>
      <c r="P590" t="s">
        <v>628</v>
      </c>
      <c r="Q590">
        <v>1000</v>
      </c>
      <c r="W590">
        <v>0</v>
      </c>
      <c r="X590">
        <v>277309194</v>
      </c>
      <c r="Y590">
        <f t="shared" si="269"/>
        <v>3.0000000000000001E-5</v>
      </c>
      <c r="AA590">
        <v>8590.86</v>
      </c>
      <c r="AB590">
        <v>0</v>
      </c>
      <c r="AC590">
        <v>0</v>
      </c>
      <c r="AD590">
        <v>0</v>
      </c>
      <c r="AE590">
        <v>8590.86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3.0000000000000001E-5</v>
      </c>
      <c r="AU590" t="s">
        <v>36</v>
      </c>
      <c r="AV590">
        <v>0</v>
      </c>
      <c r="AW590">
        <v>2</v>
      </c>
      <c r="AX590">
        <v>86550727</v>
      </c>
      <c r="AY590">
        <v>1</v>
      </c>
      <c r="AZ590">
        <v>0</v>
      </c>
      <c r="BA590">
        <v>562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ROUND(Y590*Source!I507,9)</f>
        <v>2.4000000000000001E-4</v>
      </c>
      <c r="CY590">
        <f t="shared" si="270"/>
        <v>8590.86</v>
      </c>
      <c r="CZ590">
        <f t="shared" si="271"/>
        <v>8590.86</v>
      </c>
      <c r="DA590">
        <f t="shared" si="272"/>
        <v>1</v>
      </c>
      <c r="DB590">
        <f t="shared" si="273"/>
        <v>0.26</v>
      </c>
      <c r="DC590">
        <f t="shared" si="274"/>
        <v>0</v>
      </c>
      <c r="DD590" t="s">
        <v>3</v>
      </c>
      <c r="DE590" t="s">
        <v>3</v>
      </c>
      <c r="DF590">
        <f t="shared" si="268"/>
        <v>2.06</v>
      </c>
      <c r="DG590">
        <f t="shared" si="266"/>
        <v>0</v>
      </c>
      <c r="DH590">
        <f t="shared" si="258"/>
        <v>0</v>
      </c>
      <c r="DI590">
        <f t="shared" si="257"/>
        <v>0</v>
      </c>
      <c r="DJ590">
        <f t="shared" si="275"/>
        <v>2.06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5">
      <c r="A591">
        <f>ROW(Source!A507)</f>
        <v>507</v>
      </c>
      <c r="B591">
        <v>86549534</v>
      </c>
      <c r="C591">
        <v>86550713</v>
      </c>
      <c r="D591">
        <v>85702416</v>
      </c>
      <c r="E591">
        <v>1</v>
      </c>
      <c r="F591">
        <v>1</v>
      </c>
      <c r="G591">
        <v>1081</v>
      </c>
      <c r="H591">
        <v>3</v>
      </c>
      <c r="I591" t="s">
        <v>706</v>
      </c>
      <c r="J591" t="s">
        <v>707</v>
      </c>
      <c r="K591" t="s">
        <v>708</v>
      </c>
      <c r="L591">
        <v>1346</v>
      </c>
      <c r="N591">
        <v>1009</v>
      </c>
      <c r="O591" t="s">
        <v>651</v>
      </c>
      <c r="P591" t="s">
        <v>651</v>
      </c>
      <c r="Q591">
        <v>1</v>
      </c>
      <c r="W591">
        <v>0</v>
      </c>
      <c r="X591">
        <v>1021383118</v>
      </c>
      <c r="Y591">
        <f t="shared" si="269"/>
        <v>0.06</v>
      </c>
      <c r="AA591">
        <v>37.979999999999997</v>
      </c>
      <c r="AB591">
        <v>0</v>
      </c>
      <c r="AC591">
        <v>0</v>
      </c>
      <c r="AD591">
        <v>0</v>
      </c>
      <c r="AE591">
        <v>37.979999999999997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0.06</v>
      </c>
      <c r="AU591" t="s">
        <v>36</v>
      </c>
      <c r="AV591">
        <v>0</v>
      </c>
      <c r="AW591">
        <v>2</v>
      </c>
      <c r="AX591">
        <v>86550728</v>
      </c>
      <c r="AY591">
        <v>1</v>
      </c>
      <c r="AZ591">
        <v>0</v>
      </c>
      <c r="BA591">
        <v>563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ROUND(Y591*Source!I507,9)</f>
        <v>0.48</v>
      </c>
      <c r="CY591">
        <f t="shared" si="270"/>
        <v>37.979999999999997</v>
      </c>
      <c r="CZ591">
        <f t="shared" si="271"/>
        <v>37.979999999999997</v>
      </c>
      <c r="DA591">
        <f t="shared" si="272"/>
        <v>1</v>
      </c>
      <c r="DB591">
        <f t="shared" si="273"/>
        <v>2.2799999999999998</v>
      </c>
      <c r="DC591">
        <f t="shared" si="274"/>
        <v>0</v>
      </c>
      <c r="DD591" t="s">
        <v>3</v>
      </c>
      <c r="DE591" t="s">
        <v>3</v>
      </c>
      <c r="DF591">
        <f t="shared" si="268"/>
        <v>18.23</v>
      </c>
      <c r="DG591">
        <f t="shared" si="266"/>
        <v>0</v>
      </c>
      <c r="DH591">
        <f t="shared" si="258"/>
        <v>0</v>
      </c>
      <c r="DI591">
        <f t="shared" si="257"/>
        <v>0</v>
      </c>
      <c r="DJ591">
        <f t="shared" si="275"/>
        <v>18.23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ROW(Source!A507)</f>
        <v>507</v>
      </c>
      <c r="B592">
        <v>86549534</v>
      </c>
      <c r="C592">
        <v>86550713</v>
      </c>
      <c r="D592">
        <v>85700837</v>
      </c>
      <c r="E592">
        <v>1</v>
      </c>
      <c r="F592">
        <v>1</v>
      </c>
      <c r="G592">
        <v>1081</v>
      </c>
      <c r="H592">
        <v>3</v>
      </c>
      <c r="I592" t="s">
        <v>733</v>
      </c>
      <c r="J592" t="s">
        <v>734</v>
      </c>
      <c r="K592" t="s">
        <v>735</v>
      </c>
      <c r="L592">
        <v>1348</v>
      </c>
      <c r="N592">
        <v>1009</v>
      </c>
      <c r="O592" t="s">
        <v>628</v>
      </c>
      <c r="P592" t="s">
        <v>628</v>
      </c>
      <c r="Q592">
        <v>1000</v>
      </c>
      <c r="W592">
        <v>0</v>
      </c>
      <c r="X592">
        <v>1827646295</v>
      </c>
      <c r="Y592">
        <f t="shared" si="269"/>
        <v>6.9999999999999994E-5</v>
      </c>
      <c r="AA592">
        <v>25762.5</v>
      </c>
      <c r="AB592">
        <v>0</v>
      </c>
      <c r="AC592">
        <v>0</v>
      </c>
      <c r="AD592">
        <v>0</v>
      </c>
      <c r="AE592">
        <v>25762.5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6.9999999999999994E-5</v>
      </c>
      <c r="AU592" t="s">
        <v>36</v>
      </c>
      <c r="AV592">
        <v>0</v>
      </c>
      <c r="AW592">
        <v>2</v>
      </c>
      <c r="AX592">
        <v>86550729</v>
      </c>
      <c r="AY592">
        <v>1</v>
      </c>
      <c r="AZ592">
        <v>0</v>
      </c>
      <c r="BA592">
        <v>564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ROUND(Y592*Source!I507,9)</f>
        <v>5.5999999999999995E-4</v>
      </c>
      <c r="CY592">
        <f t="shared" si="270"/>
        <v>25762.5</v>
      </c>
      <c r="CZ592">
        <f t="shared" si="271"/>
        <v>25762.5</v>
      </c>
      <c r="DA592">
        <f t="shared" si="272"/>
        <v>1</v>
      </c>
      <c r="DB592">
        <f t="shared" si="273"/>
        <v>1.8</v>
      </c>
      <c r="DC592">
        <f t="shared" si="274"/>
        <v>0</v>
      </c>
      <c r="DD592" t="s">
        <v>3</v>
      </c>
      <c r="DE592" t="s">
        <v>3</v>
      </c>
      <c r="DF592">
        <f t="shared" si="268"/>
        <v>14.43</v>
      </c>
      <c r="DG592">
        <f t="shared" si="266"/>
        <v>0</v>
      </c>
      <c r="DH592">
        <f t="shared" si="258"/>
        <v>0</v>
      </c>
      <c r="DI592">
        <f t="shared" si="257"/>
        <v>0</v>
      </c>
      <c r="DJ592">
        <f t="shared" si="275"/>
        <v>14.43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ROW(Source!A507)</f>
        <v>507</v>
      </c>
      <c r="B593">
        <v>86549534</v>
      </c>
      <c r="C593">
        <v>86550713</v>
      </c>
      <c r="D593">
        <v>85700975</v>
      </c>
      <c r="E593">
        <v>1</v>
      </c>
      <c r="F593">
        <v>1</v>
      </c>
      <c r="G593">
        <v>1081</v>
      </c>
      <c r="H593">
        <v>3</v>
      </c>
      <c r="I593" t="s">
        <v>709</v>
      </c>
      <c r="J593" t="s">
        <v>710</v>
      </c>
      <c r="K593" t="s">
        <v>711</v>
      </c>
      <c r="L593">
        <v>1348</v>
      </c>
      <c r="N593">
        <v>1009</v>
      </c>
      <c r="O593" t="s">
        <v>628</v>
      </c>
      <c r="P593" t="s">
        <v>628</v>
      </c>
      <c r="Q593">
        <v>1000</v>
      </c>
      <c r="W593">
        <v>0</v>
      </c>
      <c r="X593">
        <v>1270042986</v>
      </c>
      <c r="Y593">
        <f t="shared" si="269"/>
        <v>1.9000000000000001E-4</v>
      </c>
      <c r="AA593">
        <v>16214.84</v>
      </c>
      <c r="AB593">
        <v>0</v>
      </c>
      <c r="AC593">
        <v>0</v>
      </c>
      <c r="AD593">
        <v>0</v>
      </c>
      <c r="AE593">
        <v>16214.84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1.9000000000000001E-4</v>
      </c>
      <c r="AU593" t="s">
        <v>36</v>
      </c>
      <c r="AV593">
        <v>0</v>
      </c>
      <c r="AW593">
        <v>2</v>
      </c>
      <c r="AX593">
        <v>86550730</v>
      </c>
      <c r="AY593">
        <v>1</v>
      </c>
      <c r="AZ593">
        <v>0</v>
      </c>
      <c r="BA593">
        <v>565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ROUND(Y593*Source!I507,9)</f>
        <v>1.5200000000000001E-3</v>
      </c>
      <c r="CY593">
        <f t="shared" si="270"/>
        <v>16214.84</v>
      </c>
      <c r="CZ593">
        <f t="shared" si="271"/>
        <v>16214.84</v>
      </c>
      <c r="DA593">
        <f t="shared" si="272"/>
        <v>1</v>
      </c>
      <c r="DB593">
        <f t="shared" si="273"/>
        <v>3.08</v>
      </c>
      <c r="DC593">
        <f t="shared" si="274"/>
        <v>0</v>
      </c>
      <c r="DD593" t="s">
        <v>3</v>
      </c>
      <c r="DE593" t="s">
        <v>3</v>
      </c>
      <c r="DF593">
        <f t="shared" si="268"/>
        <v>24.65</v>
      </c>
      <c r="DG593">
        <f t="shared" si="266"/>
        <v>0</v>
      </c>
      <c r="DH593">
        <f t="shared" si="258"/>
        <v>0</v>
      </c>
      <c r="DI593">
        <f t="shared" si="257"/>
        <v>0</v>
      </c>
      <c r="DJ593">
        <f t="shared" si="275"/>
        <v>24.65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ROW(Source!A507)</f>
        <v>507</v>
      </c>
      <c r="B594">
        <v>86549534</v>
      </c>
      <c r="C594">
        <v>86550713</v>
      </c>
      <c r="D594">
        <v>85700656</v>
      </c>
      <c r="E594">
        <v>1</v>
      </c>
      <c r="F594">
        <v>1</v>
      </c>
      <c r="G594">
        <v>1081</v>
      </c>
      <c r="H594">
        <v>3</v>
      </c>
      <c r="I594" t="s">
        <v>688</v>
      </c>
      <c r="J594" t="s">
        <v>689</v>
      </c>
      <c r="K594" t="s">
        <v>690</v>
      </c>
      <c r="L594">
        <v>1348</v>
      </c>
      <c r="N594">
        <v>1009</v>
      </c>
      <c r="O594" t="s">
        <v>628</v>
      </c>
      <c r="P594" t="s">
        <v>628</v>
      </c>
      <c r="Q594">
        <v>1000</v>
      </c>
      <c r="W594">
        <v>0</v>
      </c>
      <c r="X594">
        <v>-268464753</v>
      </c>
      <c r="Y594">
        <f t="shared" si="269"/>
        <v>1.0000000000000001E-5</v>
      </c>
      <c r="AA594">
        <v>17868.28</v>
      </c>
      <c r="AB594">
        <v>0</v>
      </c>
      <c r="AC594">
        <v>0</v>
      </c>
      <c r="AD594">
        <v>0</v>
      </c>
      <c r="AE594">
        <v>17868.28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1.0000000000000001E-5</v>
      </c>
      <c r="AU594" t="s">
        <v>36</v>
      </c>
      <c r="AV594">
        <v>0</v>
      </c>
      <c r="AW594">
        <v>2</v>
      </c>
      <c r="AX594">
        <v>86550731</v>
      </c>
      <c r="AY594">
        <v>1</v>
      </c>
      <c r="AZ594">
        <v>0</v>
      </c>
      <c r="BA594">
        <v>566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ROUND(Y594*Source!I507,9)</f>
        <v>8.0000000000000007E-5</v>
      </c>
      <c r="CY594">
        <f t="shared" si="270"/>
        <v>17868.28</v>
      </c>
      <c r="CZ594">
        <f t="shared" si="271"/>
        <v>17868.28</v>
      </c>
      <c r="DA594">
        <f t="shared" si="272"/>
        <v>1</v>
      </c>
      <c r="DB594">
        <f t="shared" si="273"/>
        <v>0.18</v>
      </c>
      <c r="DC594">
        <f t="shared" si="274"/>
        <v>0</v>
      </c>
      <c r="DD594" t="s">
        <v>3</v>
      </c>
      <c r="DE594" t="s">
        <v>3</v>
      </c>
      <c r="DF594">
        <f t="shared" si="268"/>
        <v>1.43</v>
      </c>
      <c r="DG594">
        <f t="shared" si="266"/>
        <v>0</v>
      </c>
      <c r="DH594">
        <f t="shared" si="258"/>
        <v>0</v>
      </c>
      <c r="DI594">
        <f t="shared" si="257"/>
        <v>0</v>
      </c>
      <c r="DJ594">
        <f t="shared" si="275"/>
        <v>1.43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ROW(Source!A507)</f>
        <v>507</v>
      </c>
      <c r="B595">
        <v>86549534</v>
      </c>
      <c r="C595">
        <v>86550713</v>
      </c>
      <c r="D595">
        <v>85701143</v>
      </c>
      <c r="E595">
        <v>1</v>
      </c>
      <c r="F595">
        <v>1</v>
      </c>
      <c r="G595">
        <v>1081</v>
      </c>
      <c r="H595">
        <v>3</v>
      </c>
      <c r="I595" t="s">
        <v>712</v>
      </c>
      <c r="J595" t="s">
        <v>713</v>
      </c>
      <c r="K595" t="s">
        <v>714</v>
      </c>
      <c r="L595">
        <v>1346</v>
      </c>
      <c r="N595">
        <v>1009</v>
      </c>
      <c r="O595" t="s">
        <v>651</v>
      </c>
      <c r="P595" t="s">
        <v>651</v>
      </c>
      <c r="Q595">
        <v>1</v>
      </c>
      <c r="W595">
        <v>0</v>
      </c>
      <c r="X595">
        <v>488689173</v>
      </c>
      <c r="Y595">
        <f t="shared" si="269"/>
        <v>0.02</v>
      </c>
      <c r="AA595">
        <v>20.190000000000001</v>
      </c>
      <c r="AB595">
        <v>0</v>
      </c>
      <c r="AC595">
        <v>0</v>
      </c>
      <c r="AD595">
        <v>0</v>
      </c>
      <c r="AE595">
        <v>20.190000000000001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0.02</v>
      </c>
      <c r="AU595" t="s">
        <v>36</v>
      </c>
      <c r="AV595">
        <v>0</v>
      </c>
      <c r="AW595">
        <v>2</v>
      </c>
      <c r="AX595">
        <v>86550732</v>
      </c>
      <c r="AY595">
        <v>1</v>
      </c>
      <c r="AZ595">
        <v>0</v>
      </c>
      <c r="BA595">
        <v>567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ROUND(Y595*Source!I507,9)</f>
        <v>0.16</v>
      </c>
      <c r="CY595">
        <f t="shared" si="270"/>
        <v>20.190000000000001</v>
      </c>
      <c r="CZ595">
        <f t="shared" si="271"/>
        <v>20.190000000000001</v>
      </c>
      <c r="DA595">
        <f t="shared" si="272"/>
        <v>1</v>
      </c>
      <c r="DB595">
        <f t="shared" si="273"/>
        <v>0.4</v>
      </c>
      <c r="DC595">
        <f t="shared" si="274"/>
        <v>0</v>
      </c>
      <c r="DD595" t="s">
        <v>3</v>
      </c>
      <c r="DE595" t="s">
        <v>3</v>
      </c>
      <c r="DF595">
        <f t="shared" si="268"/>
        <v>3.23</v>
      </c>
      <c r="DG595">
        <f t="shared" si="266"/>
        <v>0</v>
      </c>
      <c r="DH595">
        <f t="shared" si="258"/>
        <v>0</v>
      </c>
      <c r="DI595">
        <f t="shared" si="257"/>
        <v>0</v>
      </c>
      <c r="DJ595">
        <f t="shared" si="275"/>
        <v>3.23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ROW(Source!A507)</f>
        <v>507</v>
      </c>
      <c r="B596">
        <v>86549534</v>
      </c>
      <c r="C596">
        <v>86550713</v>
      </c>
      <c r="D596">
        <v>85719594</v>
      </c>
      <c r="E596">
        <v>1</v>
      </c>
      <c r="F596">
        <v>1</v>
      </c>
      <c r="G596">
        <v>1081</v>
      </c>
      <c r="H596">
        <v>3</v>
      </c>
      <c r="I596" t="s">
        <v>466</v>
      </c>
      <c r="J596" t="s">
        <v>468</v>
      </c>
      <c r="K596" t="s">
        <v>467</v>
      </c>
      <c r="L596">
        <v>1391</v>
      </c>
      <c r="N596">
        <v>1013</v>
      </c>
      <c r="O596" t="s">
        <v>226</v>
      </c>
      <c r="P596" t="s">
        <v>226</v>
      </c>
      <c r="Q596">
        <v>1</v>
      </c>
      <c r="W596">
        <v>0</v>
      </c>
      <c r="X596">
        <v>-1023988585</v>
      </c>
      <c r="Y596">
        <f t="shared" si="269"/>
        <v>1</v>
      </c>
      <c r="AA596">
        <v>1008.76</v>
      </c>
      <c r="AB596">
        <v>0</v>
      </c>
      <c r="AC596">
        <v>0</v>
      </c>
      <c r="AD596">
        <v>0</v>
      </c>
      <c r="AE596">
        <v>1008.76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 t="s">
        <v>3</v>
      </c>
      <c r="AT596">
        <v>1</v>
      </c>
      <c r="AU596" t="s">
        <v>36</v>
      </c>
      <c r="AV596">
        <v>0</v>
      </c>
      <c r="AW596">
        <v>1</v>
      </c>
      <c r="AX596">
        <v>-1</v>
      </c>
      <c r="AY596">
        <v>0</v>
      </c>
      <c r="AZ596">
        <v>0</v>
      </c>
      <c r="BA596" t="s">
        <v>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ROUND(Y596*Source!I507,9)</f>
        <v>8</v>
      </c>
      <c r="CY596">
        <f t="shared" si="270"/>
        <v>1008.76</v>
      </c>
      <c r="CZ596">
        <f t="shared" si="271"/>
        <v>1008.76</v>
      </c>
      <c r="DA596">
        <f t="shared" si="272"/>
        <v>1</v>
      </c>
      <c r="DB596">
        <f t="shared" si="273"/>
        <v>1008.76</v>
      </c>
      <c r="DC596">
        <f t="shared" si="274"/>
        <v>0</v>
      </c>
      <c r="DD596" t="s">
        <v>3</v>
      </c>
      <c r="DE596" t="s">
        <v>3</v>
      </c>
      <c r="DF596">
        <f t="shared" si="268"/>
        <v>8070.08</v>
      </c>
      <c r="DG596">
        <f t="shared" si="266"/>
        <v>0</v>
      </c>
      <c r="DH596">
        <f t="shared" si="258"/>
        <v>0</v>
      </c>
      <c r="DI596">
        <f t="shared" si="257"/>
        <v>0</v>
      </c>
      <c r="DJ596">
        <f t="shared" si="275"/>
        <v>8070.08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5">
      <c r="A597">
        <f>ROW(Source!A508)</f>
        <v>508</v>
      </c>
      <c r="B597">
        <v>86549536</v>
      </c>
      <c r="C597">
        <v>86550713</v>
      </c>
      <c r="D597">
        <v>85665773</v>
      </c>
      <c r="E597">
        <v>1081</v>
      </c>
      <c r="F597">
        <v>1</v>
      </c>
      <c r="G597">
        <v>1081</v>
      </c>
      <c r="H597">
        <v>1</v>
      </c>
      <c r="I597" t="s">
        <v>612</v>
      </c>
      <c r="J597" t="s">
        <v>3</v>
      </c>
      <c r="K597" t="s">
        <v>613</v>
      </c>
      <c r="L597">
        <v>1191</v>
      </c>
      <c r="N597">
        <v>1013</v>
      </c>
      <c r="O597" t="s">
        <v>614</v>
      </c>
      <c r="P597" t="s">
        <v>614</v>
      </c>
      <c r="Q597">
        <v>1</v>
      </c>
      <c r="W597">
        <v>0</v>
      </c>
      <c r="X597">
        <v>476480486</v>
      </c>
      <c r="Y597">
        <f>((AT597*1.15)*1.2)</f>
        <v>1.3661999999999999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5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0.99</v>
      </c>
      <c r="AU597" t="s">
        <v>139</v>
      </c>
      <c r="AV597">
        <v>1</v>
      </c>
      <c r="AW597">
        <v>2</v>
      </c>
      <c r="AX597">
        <v>86550724</v>
      </c>
      <c r="AY597">
        <v>1</v>
      </c>
      <c r="AZ597">
        <v>0</v>
      </c>
      <c r="BA597">
        <v>569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U597">
        <f>ROUND(AT597*Source!I508*AH597*AL597,2)</f>
        <v>0</v>
      </c>
      <c r="CV597">
        <f>ROUND(Y597*Source!I508,9)</f>
        <v>10.929600000000001</v>
      </c>
      <c r="CW597">
        <v>0</v>
      </c>
      <c r="CX597">
        <f>ROUND(Y597*Source!I508,9)</f>
        <v>10.929600000000001</v>
      </c>
      <c r="CY597">
        <f>AD597</f>
        <v>0</v>
      </c>
      <c r="CZ597">
        <f>AH597</f>
        <v>0</v>
      </c>
      <c r="DA597">
        <f>AL597</f>
        <v>1</v>
      </c>
      <c r="DB597">
        <f>ROUND(((ROUND(AT597*CZ597,2)*1.15)*1.2),6)</f>
        <v>0</v>
      </c>
      <c r="DC597">
        <f>ROUND(((ROUND(AT597*AG597,2)*1.15)*1.2),6)</f>
        <v>0</v>
      </c>
      <c r="DD597" t="s">
        <v>3</v>
      </c>
      <c r="DE597" t="s">
        <v>3</v>
      </c>
      <c r="DF597">
        <f t="shared" si="268"/>
        <v>0</v>
      </c>
      <c r="DG597">
        <f t="shared" si="266"/>
        <v>0</v>
      </c>
      <c r="DH597">
        <f t="shared" si="258"/>
        <v>0</v>
      </c>
      <c r="DI597">
        <f t="shared" si="257"/>
        <v>0</v>
      </c>
      <c r="DJ597">
        <f>DI597</f>
        <v>0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ROW(Source!A508)</f>
        <v>508</v>
      </c>
      <c r="B598">
        <v>86549536</v>
      </c>
      <c r="C598">
        <v>86550713</v>
      </c>
      <c r="D598">
        <v>85731677</v>
      </c>
      <c r="E598">
        <v>1</v>
      </c>
      <c r="F598">
        <v>1</v>
      </c>
      <c r="G598">
        <v>1081</v>
      </c>
      <c r="H598">
        <v>2</v>
      </c>
      <c r="I598" t="s">
        <v>632</v>
      </c>
      <c r="J598" t="s">
        <v>633</v>
      </c>
      <c r="K598" t="s">
        <v>634</v>
      </c>
      <c r="L598">
        <v>1368</v>
      </c>
      <c r="N598">
        <v>1011</v>
      </c>
      <c r="O598" t="s">
        <v>618</v>
      </c>
      <c r="P598" t="s">
        <v>618</v>
      </c>
      <c r="Q598">
        <v>1</v>
      </c>
      <c r="W598">
        <v>0</v>
      </c>
      <c r="X598">
        <v>874612079</v>
      </c>
      <c r="Y598">
        <f>((AT598*1.25)*1.2)</f>
        <v>0.09</v>
      </c>
      <c r="AA598">
        <v>0</v>
      </c>
      <c r="AB598">
        <v>1513.56</v>
      </c>
      <c r="AC598">
        <v>758.78</v>
      </c>
      <c r="AD598">
        <v>0</v>
      </c>
      <c r="AE598">
        <v>0</v>
      </c>
      <c r="AF598">
        <v>83.1</v>
      </c>
      <c r="AG598">
        <v>12.62</v>
      </c>
      <c r="AH598">
        <v>0</v>
      </c>
      <c r="AI598">
        <v>1</v>
      </c>
      <c r="AJ598">
        <v>17.07</v>
      </c>
      <c r="AK598">
        <v>56.35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0.06</v>
      </c>
      <c r="AU598" t="s">
        <v>138</v>
      </c>
      <c r="AV598">
        <v>0</v>
      </c>
      <c r="AW598">
        <v>2</v>
      </c>
      <c r="AX598">
        <v>86550725</v>
      </c>
      <c r="AY598">
        <v>1</v>
      </c>
      <c r="AZ598">
        <v>0</v>
      </c>
      <c r="BA598">
        <v>570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ROUND(Y598*Source!I508*DO598,9)</f>
        <v>9.0863999999999994</v>
      </c>
      <c r="CX598">
        <f>ROUND(Y598*Source!I508,9)</f>
        <v>0.72</v>
      </c>
      <c r="CY598">
        <f>AB598</f>
        <v>1513.56</v>
      </c>
      <c r="CZ598">
        <f>AF598</f>
        <v>83.1</v>
      </c>
      <c r="DA598">
        <f>AJ598</f>
        <v>17.07</v>
      </c>
      <c r="DB598">
        <f>ROUND(((ROUND(AT598*CZ598,2)*1.25)*1.2),6)</f>
        <v>7.4850000000000003</v>
      </c>
      <c r="DC598">
        <f>ROUND(((ROUND(AT598*AG598,2)*1.25)*1.2),6)</f>
        <v>1.1399999999999999</v>
      </c>
      <c r="DD598" t="s">
        <v>3</v>
      </c>
      <c r="DE598" t="s">
        <v>3</v>
      </c>
      <c r="DF598">
        <f t="shared" si="268"/>
        <v>0</v>
      </c>
      <c r="DG598">
        <f>ROUND(ROUND(AF598*AJ598,2)*CX598,2)</f>
        <v>1021.33</v>
      </c>
      <c r="DH598">
        <f>ROUND(ROUND(AG598*AK598,2)*CX598,2)</f>
        <v>512.02</v>
      </c>
      <c r="DI598">
        <f t="shared" si="257"/>
        <v>0</v>
      </c>
      <c r="DJ598">
        <f>DG598</f>
        <v>1021.33</v>
      </c>
      <c r="DK598">
        <v>0</v>
      </c>
      <c r="DL598" t="s">
        <v>635</v>
      </c>
      <c r="DM598">
        <v>0</v>
      </c>
      <c r="DN598" t="s">
        <v>614</v>
      </c>
      <c r="DO598">
        <v>12.62</v>
      </c>
    </row>
    <row r="599" spans="1:119" x14ac:dyDescent="0.25">
      <c r="A599">
        <f>ROW(Source!A508)</f>
        <v>508</v>
      </c>
      <c r="B599">
        <v>86549536</v>
      </c>
      <c r="C599">
        <v>86550713</v>
      </c>
      <c r="D599">
        <v>85701565</v>
      </c>
      <c r="E599">
        <v>1</v>
      </c>
      <c r="F599">
        <v>1</v>
      </c>
      <c r="G599">
        <v>1081</v>
      </c>
      <c r="H599">
        <v>3</v>
      </c>
      <c r="I599" t="s">
        <v>727</v>
      </c>
      <c r="J599" t="s">
        <v>728</v>
      </c>
      <c r="K599" t="s">
        <v>729</v>
      </c>
      <c r="L599">
        <v>1348</v>
      </c>
      <c r="N599">
        <v>1009</v>
      </c>
      <c r="O599" t="s">
        <v>628</v>
      </c>
      <c r="P599" t="s">
        <v>628</v>
      </c>
      <c r="Q599">
        <v>1000</v>
      </c>
      <c r="W599">
        <v>0</v>
      </c>
      <c r="X599">
        <v>1260429582</v>
      </c>
      <c r="Y599">
        <f t="shared" ref="Y599:Y606" si="276">((AT599*1)*1)</f>
        <v>2.0000000000000001E-4</v>
      </c>
      <c r="AA599">
        <v>36685.949999999997</v>
      </c>
      <c r="AB599">
        <v>0</v>
      </c>
      <c r="AC599">
        <v>0</v>
      </c>
      <c r="AD599">
        <v>0</v>
      </c>
      <c r="AE599">
        <v>476.07</v>
      </c>
      <c r="AF599">
        <v>0</v>
      </c>
      <c r="AG599">
        <v>0</v>
      </c>
      <c r="AH599">
        <v>0</v>
      </c>
      <c r="AI599">
        <v>77.06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2.0000000000000001E-4</v>
      </c>
      <c r="AU599" t="s">
        <v>36</v>
      </c>
      <c r="AV599">
        <v>0</v>
      </c>
      <c r="AW599">
        <v>2</v>
      </c>
      <c r="AX599">
        <v>86550726</v>
      </c>
      <c r="AY599">
        <v>1</v>
      </c>
      <c r="AZ599">
        <v>0</v>
      </c>
      <c r="BA599">
        <v>571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ROUND(Y599*Source!I508,9)</f>
        <v>1.6000000000000001E-3</v>
      </c>
      <c r="CY599">
        <f t="shared" ref="CY599:CY606" si="277">AA599</f>
        <v>36685.949999999997</v>
      </c>
      <c r="CZ599">
        <f t="shared" ref="CZ599:CZ606" si="278">AE599</f>
        <v>476.07</v>
      </c>
      <c r="DA599">
        <f t="shared" ref="DA599:DA606" si="279">AI599</f>
        <v>77.06</v>
      </c>
      <c r="DB599">
        <f t="shared" ref="DB599:DB606" si="280">ROUND(((ROUND(AT599*CZ599,2)*1)*1),6)</f>
        <v>0.1</v>
      </c>
      <c r="DC599">
        <f t="shared" ref="DC599:DC606" si="281">ROUND(((ROUND(AT599*AG599,2)*1)*1),6)</f>
        <v>0</v>
      </c>
      <c r="DD599" t="s">
        <v>3</v>
      </c>
      <c r="DE599" t="s">
        <v>3</v>
      </c>
      <c r="DF599">
        <f t="shared" ref="DF599:DF606" si="282">ROUND(ROUND(AE599*AI599,2)*CX599,2)</f>
        <v>58.7</v>
      </c>
      <c r="DG599">
        <f t="shared" ref="DG599:DG612" si="283">ROUND(ROUND(AF599,2)*CX599,2)</f>
        <v>0</v>
      </c>
      <c r="DH599">
        <f t="shared" ref="DH599:DH612" si="284">ROUND(ROUND(AG599,2)*CX599,2)</f>
        <v>0</v>
      </c>
      <c r="DI599">
        <f t="shared" si="257"/>
        <v>0</v>
      </c>
      <c r="DJ599">
        <f t="shared" ref="DJ599:DJ606" si="285">DF599</f>
        <v>58.7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ROW(Source!A508)</f>
        <v>508</v>
      </c>
      <c r="B600">
        <v>86549536</v>
      </c>
      <c r="C600">
        <v>86550713</v>
      </c>
      <c r="D600">
        <v>85701848</v>
      </c>
      <c r="E600">
        <v>1</v>
      </c>
      <c r="F600">
        <v>1</v>
      </c>
      <c r="G600">
        <v>1081</v>
      </c>
      <c r="H600">
        <v>3</v>
      </c>
      <c r="I600" t="s">
        <v>685</v>
      </c>
      <c r="J600" t="s">
        <v>686</v>
      </c>
      <c r="K600" t="s">
        <v>687</v>
      </c>
      <c r="L600">
        <v>1348</v>
      </c>
      <c r="N600">
        <v>1009</v>
      </c>
      <c r="O600" t="s">
        <v>628</v>
      </c>
      <c r="P600" t="s">
        <v>628</v>
      </c>
      <c r="Q600">
        <v>1000</v>
      </c>
      <c r="W600">
        <v>0</v>
      </c>
      <c r="X600">
        <v>277309194</v>
      </c>
      <c r="Y600">
        <f t="shared" si="276"/>
        <v>3.0000000000000001E-5</v>
      </c>
      <c r="AA600">
        <v>141233.74</v>
      </c>
      <c r="AB600">
        <v>0</v>
      </c>
      <c r="AC600">
        <v>0</v>
      </c>
      <c r="AD600">
        <v>0</v>
      </c>
      <c r="AE600">
        <v>8590.86</v>
      </c>
      <c r="AF600">
        <v>0</v>
      </c>
      <c r="AG600">
        <v>0</v>
      </c>
      <c r="AH600">
        <v>0</v>
      </c>
      <c r="AI600">
        <v>16.440000000000001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3.0000000000000001E-5</v>
      </c>
      <c r="AU600" t="s">
        <v>36</v>
      </c>
      <c r="AV600">
        <v>0</v>
      </c>
      <c r="AW600">
        <v>2</v>
      </c>
      <c r="AX600">
        <v>86550727</v>
      </c>
      <c r="AY600">
        <v>1</v>
      </c>
      <c r="AZ600">
        <v>0</v>
      </c>
      <c r="BA600">
        <v>572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ROUND(Y600*Source!I508,9)</f>
        <v>2.4000000000000001E-4</v>
      </c>
      <c r="CY600">
        <f t="shared" si="277"/>
        <v>141233.74</v>
      </c>
      <c r="CZ600">
        <f t="shared" si="278"/>
        <v>8590.86</v>
      </c>
      <c r="DA600">
        <f t="shared" si="279"/>
        <v>16.440000000000001</v>
      </c>
      <c r="DB600">
        <f t="shared" si="280"/>
        <v>0.26</v>
      </c>
      <c r="DC600">
        <f t="shared" si="281"/>
        <v>0</v>
      </c>
      <c r="DD600" t="s">
        <v>3</v>
      </c>
      <c r="DE600" t="s">
        <v>3</v>
      </c>
      <c r="DF600">
        <f t="shared" si="282"/>
        <v>33.9</v>
      </c>
      <c r="DG600">
        <f t="shared" si="283"/>
        <v>0</v>
      </c>
      <c r="DH600">
        <f t="shared" si="284"/>
        <v>0</v>
      </c>
      <c r="DI600">
        <f t="shared" si="257"/>
        <v>0</v>
      </c>
      <c r="DJ600">
        <f t="shared" si="285"/>
        <v>33.9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ROW(Source!A508)</f>
        <v>508</v>
      </c>
      <c r="B601">
        <v>86549536</v>
      </c>
      <c r="C601">
        <v>86550713</v>
      </c>
      <c r="D601">
        <v>85702416</v>
      </c>
      <c r="E601">
        <v>1</v>
      </c>
      <c r="F601">
        <v>1</v>
      </c>
      <c r="G601">
        <v>1081</v>
      </c>
      <c r="H601">
        <v>3</v>
      </c>
      <c r="I601" t="s">
        <v>706</v>
      </c>
      <c r="J601" t="s">
        <v>707</v>
      </c>
      <c r="K601" t="s">
        <v>708</v>
      </c>
      <c r="L601">
        <v>1346</v>
      </c>
      <c r="N601">
        <v>1009</v>
      </c>
      <c r="O601" t="s">
        <v>651</v>
      </c>
      <c r="P601" t="s">
        <v>651</v>
      </c>
      <c r="Q601">
        <v>1</v>
      </c>
      <c r="W601">
        <v>0</v>
      </c>
      <c r="X601">
        <v>1021383118</v>
      </c>
      <c r="Y601">
        <f t="shared" si="276"/>
        <v>0.06</v>
      </c>
      <c r="AA601">
        <v>315.23</v>
      </c>
      <c r="AB601">
        <v>0</v>
      </c>
      <c r="AC601">
        <v>0</v>
      </c>
      <c r="AD601">
        <v>0</v>
      </c>
      <c r="AE601">
        <v>37.979999999999997</v>
      </c>
      <c r="AF601">
        <v>0</v>
      </c>
      <c r="AG601">
        <v>0</v>
      </c>
      <c r="AH601">
        <v>0</v>
      </c>
      <c r="AI601">
        <v>8.3000000000000007</v>
      </c>
      <c r="AJ601">
        <v>1</v>
      </c>
      <c r="AK601">
        <v>1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0.06</v>
      </c>
      <c r="AU601" t="s">
        <v>36</v>
      </c>
      <c r="AV601">
        <v>0</v>
      </c>
      <c r="AW601">
        <v>2</v>
      </c>
      <c r="AX601">
        <v>86550728</v>
      </c>
      <c r="AY601">
        <v>1</v>
      </c>
      <c r="AZ601">
        <v>0</v>
      </c>
      <c r="BA601">
        <v>573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ROUND(Y601*Source!I508,9)</f>
        <v>0.48</v>
      </c>
      <c r="CY601">
        <f t="shared" si="277"/>
        <v>315.23</v>
      </c>
      <c r="CZ601">
        <f t="shared" si="278"/>
        <v>37.979999999999997</v>
      </c>
      <c r="DA601">
        <f t="shared" si="279"/>
        <v>8.3000000000000007</v>
      </c>
      <c r="DB601">
        <f t="shared" si="280"/>
        <v>2.2799999999999998</v>
      </c>
      <c r="DC601">
        <f t="shared" si="281"/>
        <v>0</v>
      </c>
      <c r="DD601" t="s">
        <v>3</v>
      </c>
      <c r="DE601" t="s">
        <v>3</v>
      </c>
      <c r="DF601">
        <f t="shared" si="282"/>
        <v>151.31</v>
      </c>
      <c r="DG601">
        <f t="shared" si="283"/>
        <v>0</v>
      </c>
      <c r="DH601">
        <f t="shared" si="284"/>
        <v>0</v>
      </c>
      <c r="DI601">
        <f t="shared" si="257"/>
        <v>0</v>
      </c>
      <c r="DJ601">
        <f t="shared" si="285"/>
        <v>151.31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5">
      <c r="A602">
        <f>ROW(Source!A508)</f>
        <v>508</v>
      </c>
      <c r="B602">
        <v>86549536</v>
      </c>
      <c r="C602">
        <v>86550713</v>
      </c>
      <c r="D602">
        <v>85700837</v>
      </c>
      <c r="E602">
        <v>1</v>
      </c>
      <c r="F602">
        <v>1</v>
      </c>
      <c r="G602">
        <v>1081</v>
      </c>
      <c r="H602">
        <v>3</v>
      </c>
      <c r="I602" t="s">
        <v>733</v>
      </c>
      <c r="J602" t="s">
        <v>734</v>
      </c>
      <c r="K602" t="s">
        <v>735</v>
      </c>
      <c r="L602">
        <v>1348</v>
      </c>
      <c r="N602">
        <v>1009</v>
      </c>
      <c r="O602" t="s">
        <v>628</v>
      </c>
      <c r="P602" t="s">
        <v>628</v>
      </c>
      <c r="Q602">
        <v>1000</v>
      </c>
      <c r="W602">
        <v>0</v>
      </c>
      <c r="X602">
        <v>1827646295</v>
      </c>
      <c r="Y602">
        <f t="shared" si="276"/>
        <v>6.9999999999999994E-5</v>
      </c>
      <c r="AA602">
        <v>205069.5</v>
      </c>
      <c r="AB602">
        <v>0</v>
      </c>
      <c r="AC602">
        <v>0</v>
      </c>
      <c r="AD602">
        <v>0</v>
      </c>
      <c r="AE602">
        <v>25762.5</v>
      </c>
      <c r="AF602">
        <v>0</v>
      </c>
      <c r="AG602">
        <v>0</v>
      </c>
      <c r="AH602">
        <v>0</v>
      </c>
      <c r="AI602">
        <v>7.96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6.9999999999999994E-5</v>
      </c>
      <c r="AU602" t="s">
        <v>36</v>
      </c>
      <c r="AV602">
        <v>0</v>
      </c>
      <c r="AW602">
        <v>2</v>
      </c>
      <c r="AX602">
        <v>86550729</v>
      </c>
      <c r="AY602">
        <v>1</v>
      </c>
      <c r="AZ602">
        <v>0</v>
      </c>
      <c r="BA602">
        <v>574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ROUND(Y602*Source!I508,9)</f>
        <v>5.5999999999999995E-4</v>
      </c>
      <c r="CY602">
        <f t="shared" si="277"/>
        <v>205069.5</v>
      </c>
      <c r="CZ602">
        <f t="shared" si="278"/>
        <v>25762.5</v>
      </c>
      <c r="DA602">
        <f t="shared" si="279"/>
        <v>7.96</v>
      </c>
      <c r="DB602">
        <f t="shared" si="280"/>
        <v>1.8</v>
      </c>
      <c r="DC602">
        <f t="shared" si="281"/>
        <v>0</v>
      </c>
      <c r="DD602" t="s">
        <v>3</v>
      </c>
      <c r="DE602" t="s">
        <v>3</v>
      </c>
      <c r="DF602">
        <f t="shared" si="282"/>
        <v>114.84</v>
      </c>
      <c r="DG602">
        <f t="shared" si="283"/>
        <v>0</v>
      </c>
      <c r="DH602">
        <f t="shared" si="284"/>
        <v>0</v>
      </c>
      <c r="DI602">
        <f t="shared" si="257"/>
        <v>0</v>
      </c>
      <c r="DJ602">
        <f t="shared" si="285"/>
        <v>114.84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ROW(Source!A508)</f>
        <v>508</v>
      </c>
      <c r="B603">
        <v>86549536</v>
      </c>
      <c r="C603">
        <v>86550713</v>
      </c>
      <c r="D603">
        <v>85700975</v>
      </c>
      <c r="E603">
        <v>1</v>
      </c>
      <c r="F603">
        <v>1</v>
      </c>
      <c r="G603">
        <v>1081</v>
      </c>
      <c r="H603">
        <v>3</v>
      </c>
      <c r="I603" t="s">
        <v>709</v>
      </c>
      <c r="J603" t="s">
        <v>710</v>
      </c>
      <c r="K603" t="s">
        <v>711</v>
      </c>
      <c r="L603">
        <v>1348</v>
      </c>
      <c r="N603">
        <v>1009</v>
      </c>
      <c r="O603" t="s">
        <v>628</v>
      </c>
      <c r="P603" t="s">
        <v>628</v>
      </c>
      <c r="Q603">
        <v>1000</v>
      </c>
      <c r="W603">
        <v>0</v>
      </c>
      <c r="X603">
        <v>1270042986</v>
      </c>
      <c r="Y603">
        <f t="shared" si="276"/>
        <v>1.9000000000000001E-4</v>
      </c>
      <c r="AA603">
        <v>55941.2</v>
      </c>
      <c r="AB603">
        <v>0</v>
      </c>
      <c r="AC603">
        <v>0</v>
      </c>
      <c r="AD603">
        <v>0</v>
      </c>
      <c r="AE603">
        <v>16214.84</v>
      </c>
      <c r="AF603">
        <v>0</v>
      </c>
      <c r="AG603">
        <v>0</v>
      </c>
      <c r="AH603">
        <v>0</v>
      </c>
      <c r="AI603">
        <v>3.45</v>
      </c>
      <c r="AJ603">
        <v>1</v>
      </c>
      <c r="AK603">
        <v>1</v>
      </c>
      <c r="AL603">
        <v>1</v>
      </c>
      <c r="AM603">
        <v>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1.9000000000000001E-4</v>
      </c>
      <c r="AU603" t="s">
        <v>36</v>
      </c>
      <c r="AV603">
        <v>0</v>
      </c>
      <c r="AW603">
        <v>2</v>
      </c>
      <c r="AX603">
        <v>86550730</v>
      </c>
      <c r="AY603">
        <v>1</v>
      </c>
      <c r="AZ603">
        <v>0</v>
      </c>
      <c r="BA603">
        <v>575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ROUND(Y603*Source!I508,9)</f>
        <v>1.5200000000000001E-3</v>
      </c>
      <c r="CY603">
        <f t="shared" si="277"/>
        <v>55941.2</v>
      </c>
      <c r="CZ603">
        <f t="shared" si="278"/>
        <v>16214.84</v>
      </c>
      <c r="DA603">
        <f t="shared" si="279"/>
        <v>3.45</v>
      </c>
      <c r="DB603">
        <f t="shared" si="280"/>
        <v>3.08</v>
      </c>
      <c r="DC603">
        <f t="shared" si="281"/>
        <v>0</v>
      </c>
      <c r="DD603" t="s">
        <v>3</v>
      </c>
      <c r="DE603" t="s">
        <v>3</v>
      </c>
      <c r="DF603">
        <f t="shared" si="282"/>
        <v>85.03</v>
      </c>
      <c r="DG603">
        <f t="shared" si="283"/>
        <v>0</v>
      </c>
      <c r="DH603">
        <f t="shared" si="284"/>
        <v>0</v>
      </c>
      <c r="DI603">
        <f t="shared" si="257"/>
        <v>0</v>
      </c>
      <c r="DJ603">
        <f t="shared" si="285"/>
        <v>85.03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ROW(Source!A508)</f>
        <v>508</v>
      </c>
      <c r="B604">
        <v>86549536</v>
      </c>
      <c r="C604">
        <v>86550713</v>
      </c>
      <c r="D604">
        <v>85700656</v>
      </c>
      <c r="E604">
        <v>1</v>
      </c>
      <c r="F604">
        <v>1</v>
      </c>
      <c r="G604">
        <v>1081</v>
      </c>
      <c r="H604">
        <v>3</v>
      </c>
      <c r="I604" t="s">
        <v>688</v>
      </c>
      <c r="J604" t="s">
        <v>689</v>
      </c>
      <c r="K604" t="s">
        <v>690</v>
      </c>
      <c r="L604">
        <v>1348</v>
      </c>
      <c r="N604">
        <v>1009</v>
      </c>
      <c r="O604" t="s">
        <v>628</v>
      </c>
      <c r="P604" t="s">
        <v>628</v>
      </c>
      <c r="Q604">
        <v>1000</v>
      </c>
      <c r="W604">
        <v>0</v>
      </c>
      <c r="X604">
        <v>-268464753</v>
      </c>
      <c r="Y604">
        <f t="shared" si="276"/>
        <v>1.0000000000000001E-5</v>
      </c>
      <c r="AA604">
        <v>121682.99</v>
      </c>
      <c r="AB604">
        <v>0</v>
      </c>
      <c r="AC604">
        <v>0</v>
      </c>
      <c r="AD604">
        <v>0</v>
      </c>
      <c r="AE604">
        <v>17868.28</v>
      </c>
      <c r="AF604">
        <v>0</v>
      </c>
      <c r="AG604">
        <v>0</v>
      </c>
      <c r="AH604">
        <v>0</v>
      </c>
      <c r="AI604">
        <v>6.81</v>
      </c>
      <c r="AJ604">
        <v>1</v>
      </c>
      <c r="AK604">
        <v>1</v>
      </c>
      <c r="AL604">
        <v>1</v>
      </c>
      <c r="AM604">
        <v>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1.0000000000000001E-5</v>
      </c>
      <c r="AU604" t="s">
        <v>36</v>
      </c>
      <c r="AV604">
        <v>0</v>
      </c>
      <c r="AW604">
        <v>2</v>
      </c>
      <c r="AX604">
        <v>86550731</v>
      </c>
      <c r="AY604">
        <v>1</v>
      </c>
      <c r="AZ604">
        <v>0</v>
      </c>
      <c r="BA604">
        <v>576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ROUND(Y604*Source!I508,9)</f>
        <v>8.0000000000000007E-5</v>
      </c>
      <c r="CY604">
        <f t="shared" si="277"/>
        <v>121682.99</v>
      </c>
      <c r="CZ604">
        <f t="shared" si="278"/>
        <v>17868.28</v>
      </c>
      <c r="DA604">
        <f t="shared" si="279"/>
        <v>6.81</v>
      </c>
      <c r="DB604">
        <f t="shared" si="280"/>
        <v>0.18</v>
      </c>
      <c r="DC604">
        <f t="shared" si="281"/>
        <v>0</v>
      </c>
      <c r="DD604" t="s">
        <v>3</v>
      </c>
      <c r="DE604" t="s">
        <v>3</v>
      </c>
      <c r="DF604">
        <f t="shared" si="282"/>
        <v>9.73</v>
      </c>
      <c r="DG604">
        <f t="shared" si="283"/>
        <v>0</v>
      </c>
      <c r="DH604">
        <f t="shared" si="284"/>
        <v>0</v>
      </c>
      <c r="DI604">
        <f t="shared" si="257"/>
        <v>0</v>
      </c>
      <c r="DJ604">
        <f t="shared" si="285"/>
        <v>9.73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ROW(Source!A508)</f>
        <v>508</v>
      </c>
      <c r="B605">
        <v>86549536</v>
      </c>
      <c r="C605">
        <v>86550713</v>
      </c>
      <c r="D605">
        <v>85701143</v>
      </c>
      <c r="E605">
        <v>1</v>
      </c>
      <c r="F605">
        <v>1</v>
      </c>
      <c r="G605">
        <v>1081</v>
      </c>
      <c r="H605">
        <v>3</v>
      </c>
      <c r="I605" t="s">
        <v>712</v>
      </c>
      <c r="J605" t="s">
        <v>713</v>
      </c>
      <c r="K605" t="s">
        <v>714</v>
      </c>
      <c r="L605">
        <v>1346</v>
      </c>
      <c r="N605">
        <v>1009</v>
      </c>
      <c r="O605" t="s">
        <v>651</v>
      </c>
      <c r="P605" t="s">
        <v>651</v>
      </c>
      <c r="Q605">
        <v>1</v>
      </c>
      <c r="W605">
        <v>0</v>
      </c>
      <c r="X605">
        <v>488689173</v>
      </c>
      <c r="Y605">
        <f t="shared" si="276"/>
        <v>0.02</v>
      </c>
      <c r="AA605">
        <v>85.81</v>
      </c>
      <c r="AB605">
        <v>0</v>
      </c>
      <c r="AC605">
        <v>0</v>
      </c>
      <c r="AD605">
        <v>0</v>
      </c>
      <c r="AE605">
        <v>20.190000000000001</v>
      </c>
      <c r="AF605">
        <v>0</v>
      </c>
      <c r="AG605">
        <v>0</v>
      </c>
      <c r="AH605">
        <v>0</v>
      </c>
      <c r="AI605">
        <v>4.25</v>
      </c>
      <c r="AJ605">
        <v>1</v>
      </c>
      <c r="AK605">
        <v>1</v>
      </c>
      <c r="AL605">
        <v>1</v>
      </c>
      <c r="AM605">
        <v>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0.02</v>
      </c>
      <c r="AU605" t="s">
        <v>36</v>
      </c>
      <c r="AV605">
        <v>0</v>
      </c>
      <c r="AW605">
        <v>2</v>
      </c>
      <c r="AX605">
        <v>86550732</v>
      </c>
      <c r="AY605">
        <v>1</v>
      </c>
      <c r="AZ605">
        <v>0</v>
      </c>
      <c r="BA605">
        <v>577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ROUND(Y605*Source!I508,9)</f>
        <v>0.16</v>
      </c>
      <c r="CY605">
        <f t="shared" si="277"/>
        <v>85.81</v>
      </c>
      <c r="CZ605">
        <f t="shared" si="278"/>
        <v>20.190000000000001</v>
      </c>
      <c r="DA605">
        <f t="shared" si="279"/>
        <v>4.25</v>
      </c>
      <c r="DB605">
        <f t="shared" si="280"/>
        <v>0.4</v>
      </c>
      <c r="DC605">
        <f t="shared" si="281"/>
        <v>0</v>
      </c>
      <c r="DD605" t="s">
        <v>3</v>
      </c>
      <c r="DE605" t="s">
        <v>3</v>
      </c>
      <c r="DF605">
        <f t="shared" si="282"/>
        <v>13.73</v>
      </c>
      <c r="DG605">
        <f t="shared" si="283"/>
        <v>0</v>
      </c>
      <c r="DH605">
        <f t="shared" si="284"/>
        <v>0</v>
      </c>
      <c r="DI605">
        <f t="shared" si="257"/>
        <v>0</v>
      </c>
      <c r="DJ605">
        <f t="shared" si="285"/>
        <v>13.73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ROW(Source!A508)</f>
        <v>508</v>
      </c>
      <c r="B606">
        <v>86549536</v>
      </c>
      <c r="C606">
        <v>86550713</v>
      </c>
      <c r="D606">
        <v>85719594</v>
      </c>
      <c r="E606">
        <v>1</v>
      </c>
      <c r="F606">
        <v>1</v>
      </c>
      <c r="G606">
        <v>1081</v>
      </c>
      <c r="H606">
        <v>3</v>
      </c>
      <c r="I606" t="s">
        <v>466</v>
      </c>
      <c r="J606" t="s">
        <v>468</v>
      </c>
      <c r="K606" t="s">
        <v>467</v>
      </c>
      <c r="L606">
        <v>1391</v>
      </c>
      <c r="N606">
        <v>1013</v>
      </c>
      <c r="O606" t="s">
        <v>226</v>
      </c>
      <c r="P606" t="s">
        <v>226</v>
      </c>
      <c r="Q606">
        <v>1</v>
      </c>
      <c r="W606">
        <v>0</v>
      </c>
      <c r="X606">
        <v>-1023988585</v>
      </c>
      <c r="Y606">
        <f t="shared" si="276"/>
        <v>1</v>
      </c>
      <c r="AA606">
        <v>16987.52</v>
      </c>
      <c r="AB606">
        <v>0</v>
      </c>
      <c r="AC606">
        <v>0</v>
      </c>
      <c r="AD606">
        <v>0</v>
      </c>
      <c r="AE606">
        <v>1008.76</v>
      </c>
      <c r="AF606">
        <v>0</v>
      </c>
      <c r="AG606">
        <v>0</v>
      </c>
      <c r="AH606">
        <v>0</v>
      </c>
      <c r="AI606">
        <v>16.84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</v>
      </c>
      <c r="AU606" t="s">
        <v>36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ROUND(Y606*Source!I508,9)</f>
        <v>8</v>
      </c>
      <c r="CY606">
        <f t="shared" si="277"/>
        <v>16987.52</v>
      </c>
      <c r="CZ606">
        <f t="shared" si="278"/>
        <v>1008.76</v>
      </c>
      <c r="DA606">
        <f t="shared" si="279"/>
        <v>16.84</v>
      </c>
      <c r="DB606">
        <f t="shared" si="280"/>
        <v>1008.76</v>
      </c>
      <c r="DC606">
        <f t="shared" si="281"/>
        <v>0</v>
      </c>
      <c r="DD606" t="s">
        <v>3</v>
      </c>
      <c r="DE606" t="s">
        <v>3</v>
      </c>
      <c r="DF606">
        <f t="shared" si="282"/>
        <v>135900.16</v>
      </c>
      <c r="DG606">
        <f t="shared" si="283"/>
        <v>0</v>
      </c>
      <c r="DH606">
        <f t="shared" si="284"/>
        <v>0</v>
      </c>
      <c r="DI606">
        <f t="shared" si="257"/>
        <v>0</v>
      </c>
      <c r="DJ606">
        <f t="shared" si="285"/>
        <v>135900.16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ROW(Source!A511)</f>
        <v>511</v>
      </c>
      <c r="B607">
        <v>86549534</v>
      </c>
      <c r="C607">
        <v>86550735</v>
      </c>
      <c r="D607">
        <v>85665773</v>
      </c>
      <c r="E607">
        <v>1081</v>
      </c>
      <c r="F607">
        <v>1</v>
      </c>
      <c r="G607">
        <v>1081</v>
      </c>
      <c r="H607">
        <v>1</v>
      </c>
      <c r="I607" t="s">
        <v>612</v>
      </c>
      <c r="J607" t="s">
        <v>3</v>
      </c>
      <c r="K607" t="s">
        <v>613</v>
      </c>
      <c r="L607">
        <v>1191</v>
      </c>
      <c r="N607">
        <v>1013</v>
      </c>
      <c r="O607" t="s">
        <v>614</v>
      </c>
      <c r="P607" t="s">
        <v>614</v>
      </c>
      <c r="Q607">
        <v>1</v>
      </c>
      <c r="W607">
        <v>0</v>
      </c>
      <c r="X607">
        <v>476480486</v>
      </c>
      <c r="Y607">
        <f>((AT607*1.15)*1.2)</f>
        <v>0.63480000000000003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0.46</v>
      </c>
      <c r="AU607" t="s">
        <v>139</v>
      </c>
      <c r="AV607">
        <v>1</v>
      </c>
      <c r="AW607">
        <v>2</v>
      </c>
      <c r="AX607">
        <v>86550741</v>
      </c>
      <c r="AY607">
        <v>1</v>
      </c>
      <c r="AZ607">
        <v>0</v>
      </c>
      <c r="BA607">
        <v>579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ROUND(AT607*Source!I511*AH607*AL607,2)</f>
        <v>0</v>
      </c>
      <c r="CV607">
        <f>ROUND(Y607*Source!I511,9)</f>
        <v>3.8088000000000002</v>
      </c>
      <c r="CW607">
        <v>0</v>
      </c>
      <c r="CX607">
        <f>ROUND(Y607*Source!I511,9)</f>
        <v>3.8088000000000002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ROUND(((ROUND(AT607*CZ607,2)*1.15)*1.2),6)</f>
        <v>0</v>
      </c>
      <c r="DC607">
        <f>ROUND(((ROUND(AT607*AG607,2)*1.15)*1.2),6)</f>
        <v>0</v>
      </c>
      <c r="DD607" t="s">
        <v>3</v>
      </c>
      <c r="DE607" t="s">
        <v>3</v>
      </c>
      <c r="DF607">
        <f t="shared" ref="DF607:DF613" si="286">ROUND(ROUND(AE607,2)*CX607,2)</f>
        <v>0</v>
      </c>
      <c r="DG607">
        <f t="shared" si="283"/>
        <v>0</v>
      </c>
      <c r="DH607">
        <f t="shared" si="284"/>
        <v>0</v>
      </c>
      <c r="DI607">
        <f t="shared" si="257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ROW(Source!A511)</f>
        <v>511</v>
      </c>
      <c r="B608">
        <v>86549534</v>
      </c>
      <c r="C608">
        <v>86550735</v>
      </c>
      <c r="D608">
        <v>85731677</v>
      </c>
      <c r="E608">
        <v>1</v>
      </c>
      <c r="F608">
        <v>1</v>
      </c>
      <c r="G608">
        <v>1081</v>
      </c>
      <c r="H608">
        <v>2</v>
      </c>
      <c r="I608" t="s">
        <v>632</v>
      </c>
      <c r="J608" t="s">
        <v>633</v>
      </c>
      <c r="K608" t="s">
        <v>634</v>
      </c>
      <c r="L608">
        <v>1368</v>
      </c>
      <c r="N608">
        <v>1011</v>
      </c>
      <c r="O608" t="s">
        <v>618</v>
      </c>
      <c r="P608" t="s">
        <v>618</v>
      </c>
      <c r="Q608">
        <v>1</v>
      </c>
      <c r="W608">
        <v>0</v>
      </c>
      <c r="X608">
        <v>874612079</v>
      </c>
      <c r="Y608">
        <f>((AT608*1.25)*1.2)</f>
        <v>1.4999999999999999E-2</v>
      </c>
      <c r="AA608">
        <v>0</v>
      </c>
      <c r="AB608">
        <v>88.67</v>
      </c>
      <c r="AC608">
        <v>13.47</v>
      </c>
      <c r="AD608">
        <v>0</v>
      </c>
      <c r="AE608">
        <v>0</v>
      </c>
      <c r="AF608">
        <v>83.1</v>
      </c>
      <c r="AG608">
        <v>12.62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0.01</v>
      </c>
      <c r="AU608" t="s">
        <v>138</v>
      </c>
      <c r="AV608">
        <v>0</v>
      </c>
      <c r="AW608">
        <v>2</v>
      </c>
      <c r="AX608">
        <v>86550742</v>
      </c>
      <c r="AY608">
        <v>1</v>
      </c>
      <c r="AZ608">
        <v>0</v>
      </c>
      <c r="BA608">
        <v>580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ROUND(Y608*Source!I511*DO608,9)</f>
        <v>1.1357999999999999</v>
      </c>
      <c r="CX608">
        <f>ROUND(Y608*Source!I511,9)</f>
        <v>0.09</v>
      </c>
      <c r="CY608">
        <f>AB608</f>
        <v>88.67</v>
      </c>
      <c r="CZ608">
        <f>AF608</f>
        <v>83.1</v>
      </c>
      <c r="DA608">
        <f>AJ608</f>
        <v>1</v>
      </c>
      <c r="DB608">
        <f>ROUND(((ROUND(AT608*CZ608,2)*1.25)*1.2),6)</f>
        <v>1.2450000000000001</v>
      </c>
      <c r="DC608">
        <f>ROUND(((ROUND(AT608*AG608,2)*1.25)*1.2),6)</f>
        <v>0.19500000000000001</v>
      </c>
      <c r="DD608" t="s">
        <v>3</v>
      </c>
      <c r="DE608" t="s">
        <v>3</v>
      </c>
      <c r="DF608">
        <f t="shared" si="286"/>
        <v>0</v>
      </c>
      <c r="DG608">
        <f t="shared" si="283"/>
        <v>7.48</v>
      </c>
      <c r="DH608">
        <f t="shared" si="284"/>
        <v>1.1399999999999999</v>
      </c>
      <c r="DI608">
        <f t="shared" si="257"/>
        <v>0</v>
      </c>
      <c r="DJ608">
        <f>DG608</f>
        <v>7.48</v>
      </c>
      <c r="DK608">
        <v>0</v>
      </c>
      <c r="DL608" t="s">
        <v>635</v>
      </c>
      <c r="DM608">
        <v>0</v>
      </c>
      <c r="DN608" t="s">
        <v>614</v>
      </c>
      <c r="DO608">
        <v>12.62</v>
      </c>
    </row>
    <row r="609" spans="1:119" x14ac:dyDescent="0.25">
      <c r="A609">
        <f>ROW(Source!A511)</f>
        <v>511</v>
      </c>
      <c r="B609">
        <v>86549534</v>
      </c>
      <c r="C609">
        <v>86550735</v>
      </c>
      <c r="D609">
        <v>85701565</v>
      </c>
      <c r="E609">
        <v>1</v>
      </c>
      <c r="F609">
        <v>1</v>
      </c>
      <c r="G609">
        <v>1081</v>
      </c>
      <c r="H609">
        <v>3</v>
      </c>
      <c r="I609" t="s">
        <v>727</v>
      </c>
      <c r="J609" t="s">
        <v>728</v>
      </c>
      <c r="K609" t="s">
        <v>729</v>
      </c>
      <c r="L609">
        <v>1348</v>
      </c>
      <c r="N609">
        <v>1009</v>
      </c>
      <c r="O609" t="s">
        <v>628</v>
      </c>
      <c r="P609" t="s">
        <v>628</v>
      </c>
      <c r="Q609">
        <v>1000</v>
      </c>
      <c r="W609">
        <v>0</v>
      </c>
      <c r="X609">
        <v>1260429582</v>
      </c>
      <c r="Y609">
        <f>((AT609*1)*1)</f>
        <v>2.0000000000000001E-4</v>
      </c>
      <c r="AA609">
        <v>476.07</v>
      </c>
      <c r="AB609">
        <v>0</v>
      </c>
      <c r="AC609">
        <v>0</v>
      </c>
      <c r="AD609">
        <v>0</v>
      </c>
      <c r="AE609">
        <v>476.07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2.0000000000000001E-4</v>
      </c>
      <c r="AU609" t="s">
        <v>36</v>
      </c>
      <c r="AV609">
        <v>0</v>
      </c>
      <c r="AW609">
        <v>2</v>
      </c>
      <c r="AX609">
        <v>86550743</v>
      </c>
      <c r="AY609">
        <v>1</v>
      </c>
      <c r="AZ609">
        <v>0</v>
      </c>
      <c r="BA609">
        <v>581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ROUND(Y609*Source!I511,9)</f>
        <v>1.1999999999999999E-3</v>
      </c>
      <c r="CY609">
        <f>AA609</f>
        <v>476.07</v>
      </c>
      <c r="CZ609">
        <f>AE609</f>
        <v>476.07</v>
      </c>
      <c r="DA609">
        <f>AI609</f>
        <v>1</v>
      </c>
      <c r="DB609">
        <f>ROUND(((ROUND(AT609*CZ609,2)*1)*1),6)</f>
        <v>0.1</v>
      </c>
      <c r="DC609">
        <f>ROUND(((ROUND(AT609*AG609,2)*1)*1),6)</f>
        <v>0</v>
      </c>
      <c r="DD609" t="s">
        <v>3</v>
      </c>
      <c r="DE609" t="s">
        <v>3</v>
      </c>
      <c r="DF609">
        <f t="shared" si="286"/>
        <v>0.56999999999999995</v>
      </c>
      <c r="DG609">
        <f t="shared" si="283"/>
        <v>0</v>
      </c>
      <c r="DH609">
        <f t="shared" si="284"/>
        <v>0</v>
      </c>
      <c r="DI609">
        <f t="shared" si="257"/>
        <v>0</v>
      </c>
      <c r="DJ609">
        <f>DF609</f>
        <v>0.56999999999999995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ROW(Source!A511)</f>
        <v>511</v>
      </c>
      <c r="B610">
        <v>86549534</v>
      </c>
      <c r="C610">
        <v>86550735</v>
      </c>
      <c r="D610">
        <v>85700837</v>
      </c>
      <c r="E610">
        <v>1</v>
      </c>
      <c r="F610">
        <v>1</v>
      </c>
      <c r="G610">
        <v>1081</v>
      </c>
      <c r="H610">
        <v>3</v>
      </c>
      <c r="I610" t="s">
        <v>733</v>
      </c>
      <c r="J610" t="s">
        <v>734</v>
      </c>
      <c r="K610" t="s">
        <v>735</v>
      </c>
      <c r="L610">
        <v>1348</v>
      </c>
      <c r="N610">
        <v>1009</v>
      </c>
      <c r="O610" t="s">
        <v>628</v>
      </c>
      <c r="P610" t="s">
        <v>628</v>
      </c>
      <c r="Q610">
        <v>1000</v>
      </c>
      <c r="W610">
        <v>0</v>
      </c>
      <c r="X610">
        <v>1827646295</v>
      </c>
      <c r="Y610">
        <f>((AT610*1)*1)</f>
        <v>6.9999999999999994E-5</v>
      </c>
      <c r="AA610">
        <v>25762.5</v>
      </c>
      <c r="AB610">
        <v>0</v>
      </c>
      <c r="AC610">
        <v>0</v>
      </c>
      <c r="AD610">
        <v>0</v>
      </c>
      <c r="AE610">
        <v>25762.5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6.9999999999999994E-5</v>
      </c>
      <c r="AU610" t="s">
        <v>36</v>
      </c>
      <c r="AV610">
        <v>0</v>
      </c>
      <c r="AW610">
        <v>2</v>
      </c>
      <c r="AX610">
        <v>86550744</v>
      </c>
      <c r="AY610">
        <v>1</v>
      </c>
      <c r="AZ610">
        <v>0</v>
      </c>
      <c r="BA610">
        <v>582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ROUND(Y610*Source!I511,9)</f>
        <v>4.2000000000000002E-4</v>
      </c>
      <c r="CY610">
        <f>AA610</f>
        <v>25762.5</v>
      </c>
      <c r="CZ610">
        <f>AE610</f>
        <v>25762.5</v>
      </c>
      <c r="DA610">
        <f>AI610</f>
        <v>1</v>
      </c>
      <c r="DB610">
        <f>ROUND(((ROUND(AT610*CZ610,2)*1)*1),6)</f>
        <v>1.8</v>
      </c>
      <c r="DC610">
        <f>ROUND(((ROUND(AT610*AG610,2)*1)*1),6)</f>
        <v>0</v>
      </c>
      <c r="DD610" t="s">
        <v>3</v>
      </c>
      <c r="DE610" t="s">
        <v>3</v>
      </c>
      <c r="DF610">
        <f t="shared" si="286"/>
        <v>10.82</v>
      </c>
      <c r="DG610">
        <f t="shared" si="283"/>
        <v>0</v>
      </c>
      <c r="DH610">
        <f t="shared" si="284"/>
        <v>0</v>
      </c>
      <c r="DI610">
        <f t="shared" si="257"/>
        <v>0</v>
      </c>
      <c r="DJ610">
        <f>DF610</f>
        <v>10.82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ROW(Source!A511)</f>
        <v>511</v>
      </c>
      <c r="B611">
        <v>86549534</v>
      </c>
      <c r="C611">
        <v>86550735</v>
      </c>
      <c r="D611">
        <v>0</v>
      </c>
      <c r="E611">
        <v>0</v>
      </c>
      <c r="F611">
        <v>1</v>
      </c>
      <c r="G611">
        <v>1081</v>
      </c>
      <c r="H611">
        <v>3</v>
      </c>
      <c r="I611" t="s">
        <v>474</v>
      </c>
      <c r="J611" t="s">
        <v>3</v>
      </c>
      <c r="K611" t="s">
        <v>475</v>
      </c>
      <c r="L611">
        <v>1354</v>
      </c>
      <c r="N611">
        <v>1010</v>
      </c>
      <c r="O611" t="s">
        <v>163</v>
      </c>
      <c r="P611" t="s">
        <v>163</v>
      </c>
      <c r="Q611">
        <v>1</v>
      </c>
      <c r="W611">
        <v>0</v>
      </c>
      <c r="X611">
        <v>1110296145</v>
      </c>
      <c r="Y611">
        <f>((AT611*1)*1)</f>
        <v>1</v>
      </c>
      <c r="AA611">
        <v>1561</v>
      </c>
      <c r="AB611">
        <v>0</v>
      </c>
      <c r="AC611">
        <v>0</v>
      </c>
      <c r="AD611">
        <v>0</v>
      </c>
      <c r="AE611">
        <v>1561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3</v>
      </c>
      <c r="AT611">
        <v>1</v>
      </c>
      <c r="AU611" t="s">
        <v>36</v>
      </c>
      <c r="AV611">
        <v>0</v>
      </c>
      <c r="AW611">
        <v>1</v>
      </c>
      <c r="AX611">
        <v>-1</v>
      </c>
      <c r="AY611">
        <v>0</v>
      </c>
      <c r="AZ611">
        <v>0</v>
      </c>
      <c r="BA611" t="s">
        <v>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ROUND(Y611*Source!I511,9)</f>
        <v>6</v>
      </c>
      <c r="CY611">
        <f>AA611</f>
        <v>1561</v>
      </c>
      <c r="CZ611">
        <f>AE611</f>
        <v>1561</v>
      </c>
      <c r="DA611">
        <f>AI611</f>
        <v>1</v>
      </c>
      <c r="DB611">
        <f>ROUND(((ROUND(AT611*CZ611,2)*1)*1),6)</f>
        <v>1561</v>
      </c>
      <c r="DC611">
        <f>ROUND(((ROUND(AT611*AG611,2)*1)*1),6)</f>
        <v>0</v>
      </c>
      <c r="DD611" t="s">
        <v>3</v>
      </c>
      <c r="DE611" t="s">
        <v>3</v>
      </c>
      <c r="DF611">
        <f t="shared" si="286"/>
        <v>9366</v>
      </c>
      <c r="DG611">
        <f t="shared" si="283"/>
        <v>0</v>
      </c>
      <c r="DH611">
        <f t="shared" si="284"/>
        <v>0</v>
      </c>
      <c r="DI611">
        <f t="shared" si="257"/>
        <v>0</v>
      </c>
      <c r="DJ611">
        <f>DF611</f>
        <v>9366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ROW(Source!A512)</f>
        <v>512</v>
      </c>
      <c r="B612">
        <v>86549536</v>
      </c>
      <c r="C612">
        <v>86550735</v>
      </c>
      <c r="D612">
        <v>85665773</v>
      </c>
      <c r="E612">
        <v>1081</v>
      </c>
      <c r="F612">
        <v>1</v>
      </c>
      <c r="G612">
        <v>1081</v>
      </c>
      <c r="H612">
        <v>1</v>
      </c>
      <c r="I612" t="s">
        <v>612</v>
      </c>
      <c r="J612" t="s">
        <v>3</v>
      </c>
      <c r="K612" t="s">
        <v>613</v>
      </c>
      <c r="L612">
        <v>1191</v>
      </c>
      <c r="N612">
        <v>1013</v>
      </c>
      <c r="O612" t="s">
        <v>614</v>
      </c>
      <c r="P612" t="s">
        <v>614</v>
      </c>
      <c r="Q612">
        <v>1</v>
      </c>
      <c r="W612">
        <v>0</v>
      </c>
      <c r="X612">
        <v>476480486</v>
      </c>
      <c r="Y612">
        <f>((AT612*1.15)*1.2)</f>
        <v>0.63480000000000003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5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0.46</v>
      </c>
      <c r="AU612" t="s">
        <v>139</v>
      </c>
      <c r="AV612">
        <v>1</v>
      </c>
      <c r="AW612">
        <v>2</v>
      </c>
      <c r="AX612">
        <v>86550741</v>
      </c>
      <c r="AY612">
        <v>1</v>
      </c>
      <c r="AZ612">
        <v>0</v>
      </c>
      <c r="BA612">
        <v>584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U612">
        <f>ROUND(AT612*Source!I512*AH612*AL612,2)</f>
        <v>0</v>
      </c>
      <c r="CV612">
        <f>ROUND(Y612*Source!I512,9)</f>
        <v>3.8088000000000002</v>
      </c>
      <c r="CW612">
        <v>0</v>
      </c>
      <c r="CX612">
        <f>ROUND(Y612*Source!I512,9)</f>
        <v>3.8088000000000002</v>
      </c>
      <c r="CY612">
        <f>AD612</f>
        <v>0</v>
      </c>
      <c r="CZ612">
        <f>AH612</f>
        <v>0</v>
      </c>
      <c r="DA612">
        <f>AL612</f>
        <v>1</v>
      </c>
      <c r="DB612">
        <f>ROUND(((ROUND(AT612*CZ612,2)*1.15)*1.2),6)</f>
        <v>0</v>
      </c>
      <c r="DC612">
        <f>ROUND(((ROUND(AT612*AG612,2)*1.15)*1.2),6)</f>
        <v>0</v>
      </c>
      <c r="DD612" t="s">
        <v>3</v>
      </c>
      <c r="DE612" t="s">
        <v>3</v>
      </c>
      <c r="DF612">
        <f t="shared" si="286"/>
        <v>0</v>
      </c>
      <c r="DG612">
        <f t="shared" si="283"/>
        <v>0</v>
      </c>
      <c r="DH612">
        <f t="shared" si="284"/>
        <v>0</v>
      </c>
      <c r="DI612">
        <f t="shared" si="257"/>
        <v>0</v>
      </c>
      <c r="DJ612">
        <f>DI612</f>
        <v>0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ROW(Source!A512)</f>
        <v>512</v>
      </c>
      <c r="B613">
        <v>86549536</v>
      </c>
      <c r="C613">
        <v>86550735</v>
      </c>
      <c r="D613">
        <v>85731677</v>
      </c>
      <c r="E613">
        <v>1</v>
      </c>
      <c r="F613">
        <v>1</v>
      </c>
      <c r="G613">
        <v>1081</v>
      </c>
      <c r="H613">
        <v>2</v>
      </c>
      <c r="I613" t="s">
        <v>632</v>
      </c>
      <c r="J613" t="s">
        <v>633</v>
      </c>
      <c r="K613" t="s">
        <v>634</v>
      </c>
      <c r="L613">
        <v>1368</v>
      </c>
      <c r="N613">
        <v>1011</v>
      </c>
      <c r="O613" t="s">
        <v>618</v>
      </c>
      <c r="P613" t="s">
        <v>618</v>
      </c>
      <c r="Q613">
        <v>1</v>
      </c>
      <c r="W613">
        <v>0</v>
      </c>
      <c r="X613">
        <v>874612079</v>
      </c>
      <c r="Y613">
        <f>((AT613*1.25)*1.2)</f>
        <v>1.4999999999999999E-2</v>
      </c>
      <c r="AA613">
        <v>0</v>
      </c>
      <c r="AB613">
        <v>1513.56</v>
      </c>
      <c r="AC613">
        <v>758.78</v>
      </c>
      <c r="AD613">
        <v>0</v>
      </c>
      <c r="AE613">
        <v>0</v>
      </c>
      <c r="AF613">
        <v>83.1</v>
      </c>
      <c r="AG613">
        <v>12.62</v>
      </c>
      <c r="AH613">
        <v>0</v>
      </c>
      <c r="AI613">
        <v>1</v>
      </c>
      <c r="AJ613">
        <v>17.07</v>
      </c>
      <c r="AK613">
        <v>56.35</v>
      </c>
      <c r="AL613">
        <v>1</v>
      </c>
      <c r="AM613">
        <v>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0.01</v>
      </c>
      <c r="AU613" t="s">
        <v>138</v>
      </c>
      <c r="AV613">
        <v>0</v>
      </c>
      <c r="AW613">
        <v>2</v>
      </c>
      <c r="AX613">
        <v>86550742</v>
      </c>
      <c r="AY613">
        <v>1</v>
      </c>
      <c r="AZ613">
        <v>0</v>
      </c>
      <c r="BA613">
        <v>585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ROUND(Y613*Source!I512*DO613,9)</f>
        <v>1.1357999999999999</v>
      </c>
      <c r="CX613">
        <f>ROUND(Y613*Source!I512,9)</f>
        <v>0.09</v>
      </c>
      <c r="CY613">
        <f>AB613</f>
        <v>1513.56</v>
      </c>
      <c r="CZ613">
        <f>AF613</f>
        <v>83.1</v>
      </c>
      <c r="DA613">
        <f>AJ613</f>
        <v>17.07</v>
      </c>
      <c r="DB613">
        <f>ROUND(((ROUND(AT613*CZ613,2)*1.25)*1.2),6)</f>
        <v>1.2450000000000001</v>
      </c>
      <c r="DC613">
        <f>ROUND(((ROUND(AT613*AG613,2)*1.25)*1.2),6)</f>
        <v>0.19500000000000001</v>
      </c>
      <c r="DD613" t="s">
        <v>3</v>
      </c>
      <c r="DE613" t="s">
        <v>3</v>
      </c>
      <c r="DF613">
        <f t="shared" si="286"/>
        <v>0</v>
      </c>
      <c r="DG613">
        <f>ROUND(ROUND(AF613*AJ613,2)*CX613,2)</f>
        <v>127.67</v>
      </c>
      <c r="DH613">
        <f>ROUND(ROUND(AG613*AK613,2)*CX613,2)</f>
        <v>64</v>
      </c>
      <c r="DI613">
        <f t="shared" si="257"/>
        <v>0</v>
      </c>
      <c r="DJ613">
        <f>DG613</f>
        <v>127.67</v>
      </c>
      <c r="DK613">
        <v>0</v>
      </c>
      <c r="DL613" t="s">
        <v>635</v>
      </c>
      <c r="DM613">
        <v>0</v>
      </c>
      <c r="DN613" t="s">
        <v>614</v>
      </c>
      <c r="DO613">
        <v>12.62</v>
      </c>
    </row>
    <row r="614" spans="1:119" x14ac:dyDescent="0.25">
      <c r="A614">
        <f>ROW(Source!A512)</f>
        <v>512</v>
      </c>
      <c r="B614">
        <v>86549536</v>
      </c>
      <c r="C614">
        <v>86550735</v>
      </c>
      <c r="D614">
        <v>85701565</v>
      </c>
      <c r="E614">
        <v>1</v>
      </c>
      <c r="F614">
        <v>1</v>
      </c>
      <c r="G614">
        <v>1081</v>
      </c>
      <c r="H614">
        <v>3</v>
      </c>
      <c r="I614" t="s">
        <v>727</v>
      </c>
      <c r="J614" t="s">
        <v>728</v>
      </c>
      <c r="K614" t="s">
        <v>729</v>
      </c>
      <c r="L614">
        <v>1348</v>
      </c>
      <c r="N614">
        <v>1009</v>
      </c>
      <c r="O614" t="s">
        <v>628</v>
      </c>
      <c r="P614" t="s">
        <v>628</v>
      </c>
      <c r="Q614">
        <v>1000</v>
      </c>
      <c r="W614">
        <v>0</v>
      </c>
      <c r="X614">
        <v>1260429582</v>
      </c>
      <c r="Y614">
        <f>((AT614*1)*1)</f>
        <v>2.0000000000000001E-4</v>
      </c>
      <c r="AA614">
        <v>36685.949999999997</v>
      </c>
      <c r="AB614">
        <v>0</v>
      </c>
      <c r="AC614">
        <v>0</v>
      </c>
      <c r="AD614">
        <v>0</v>
      </c>
      <c r="AE614">
        <v>476.07</v>
      </c>
      <c r="AF614">
        <v>0</v>
      </c>
      <c r="AG614">
        <v>0</v>
      </c>
      <c r="AH614">
        <v>0</v>
      </c>
      <c r="AI614">
        <v>77.06</v>
      </c>
      <c r="AJ614">
        <v>1</v>
      </c>
      <c r="AK614">
        <v>1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2.0000000000000001E-4</v>
      </c>
      <c r="AU614" t="s">
        <v>36</v>
      </c>
      <c r="AV614">
        <v>0</v>
      </c>
      <c r="AW614">
        <v>2</v>
      </c>
      <c r="AX614">
        <v>86550743</v>
      </c>
      <c r="AY614">
        <v>1</v>
      </c>
      <c r="AZ614">
        <v>0</v>
      </c>
      <c r="BA614">
        <v>586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ROUND(Y614*Source!I512,9)</f>
        <v>1.1999999999999999E-3</v>
      </c>
      <c r="CY614">
        <f>AA614</f>
        <v>36685.949999999997</v>
      </c>
      <c r="CZ614">
        <f>AE614</f>
        <v>476.07</v>
      </c>
      <c r="DA614">
        <f>AI614</f>
        <v>77.06</v>
      </c>
      <c r="DB614">
        <f>ROUND(((ROUND(AT614*CZ614,2)*1)*1),6)</f>
        <v>0.1</v>
      </c>
      <c r="DC614">
        <f>ROUND(((ROUND(AT614*AG614,2)*1)*1),6)</f>
        <v>0</v>
      </c>
      <c r="DD614" t="s">
        <v>3</v>
      </c>
      <c r="DE614" t="s">
        <v>3</v>
      </c>
      <c r="DF614">
        <f>ROUND(ROUND(AE614*AI614,2)*CX614,2)</f>
        <v>44.02</v>
      </c>
      <c r="DG614">
        <f t="shared" ref="DG614:DG622" si="287">ROUND(ROUND(AF614,2)*CX614,2)</f>
        <v>0</v>
      </c>
      <c r="DH614">
        <f t="shared" ref="DH614:DH622" si="288">ROUND(ROUND(AG614,2)*CX614,2)</f>
        <v>0</v>
      </c>
      <c r="DI614">
        <f t="shared" si="257"/>
        <v>0</v>
      </c>
      <c r="DJ614">
        <f>DF614</f>
        <v>44.02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5">
      <c r="A615">
        <f>ROW(Source!A512)</f>
        <v>512</v>
      </c>
      <c r="B615">
        <v>86549536</v>
      </c>
      <c r="C615">
        <v>86550735</v>
      </c>
      <c r="D615">
        <v>85700837</v>
      </c>
      <c r="E615">
        <v>1</v>
      </c>
      <c r="F615">
        <v>1</v>
      </c>
      <c r="G615">
        <v>1081</v>
      </c>
      <c r="H615">
        <v>3</v>
      </c>
      <c r="I615" t="s">
        <v>733</v>
      </c>
      <c r="J615" t="s">
        <v>734</v>
      </c>
      <c r="K615" t="s">
        <v>735</v>
      </c>
      <c r="L615">
        <v>1348</v>
      </c>
      <c r="N615">
        <v>1009</v>
      </c>
      <c r="O615" t="s">
        <v>628</v>
      </c>
      <c r="P615" t="s">
        <v>628</v>
      </c>
      <c r="Q615">
        <v>1000</v>
      </c>
      <c r="W615">
        <v>0</v>
      </c>
      <c r="X615">
        <v>1827646295</v>
      </c>
      <c r="Y615">
        <f>((AT615*1)*1)</f>
        <v>6.9999999999999994E-5</v>
      </c>
      <c r="AA615">
        <v>205069.5</v>
      </c>
      <c r="AB615">
        <v>0</v>
      </c>
      <c r="AC615">
        <v>0</v>
      </c>
      <c r="AD615">
        <v>0</v>
      </c>
      <c r="AE615">
        <v>25762.5</v>
      </c>
      <c r="AF615">
        <v>0</v>
      </c>
      <c r="AG615">
        <v>0</v>
      </c>
      <c r="AH615">
        <v>0</v>
      </c>
      <c r="AI615">
        <v>7.96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6.9999999999999994E-5</v>
      </c>
      <c r="AU615" t="s">
        <v>36</v>
      </c>
      <c r="AV615">
        <v>0</v>
      </c>
      <c r="AW615">
        <v>2</v>
      </c>
      <c r="AX615">
        <v>86550744</v>
      </c>
      <c r="AY615">
        <v>1</v>
      </c>
      <c r="AZ615">
        <v>0</v>
      </c>
      <c r="BA615">
        <v>587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ROUND(Y615*Source!I512,9)</f>
        <v>4.2000000000000002E-4</v>
      </c>
      <c r="CY615">
        <f>AA615</f>
        <v>205069.5</v>
      </c>
      <c r="CZ615">
        <f>AE615</f>
        <v>25762.5</v>
      </c>
      <c r="DA615">
        <f>AI615</f>
        <v>7.96</v>
      </c>
      <c r="DB615">
        <f>ROUND(((ROUND(AT615*CZ615,2)*1)*1),6)</f>
        <v>1.8</v>
      </c>
      <c r="DC615">
        <f>ROUND(((ROUND(AT615*AG615,2)*1)*1),6)</f>
        <v>0</v>
      </c>
      <c r="DD615" t="s">
        <v>3</v>
      </c>
      <c r="DE615" t="s">
        <v>3</v>
      </c>
      <c r="DF615">
        <f>ROUND(ROUND(AE615*AI615,2)*CX615,2)</f>
        <v>86.13</v>
      </c>
      <c r="DG615">
        <f t="shared" si="287"/>
        <v>0</v>
      </c>
      <c r="DH615">
        <f t="shared" si="288"/>
        <v>0</v>
      </c>
      <c r="DI615">
        <f t="shared" si="257"/>
        <v>0</v>
      </c>
      <c r="DJ615">
        <f>DF615</f>
        <v>86.13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ROW(Source!A512)</f>
        <v>512</v>
      </c>
      <c r="B616">
        <v>86549536</v>
      </c>
      <c r="C616">
        <v>86550735</v>
      </c>
      <c r="D616">
        <v>0</v>
      </c>
      <c r="E616">
        <v>0</v>
      </c>
      <c r="F616">
        <v>1</v>
      </c>
      <c r="G616">
        <v>1081</v>
      </c>
      <c r="H616">
        <v>3</v>
      </c>
      <c r="I616" t="s">
        <v>474</v>
      </c>
      <c r="J616" t="s">
        <v>3</v>
      </c>
      <c r="K616" t="s">
        <v>475</v>
      </c>
      <c r="L616">
        <v>1354</v>
      </c>
      <c r="N616">
        <v>1010</v>
      </c>
      <c r="O616" t="s">
        <v>163</v>
      </c>
      <c r="P616" t="s">
        <v>163</v>
      </c>
      <c r="Q616">
        <v>1</v>
      </c>
      <c r="W616">
        <v>0</v>
      </c>
      <c r="X616">
        <v>1110296145</v>
      </c>
      <c r="Y616">
        <f>((AT616*1)*1)</f>
        <v>1</v>
      </c>
      <c r="AA616">
        <v>15360.24</v>
      </c>
      <c r="AB616">
        <v>0</v>
      </c>
      <c r="AC616">
        <v>0</v>
      </c>
      <c r="AD616">
        <v>0</v>
      </c>
      <c r="AE616">
        <v>1561</v>
      </c>
      <c r="AF616">
        <v>0</v>
      </c>
      <c r="AG616">
        <v>0</v>
      </c>
      <c r="AH616">
        <v>0</v>
      </c>
      <c r="AI616">
        <v>9.84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1</v>
      </c>
      <c r="AU616" t="s">
        <v>36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ROUND(Y616*Source!I512,9)</f>
        <v>6</v>
      </c>
      <c r="CY616">
        <f>AA616</f>
        <v>15360.24</v>
      </c>
      <c r="CZ616">
        <f>AE616</f>
        <v>1561</v>
      </c>
      <c r="DA616">
        <f>AI616</f>
        <v>9.84</v>
      </c>
      <c r="DB616">
        <f>ROUND(((ROUND(AT616*CZ616,2)*1)*1),6)</f>
        <v>1561</v>
      </c>
      <c r="DC616">
        <f>ROUND(((ROUND(AT616*AG616,2)*1)*1),6)</f>
        <v>0</v>
      </c>
      <c r="DD616" t="s">
        <v>3</v>
      </c>
      <c r="DE616" t="s">
        <v>3</v>
      </c>
      <c r="DF616">
        <f>ROUND(ROUND(AE616*AI616,2)*CX616,2)</f>
        <v>92161.44</v>
      </c>
      <c r="DG616">
        <f t="shared" si="287"/>
        <v>0</v>
      </c>
      <c r="DH616">
        <f t="shared" si="288"/>
        <v>0</v>
      </c>
      <c r="DI616">
        <f t="shared" si="257"/>
        <v>0</v>
      </c>
      <c r="DJ616">
        <f>DF616</f>
        <v>92161.44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ROW(Source!A515)</f>
        <v>515</v>
      </c>
      <c r="B617">
        <v>86549534</v>
      </c>
      <c r="C617">
        <v>86550747</v>
      </c>
      <c r="D617">
        <v>85665773</v>
      </c>
      <c r="E617">
        <v>1081</v>
      </c>
      <c r="F617">
        <v>1</v>
      </c>
      <c r="G617">
        <v>1081</v>
      </c>
      <c r="H617">
        <v>1</v>
      </c>
      <c r="I617" t="s">
        <v>612</v>
      </c>
      <c r="J617" t="s">
        <v>3</v>
      </c>
      <c r="K617" t="s">
        <v>613</v>
      </c>
      <c r="L617">
        <v>1191</v>
      </c>
      <c r="N617">
        <v>1013</v>
      </c>
      <c r="O617" t="s">
        <v>614</v>
      </c>
      <c r="P617" t="s">
        <v>614</v>
      </c>
      <c r="Q617">
        <v>1</v>
      </c>
      <c r="W617">
        <v>0</v>
      </c>
      <c r="X617">
        <v>476480486</v>
      </c>
      <c r="Y617">
        <f>((AT617*1.15)*1.2)</f>
        <v>0.63480000000000003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0.46</v>
      </c>
      <c r="AU617" t="s">
        <v>139</v>
      </c>
      <c r="AV617">
        <v>1</v>
      </c>
      <c r="AW617">
        <v>2</v>
      </c>
      <c r="AX617">
        <v>86550753</v>
      </c>
      <c r="AY617">
        <v>1</v>
      </c>
      <c r="AZ617">
        <v>0</v>
      </c>
      <c r="BA617">
        <v>589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U617">
        <f>ROUND(AT617*Source!I515*AH617*AL617,2)</f>
        <v>0</v>
      </c>
      <c r="CV617">
        <f>ROUND(Y617*Source!I515,9)</f>
        <v>12.061199999999999</v>
      </c>
      <c r="CW617">
        <v>0</v>
      </c>
      <c r="CX617">
        <f>ROUND(Y617*Source!I515,9)</f>
        <v>12.061199999999999</v>
      </c>
      <c r="CY617">
        <f>AD617</f>
        <v>0</v>
      </c>
      <c r="CZ617">
        <f>AH617</f>
        <v>0</v>
      </c>
      <c r="DA617">
        <f>AL617</f>
        <v>1</v>
      </c>
      <c r="DB617">
        <f>ROUND(((ROUND(AT617*CZ617,2)*1.15)*1.2),6)</f>
        <v>0</v>
      </c>
      <c r="DC617">
        <f>ROUND(((ROUND(AT617*AG617,2)*1.15)*1.2),6)</f>
        <v>0</v>
      </c>
      <c r="DD617" t="s">
        <v>3</v>
      </c>
      <c r="DE617" t="s">
        <v>3</v>
      </c>
      <c r="DF617">
        <f t="shared" ref="DF617:DF623" si="289">ROUND(ROUND(AE617,2)*CX617,2)</f>
        <v>0</v>
      </c>
      <c r="DG617">
        <f t="shared" si="287"/>
        <v>0</v>
      </c>
      <c r="DH617">
        <f t="shared" si="288"/>
        <v>0</v>
      </c>
      <c r="DI617">
        <f t="shared" si="257"/>
        <v>0</v>
      </c>
      <c r="DJ617">
        <f>DI617</f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ROW(Source!A515)</f>
        <v>515</v>
      </c>
      <c r="B618">
        <v>86549534</v>
      </c>
      <c r="C618">
        <v>86550747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632</v>
      </c>
      <c r="J618" t="s">
        <v>633</v>
      </c>
      <c r="K618" t="s">
        <v>634</v>
      </c>
      <c r="L618">
        <v>1368</v>
      </c>
      <c r="N618">
        <v>1011</v>
      </c>
      <c r="O618" t="s">
        <v>618</v>
      </c>
      <c r="P618" t="s">
        <v>618</v>
      </c>
      <c r="Q618">
        <v>1</v>
      </c>
      <c r="W618">
        <v>0</v>
      </c>
      <c r="X618">
        <v>874612079</v>
      </c>
      <c r="Y618">
        <f>((AT618*1.25)*1.2)</f>
        <v>1.4999999999999999E-2</v>
      </c>
      <c r="AA618">
        <v>0</v>
      </c>
      <c r="AB618">
        <v>88.67</v>
      </c>
      <c r="AC618">
        <v>13.47</v>
      </c>
      <c r="AD618">
        <v>0</v>
      </c>
      <c r="AE618">
        <v>0</v>
      </c>
      <c r="AF618">
        <v>83.1</v>
      </c>
      <c r="AG618">
        <v>12.62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0.01</v>
      </c>
      <c r="AU618" t="s">
        <v>138</v>
      </c>
      <c r="AV618">
        <v>0</v>
      </c>
      <c r="AW618">
        <v>2</v>
      </c>
      <c r="AX618">
        <v>86550754</v>
      </c>
      <c r="AY618">
        <v>1</v>
      </c>
      <c r="AZ618">
        <v>0</v>
      </c>
      <c r="BA618">
        <v>590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f>ROUND(Y618*Source!I515*DO618,9)</f>
        <v>3.5966999999999998</v>
      </c>
      <c r="CX618">
        <f>ROUND(Y618*Source!I515,9)</f>
        <v>0.28499999999999998</v>
      </c>
      <c r="CY618">
        <f>AB618</f>
        <v>88.67</v>
      </c>
      <c r="CZ618">
        <f>AF618</f>
        <v>83.1</v>
      </c>
      <c r="DA618">
        <f>AJ618</f>
        <v>1</v>
      </c>
      <c r="DB618">
        <f>ROUND(((ROUND(AT618*CZ618,2)*1.25)*1.2),6)</f>
        <v>1.2450000000000001</v>
      </c>
      <c r="DC618">
        <f>ROUND(((ROUND(AT618*AG618,2)*1.25)*1.2),6)</f>
        <v>0.19500000000000001</v>
      </c>
      <c r="DD618" t="s">
        <v>3</v>
      </c>
      <c r="DE618" t="s">
        <v>3</v>
      </c>
      <c r="DF618">
        <f t="shared" si="289"/>
        <v>0</v>
      </c>
      <c r="DG618">
        <f t="shared" si="287"/>
        <v>23.68</v>
      </c>
      <c r="DH618">
        <f t="shared" si="288"/>
        <v>3.6</v>
      </c>
      <c r="DI618">
        <f t="shared" si="257"/>
        <v>0</v>
      </c>
      <c r="DJ618">
        <f>DG618</f>
        <v>23.68</v>
      </c>
      <c r="DK618">
        <v>0</v>
      </c>
      <c r="DL618" t="s">
        <v>635</v>
      </c>
      <c r="DM618">
        <v>0</v>
      </c>
      <c r="DN618" t="s">
        <v>614</v>
      </c>
      <c r="DO618">
        <v>12.62</v>
      </c>
    </row>
    <row r="619" spans="1:119" x14ac:dyDescent="0.25">
      <c r="A619">
        <f>ROW(Source!A515)</f>
        <v>515</v>
      </c>
      <c r="B619">
        <v>86549534</v>
      </c>
      <c r="C619">
        <v>86550747</v>
      </c>
      <c r="D619">
        <v>85701565</v>
      </c>
      <c r="E619">
        <v>1</v>
      </c>
      <c r="F619">
        <v>1</v>
      </c>
      <c r="G619">
        <v>1081</v>
      </c>
      <c r="H619">
        <v>3</v>
      </c>
      <c r="I619" t="s">
        <v>727</v>
      </c>
      <c r="J619" t="s">
        <v>728</v>
      </c>
      <c r="K619" t="s">
        <v>729</v>
      </c>
      <c r="L619">
        <v>1348</v>
      </c>
      <c r="N619">
        <v>1009</v>
      </c>
      <c r="O619" t="s">
        <v>628</v>
      </c>
      <c r="P619" t="s">
        <v>628</v>
      </c>
      <c r="Q619">
        <v>1000</v>
      </c>
      <c r="W619">
        <v>0</v>
      </c>
      <c r="X619">
        <v>1260429582</v>
      </c>
      <c r="Y619">
        <f>((AT619*1)*1)</f>
        <v>2.0000000000000001E-4</v>
      </c>
      <c r="AA619">
        <v>476.07</v>
      </c>
      <c r="AB619">
        <v>0</v>
      </c>
      <c r="AC619">
        <v>0</v>
      </c>
      <c r="AD619">
        <v>0</v>
      </c>
      <c r="AE619">
        <v>476.07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2.0000000000000001E-4</v>
      </c>
      <c r="AU619" t="s">
        <v>36</v>
      </c>
      <c r="AV619">
        <v>0</v>
      </c>
      <c r="AW619">
        <v>2</v>
      </c>
      <c r="AX619">
        <v>86550755</v>
      </c>
      <c r="AY619">
        <v>1</v>
      </c>
      <c r="AZ619">
        <v>0</v>
      </c>
      <c r="BA619">
        <v>591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ROUND(Y619*Source!I515,9)</f>
        <v>3.8E-3</v>
      </c>
      <c r="CY619">
        <f>AA619</f>
        <v>476.07</v>
      </c>
      <c r="CZ619">
        <f>AE619</f>
        <v>476.07</v>
      </c>
      <c r="DA619">
        <f>AI619</f>
        <v>1</v>
      </c>
      <c r="DB619">
        <f>ROUND(((ROUND(AT619*CZ619,2)*1)*1),6)</f>
        <v>0.1</v>
      </c>
      <c r="DC619">
        <f>ROUND(((ROUND(AT619*AG619,2)*1)*1),6)</f>
        <v>0</v>
      </c>
      <c r="DD619" t="s">
        <v>3</v>
      </c>
      <c r="DE619" t="s">
        <v>3</v>
      </c>
      <c r="DF619">
        <f t="shared" si="289"/>
        <v>1.81</v>
      </c>
      <c r="DG619">
        <f t="shared" si="287"/>
        <v>0</v>
      </c>
      <c r="DH619">
        <f t="shared" si="288"/>
        <v>0</v>
      </c>
      <c r="DI619">
        <f t="shared" si="257"/>
        <v>0</v>
      </c>
      <c r="DJ619">
        <f>DF619</f>
        <v>1.81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ROW(Source!A515)</f>
        <v>515</v>
      </c>
      <c r="B620">
        <v>86549534</v>
      </c>
      <c r="C620">
        <v>86550747</v>
      </c>
      <c r="D620">
        <v>85700837</v>
      </c>
      <c r="E620">
        <v>1</v>
      </c>
      <c r="F620">
        <v>1</v>
      </c>
      <c r="G620">
        <v>1081</v>
      </c>
      <c r="H620">
        <v>3</v>
      </c>
      <c r="I620" t="s">
        <v>733</v>
      </c>
      <c r="J620" t="s">
        <v>734</v>
      </c>
      <c r="K620" t="s">
        <v>735</v>
      </c>
      <c r="L620">
        <v>1348</v>
      </c>
      <c r="N620">
        <v>1009</v>
      </c>
      <c r="O620" t="s">
        <v>628</v>
      </c>
      <c r="P620" t="s">
        <v>628</v>
      </c>
      <c r="Q620">
        <v>1000</v>
      </c>
      <c r="W620">
        <v>0</v>
      </c>
      <c r="X620">
        <v>1827646295</v>
      </c>
      <c r="Y620">
        <f>((AT620*1)*1)</f>
        <v>6.9999999999999994E-5</v>
      </c>
      <c r="AA620">
        <v>25762.5</v>
      </c>
      <c r="AB620">
        <v>0</v>
      </c>
      <c r="AC620">
        <v>0</v>
      </c>
      <c r="AD620">
        <v>0</v>
      </c>
      <c r="AE620">
        <v>25762.5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6.9999999999999994E-5</v>
      </c>
      <c r="AU620" t="s">
        <v>36</v>
      </c>
      <c r="AV620">
        <v>0</v>
      </c>
      <c r="AW620">
        <v>2</v>
      </c>
      <c r="AX620">
        <v>86550756</v>
      </c>
      <c r="AY620">
        <v>1</v>
      </c>
      <c r="AZ620">
        <v>0</v>
      </c>
      <c r="BA620">
        <v>592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ROUND(Y620*Source!I515,9)</f>
        <v>1.33E-3</v>
      </c>
      <c r="CY620">
        <f>AA620</f>
        <v>25762.5</v>
      </c>
      <c r="CZ620">
        <f>AE620</f>
        <v>25762.5</v>
      </c>
      <c r="DA620">
        <f>AI620</f>
        <v>1</v>
      </c>
      <c r="DB620">
        <f>ROUND(((ROUND(AT620*CZ620,2)*1)*1),6)</f>
        <v>1.8</v>
      </c>
      <c r="DC620">
        <f>ROUND(((ROUND(AT620*AG620,2)*1)*1),6)</f>
        <v>0</v>
      </c>
      <c r="DD620" t="s">
        <v>3</v>
      </c>
      <c r="DE620" t="s">
        <v>3</v>
      </c>
      <c r="DF620">
        <f t="shared" si="289"/>
        <v>34.26</v>
      </c>
      <c r="DG620">
        <f t="shared" si="287"/>
        <v>0</v>
      </c>
      <c r="DH620">
        <f t="shared" si="288"/>
        <v>0</v>
      </c>
      <c r="DI620">
        <f t="shared" si="257"/>
        <v>0</v>
      </c>
      <c r="DJ620">
        <f>DF620</f>
        <v>34.26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ROW(Source!A515)</f>
        <v>515</v>
      </c>
      <c r="B621">
        <v>86549534</v>
      </c>
      <c r="C621">
        <v>86550747</v>
      </c>
      <c r="D621">
        <v>85719637</v>
      </c>
      <c r="E621">
        <v>1</v>
      </c>
      <c r="F621">
        <v>1</v>
      </c>
      <c r="G621">
        <v>1081</v>
      </c>
      <c r="H621">
        <v>3</v>
      </c>
      <c r="I621" t="s">
        <v>479</v>
      </c>
      <c r="J621" t="s">
        <v>481</v>
      </c>
      <c r="K621" t="s">
        <v>480</v>
      </c>
      <c r="L621">
        <v>1391</v>
      </c>
      <c r="N621">
        <v>1013</v>
      </c>
      <c r="O621" t="s">
        <v>226</v>
      </c>
      <c r="P621" t="s">
        <v>226</v>
      </c>
      <c r="Q621">
        <v>1</v>
      </c>
      <c r="W621">
        <v>0</v>
      </c>
      <c r="X621">
        <v>-802607929</v>
      </c>
      <c r="Y621">
        <f>((AT621*1)*1)</f>
        <v>1</v>
      </c>
      <c r="AA621">
        <v>574.61</v>
      </c>
      <c r="AB621">
        <v>0</v>
      </c>
      <c r="AC621">
        <v>0</v>
      </c>
      <c r="AD621">
        <v>0</v>
      </c>
      <c r="AE621">
        <v>574.61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3</v>
      </c>
      <c r="AT621">
        <v>1</v>
      </c>
      <c r="AU621" t="s">
        <v>36</v>
      </c>
      <c r="AV621">
        <v>0</v>
      </c>
      <c r="AW621">
        <v>1</v>
      </c>
      <c r="AX621">
        <v>-1</v>
      </c>
      <c r="AY621">
        <v>0</v>
      </c>
      <c r="AZ621">
        <v>0</v>
      </c>
      <c r="BA621" t="s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ROUND(Y621*Source!I515,9)</f>
        <v>19</v>
      </c>
      <c r="CY621">
        <f>AA621</f>
        <v>574.61</v>
      </c>
      <c r="CZ621">
        <f>AE621</f>
        <v>574.61</v>
      </c>
      <c r="DA621">
        <f>AI621</f>
        <v>1</v>
      </c>
      <c r="DB621">
        <f>ROUND(((ROUND(AT621*CZ621,2)*1)*1),6)</f>
        <v>574.61</v>
      </c>
      <c r="DC621">
        <f>ROUND(((ROUND(AT621*AG621,2)*1)*1),6)</f>
        <v>0</v>
      </c>
      <c r="DD621" t="s">
        <v>3</v>
      </c>
      <c r="DE621" t="s">
        <v>3</v>
      </c>
      <c r="DF621">
        <f t="shared" si="289"/>
        <v>10917.59</v>
      </c>
      <c r="DG621">
        <f t="shared" si="287"/>
        <v>0</v>
      </c>
      <c r="DH621">
        <f t="shared" si="288"/>
        <v>0</v>
      </c>
      <c r="DI621">
        <f t="shared" si="257"/>
        <v>0</v>
      </c>
      <c r="DJ621">
        <f>DF621</f>
        <v>10917.59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ROW(Source!A516)</f>
        <v>516</v>
      </c>
      <c r="B622">
        <v>86549536</v>
      </c>
      <c r="C622">
        <v>86550747</v>
      </c>
      <c r="D622">
        <v>85665773</v>
      </c>
      <c r="E622">
        <v>1081</v>
      </c>
      <c r="F622">
        <v>1</v>
      </c>
      <c r="G622">
        <v>1081</v>
      </c>
      <c r="H622">
        <v>1</v>
      </c>
      <c r="I622" t="s">
        <v>612</v>
      </c>
      <c r="J622" t="s">
        <v>3</v>
      </c>
      <c r="K622" t="s">
        <v>613</v>
      </c>
      <c r="L622">
        <v>1191</v>
      </c>
      <c r="N622">
        <v>1013</v>
      </c>
      <c r="O622" t="s">
        <v>614</v>
      </c>
      <c r="P622" t="s">
        <v>614</v>
      </c>
      <c r="Q622">
        <v>1</v>
      </c>
      <c r="W622">
        <v>0</v>
      </c>
      <c r="X622">
        <v>476480486</v>
      </c>
      <c r="Y622">
        <f>((AT622*1.15)*1.2)</f>
        <v>0.63480000000000003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5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0.46</v>
      </c>
      <c r="AU622" t="s">
        <v>139</v>
      </c>
      <c r="AV622">
        <v>1</v>
      </c>
      <c r="AW622">
        <v>2</v>
      </c>
      <c r="AX622">
        <v>86550753</v>
      </c>
      <c r="AY622">
        <v>1</v>
      </c>
      <c r="AZ622">
        <v>0</v>
      </c>
      <c r="BA622">
        <v>594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U622">
        <f>ROUND(AT622*Source!I516*AH622*AL622,2)</f>
        <v>0</v>
      </c>
      <c r="CV622">
        <f>ROUND(Y622*Source!I516,9)</f>
        <v>12.061199999999999</v>
      </c>
      <c r="CW622">
        <v>0</v>
      </c>
      <c r="CX622">
        <f>ROUND(Y622*Source!I516,9)</f>
        <v>12.061199999999999</v>
      </c>
      <c r="CY622">
        <f>AD622</f>
        <v>0</v>
      </c>
      <c r="CZ622">
        <f>AH622</f>
        <v>0</v>
      </c>
      <c r="DA622">
        <f>AL622</f>
        <v>1</v>
      </c>
      <c r="DB622">
        <f>ROUND(((ROUND(AT622*CZ622,2)*1.15)*1.2),6)</f>
        <v>0</v>
      </c>
      <c r="DC622">
        <f>ROUND(((ROUND(AT622*AG622,2)*1.15)*1.2),6)</f>
        <v>0</v>
      </c>
      <c r="DD622" t="s">
        <v>3</v>
      </c>
      <c r="DE622" t="s">
        <v>3</v>
      </c>
      <c r="DF622">
        <f t="shared" si="289"/>
        <v>0</v>
      </c>
      <c r="DG622">
        <f t="shared" si="287"/>
        <v>0</v>
      </c>
      <c r="DH622">
        <f t="shared" si="288"/>
        <v>0</v>
      </c>
      <c r="DI622">
        <f t="shared" si="257"/>
        <v>0</v>
      </c>
      <c r="DJ622">
        <f>DI622</f>
        <v>0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ROW(Source!A516)</f>
        <v>516</v>
      </c>
      <c r="B623">
        <v>86549536</v>
      </c>
      <c r="C623">
        <v>86550747</v>
      </c>
      <c r="D623">
        <v>85731677</v>
      </c>
      <c r="E623">
        <v>1</v>
      </c>
      <c r="F623">
        <v>1</v>
      </c>
      <c r="G623">
        <v>1081</v>
      </c>
      <c r="H623">
        <v>2</v>
      </c>
      <c r="I623" t="s">
        <v>632</v>
      </c>
      <c r="J623" t="s">
        <v>633</v>
      </c>
      <c r="K623" t="s">
        <v>634</v>
      </c>
      <c r="L623">
        <v>1368</v>
      </c>
      <c r="N623">
        <v>1011</v>
      </c>
      <c r="O623" t="s">
        <v>618</v>
      </c>
      <c r="P623" t="s">
        <v>618</v>
      </c>
      <c r="Q623">
        <v>1</v>
      </c>
      <c r="W623">
        <v>0</v>
      </c>
      <c r="X623">
        <v>874612079</v>
      </c>
      <c r="Y623">
        <f>((AT623*1.25)*1.2)</f>
        <v>1.4999999999999999E-2</v>
      </c>
      <c r="AA623">
        <v>0</v>
      </c>
      <c r="AB623">
        <v>1513.56</v>
      </c>
      <c r="AC623">
        <v>758.78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17.07</v>
      </c>
      <c r="AK623">
        <v>56.35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0.01</v>
      </c>
      <c r="AU623" t="s">
        <v>138</v>
      </c>
      <c r="AV623">
        <v>0</v>
      </c>
      <c r="AW623">
        <v>2</v>
      </c>
      <c r="AX623">
        <v>86550754</v>
      </c>
      <c r="AY623">
        <v>1</v>
      </c>
      <c r="AZ623">
        <v>0</v>
      </c>
      <c r="BA623">
        <v>595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ROUND(Y623*Source!I516*DO623,9)</f>
        <v>3.5966999999999998</v>
      </c>
      <c r="CX623">
        <f>ROUND(Y623*Source!I516,9)</f>
        <v>0.28499999999999998</v>
      </c>
      <c r="CY623">
        <f>AB623</f>
        <v>1513.56</v>
      </c>
      <c r="CZ623">
        <f>AF623</f>
        <v>83.1</v>
      </c>
      <c r="DA623">
        <f>AJ623</f>
        <v>17.07</v>
      </c>
      <c r="DB623">
        <f>ROUND(((ROUND(AT623*CZ623,2)*1.25)*1.2),6)</f>
        <v>1.2450000000000001</v>
      </c>
      <c r="DC623">
        <f>ROUND(((ROUND(AT623*AG623,2)*1.25)*1.2),6)</f>
        <v>0.19500000000000001</v>
      </c>
      <c r="DD623" t="s">
        <v>3</v>
      </c>
      <c r="DE623" t="s">
        <v>3</v>
      </c>
      <c r="DF623">
        <f t="shared" si="289"/>
        <v>0</v>
      </c>
      <c r="DG623">
        <f>ROUND(ROUND(AF623*AJ623,2)*CX623,2)</f>
        <v>404.28</v>
      </c>
      <c r="DH623">
        <f>ROUND(ROUND(AG623*AK623,2)*CX623,2)</f>
        <v>202.67</v>
      </c>
      <c r="DI623">
        <f t="shared" si="257"/>
        <v>0</v>
      </c>
      <c r="DJ623">
        <f>DG623</f>
        <v>404.28</v>
      </c>
      <c r="DK623">
        <v>0</v>
      </c>
      <c r="DL623" t="s">
        <v>635</v>
      </c>
      <c r="DM623">
        <v>0</v>
      </c>
      <c r="DN623" t="s">
        <v>614</v>
      </c>
      <c r="DO623">
        <v>12.62</v>
      </c>
    </row>
    <row r="624" spans="1:119" x14ac:dyDescent="0.25">
      <c r="A624">
        <f>ROW(Source!A516)</f>
        <v>516</v>
      </c>
      <c r="B624">
        <v>86549536</v>
      </c>
      <c r="C624">
        <v>86550747</v>
      </c>
      <c r="D624">
        <v>85701565</v>
      </c>
      <c r="E624">
        <v>1</v>
      </c>
      <c r="F624">
        <v>1</v>
      </c>
      <c r="G624">
        <v>1081</v>
      </c>
      <c r="H624">
        <v>3</v>
      </c>
      <c r="I624" t="s">
        <v>727</v>
      </c>
      <c r="J624" t="s">
        <v>728</v>
      </c>
      <c r="K624" t="s">
        <v>729</v>
      </c>
      <c r="L624">
        <v>1348</v>
      </c>
      <c r="N624">
        <v>1009</v>
      </c>
      <c r="O624" t="s">
        <v>628</v>
      </c>
      <c r="P624" t="s">
        <v>628</v>
      </c>
      <c r="Q624">
        <v>1000</v>
      </c>
      <c r="W624">
        <v>0</v>
      </c>
      <c r="X624">
        <v>1260429582</v>
      </c>
      <c r="Y624">
        <f>((AT624*1)*1)</f>
        <v>2.0000000000000001E-4</v>
      </c>
      <c r="AA624">
        <v>36685.949999999997</v>
      </c>
      <c r="AB624">
        <v>0</v>
      </c>
      <c r="AC624">
        <v>0</v>
      </c>
      <c r="AD624">
        <v>0</v>
      </c>
      <c r="AE624">
        <v>476.07</v>
      </c>
      <c r="AF624">
        <v>0</v>
      </c>
      <c r="AG624">
        <v>0</v>
      </c>
      <c r="AH624">
        <v>0</v>
      </c>
      <c r="AI624">
        <v>77.06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2.0000000000000001E-4</v>
      </c>
      <c r="AU624" t="s">
        <v>36</v>
      </c>
      <c r="AV624">
        <v>0</v>
      </c>
      <c r="AW624">
        <v>2</v>
      </c>
      <c r="AX624">
        <v>86550755</v>
      </c>
      <c r="AY624">
        <v>1</v>
      </c>
      <c r="AZ624">
        <v>0</v>
      </c>
      <c r="BA624">
        <v>596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ROUND(Y624*Source!I516,9)</f>
        <v>3.8E-3</v>
      </c>
      <c r="CY624">
        <f>AA624</f>
        <v>36685.949999999997</v>
      </c>
      <c r="CZ624">
        <f>AE624</f>
        <v>476.07</v>
      </c>
      <c r="DA624">
        <f>AI624</f>
        <v>77.06</v>
      </c>
      <c r="DB624">
        <f>ROUND(((ROUND(AT624*CZ624,2)*1)*1),6)</f>
        <v>0.1</v>
      </c>
      <c r="DC624">
        <f>ROUND(((ROUND(AT624*AG624,2)*1)*1),6)</f>
        <v>0</v>
      </c>
      <c r="DD624" t="s">
        <v>3</v>
      </c>
      <c r="DE624" t="s">
        <v>3</v>
      </c>
      <c r="DF624">
        <f>ROUND(ROUND(AE624*AI624,2)*CX624,2)</f>
        <v>139.41</v>
      </c>
      <c r="DG624">
        <f t="shared" ref="DG624:DG633" si="290">ROUND(ROUND(AF624,2)*CX624,2)</f>
        <v>0</v>
      </c>
      <c r="DH624">
        <f t="shared" ref="DH624:DH633" si="291">ROUND(ROUND(AG624,2)*CX624,2)</f>
        <v>0</v>
      </c>
      <c r="DI624">
        <f t="shared" si="257"/>
        <v>0</v>
      </c>
      <c r="DJ624">
        <f>DF624</f>
        <v>139.41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ROW(Source!A516)</f>
        <v>516</v>
      </c>
      <c r="B625">
        <v>86549536</v>
      </c>
      <c r="C625">
        <v>86550747</v>
      </c>
      <c r="D625">
        <v>85700837</v>
      </c>
      <c r="E625">
        <v>1</v>
      </c>
      <c r="F625">
        <v>1</v>
      </c>
      <c r="G625">
        <v>1081</v>
      </c>
      <c r="H625">
        <v>3</v>
      </c>
      <c r="I625" t="s">
        <v>733</v>
      </c>
      <c r="J625" t="s">
        <v>734</v>
      </c>
      <c r="K625" t="s">
        <v>735</v>
      </c>
      <c r="L625">
        <v>1348</v>
      </c>
      <c r="N625">
        <v>1009</v>
      </c>
      <c r="O625" t="s">
        <v>628</v>
      </c>
      <c r="P625" t="s">
        <v>628</v>
      </c>
      <c r="Q625">
        <v>1000</v>
      </c>
      <c r="W625">
        <v>0</v>
      </c>
      <c r="X625">
        <v>1827646295</v>
      </c>
      <c r="Y625">
        <f>((AT625*1)*1)</f>
        <v>6.9999999999999994E-5</v>
      </c>
      <c r="AA625">
        <v>205069.5</v>
      </c>
      <c r="AB625">
        <v>0</v>
      </c>
      <c r="AC625">
        <v>0</v>
      </c>
      <c r="AD625">
        <v>0</v>
      </c>
      <c r="AE625">
        <v>25762.5</v>
      </c>
      <c r="AF625">
        <v>0</v>
      </c>
      <c r="AG625">
        <v>0</v>
      </c>
      <c r="AH625">
        <v>0</v>
      </c>
      <c r="AI625">
        <v>7.96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6.9999999999999994E-5</v>
      </c>
      <c r="AU625" t="s">
        <v>36</v>
      </c>
      <c r="AV625">
        <v>0</v>
      </c>
      <c r="AW625">
        <v>2</v>
      </c>
      <c r="AX625">
        <v>86550756</v>
      </c>
      <c r="AY625">
        <v>1</v>
      </c>
      <c r="AZ625">
        <v>0</v>
      </c>
      <c r="BA625">
        <v>597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ROUND(Y625*Source!I516,9)</f>
        <v>1.33E-3</v>
      </c>
      <c r="CY625">
        <f>AA625</f>
        <v>205069.5</v>
      </c>
      <c r="CZ625">
        <f>AE625</f>
        <v>25762.5</v>
      </c>
      <c r="DA625">
        <f>AI625</f>
        <v>7.96</v>
      </c>
      <c r="DB625">
        <f>ROUND(((ROUND(AT625*CZ625,2)*1)*1),6)</f>
        <v>1.8</v>
      </c>
      <c r="DC625">
        <f>ROUND(((ROUND(AT625*AG625,2)*1)*1),6)</f>
        <v>0</v>
      </c>
      <c r="DD625" t="s">
        <v>3</v>
      </c>
      <c r="DE625" t="s">
        <v>3</v>
      </c>
      <c r="DF625">
        <f>ROUND(ROUND(AE625*AI625,2)*CX625,2)</f>
        <v>272.74</v>
      </c>
      <c r="DG625">
        <f t="shared" si="290"/>
        <v>0</v>
      </c>
      <c r="DH625">
        <f t="shared" si="291"/>
        <v>0</v>
      </c>
      <c r="DI625">
        <f t="shared" si="257"/>
        <v>0</v>
      </c>
      <c r="DJ625">
        <f>DF625</f>
        <v>272.74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ROW(Source!A516)</f>
        <v>516</v>
      </c>
      <c r="B626">
        <v>86549536</v>
      </c>
      <c r="C626">
        <v>86550747</v>
      </c>
      <c r="D626">
        <v>85719637</v>
      </c>
      <c r="E626">
        <v>1</v>
      </c>
      <c r="F626">
        <v>1</v>
      </c>
      <c r="G626">
        <v>1081</v>
      </c>
      <c r="H626">
        <v>3</v>
      </c>
      <c r="I626" t="s">
        <v>479</v>
      </c>
      <c r="J626" t="s">
        <v>481</v>
      </c>
      <c r="K626" t="s">
        <v>480</v>
      </c>
      <c r="L626">
        <v>1391</v>
      </c>
      <c r="N626">
        <v>1013</v>
      </c>
      <c r="O626" t="s">
        <v>226</v>
      </c>
      <c r="P626" t="s">
        <v>226</v>
      </c>
      <c r="Q626">
        <v>1</v>
      </c>
      <c r="W626">
        <v>0</v>
      </c>
      <c r="X626">
        <v>-802607929</v>
      </c>
      <c r="Y626">
        <f>((AT626*1)*1)</f>
        <v>1</v>
      </c>
      <c r="AA626">
        <v>5343.87</v>
      </c>
      <c r="AB626">
        <v>0</v>
      </c>
      <c r="AC626">
        <v>0</v>
      </c>
      <c r="AD626">
        <v>0</v>
      </c>
      <c r="AE626">
        <v>574.61</v>
      </c>
      <c r="AF626">
        <v>0</v>
      </c>
      <c r="AG626">
        <v>0</v>
      </c>
      <c r="AH626">
        <v>0</v>
      </c>
      <c r="AI626">
        <v>9.3000000000000007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3</v>
      </c>
      <c r="AT626">
        <v>1</v>
      </c>
      <c r="AU626" t="s">
        <v>36</v>
      </c>
      <c r="AV626">
        <v>0</v>
      </c>
      <c r="AW626">
        <v>1</v>
      </c>
      <c r="AX626">
        <v>-1</v>
      </c>
      <c r="AY626">
        <v>0</v>
      </c>
      <c r="AZ626">
        <v>0</v>
      </c>
      <c r="BA626" t="s">
        <v>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ROUND(Y626*Source!I516,9)</f>
        <v>19</v>
      </c>
      <c r="CY626">
        <f>AA626</f>
        <v>5343.87</v>
      </c>
      <c r="CZ626">
        <f>AE626</f>
        <v>574.61</v>
      </c>
      <c r="DA626">
        <f>AI626</f>
        <v>9.3000000000000007</v>
      </c>
      <c r="DB626">
        <f>ROUND(((ROUND(AT626*CZ626,2)*1)*1),6)</f>
        <v>574.61</v>
      </c>
      <c r="DC626">
        <f>ROUND(((ROUND(AT626*AG626,2)*1)*1),6)</f>
        <v>0</v>
      </c>
      <c r="DD626" t="s">
        <v>3</v>
      </c>
      <c r="DE626" t="s">
        <v>3</v>
      </c>
      <c r="DF626">
        <f>ROUND(ROUND(AE626*AI626,2)*CX626,2)</f>
        <v>101533.53</v>
      </c>
      <c r="DG626">
        <f t="shared" si="290"/>
        <v>0</v>
      </c>
      <c r="DH626">
        <f t="shared" si="291"/>
        <v>0</v>
      </c>
      <c r="DI626">
        <f t="shared" si="257"/>
        <v>0</v>
      </c>
      <c r="DJ626">
        <f>DF626</f>
        <v>101533.53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ROW(Source!A523)</f>
        <v>523</v>
      </c>
      <c r="B627">
        <v>86549534</v>
      </c>
      <c r="C627">
        <v>86550761</v>
      </c>
      <c r="D627">
        <v>85665773</v>
      </c>
      <c r="E627">
        <v>1081</v>
      </c>
      <c r="F627">
        <v>1</v>
      </c>
      <c r="G627">
        <v>1081</v>
      </c>
      <c r="H627">
        <v>1</v>
      </c>
      <c r="I627" t="s">
        <v>612</v>
      </c>
      <c r="J627" t="s">
        <v>3</v>
      </c>
      <c r="K627" t="s">
        <v>613</v>
      </c>
      <c r="L627">
        <v>1191</v>
      </c>
      <c r="N627">
        <v>1013</v>
      </c>
      <c r="O627" t="s">
        <v>614</v>
      </c>
      <c r="P627" t="s">
        <v>614</v>
      </c>
      <c r="Q627">
        <v>1</v>
      </c>
      <c r="W627">
        <v>0</v>
      </c>
      <c r="X627">
        <v>476480486</v>
      </c>
      <c r="Y627">
        <f>((AT627*1.15)*1.2)</f>
        <v>0.84179999999999988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0.61</v>
      </c>
      <c r="AU627" t="s">
        <v>139</v>
      </c>
      <c r="AV627">
        <v>1</v>
      </c>
      <c r="AW627">
        <v>2</v>
      </c>
      <c r="AX627">
        <v>86550768</v>
      </c>
      <c r="AY627">
        <v>1</v>
      </c>
      <c r="AZ627">
        <v>0</v>
      </c>
      <c r="BA627">
        <v>599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U627">
        <f>ROUND(AT627*Source!I523*AH627*AL627,2)</f>
        <v>0</v>
      </c>
      <c r="CV627">
        <f>ROUND(Y627*Source!I523,9)</f>
        <v>29.463000000000001</v>
      </c>
      <c r="CW627">
        <v>0</v>
      </c>
      <c r="CX627">
        <f>ROUND(Y627*Source!I523,9)</f>
        <v>29.463000000000001</v>
      </c>
      <c r="CY627">
        <f>AD627</f>
        <v>0</v>
      </c>
      <c r="CZ627">
        <f>AH627</f>
        <v>0</v>
      </c>
      <c r="DA627">
        <f>AL627</f>
        <v>1</v>
      </c>
      <c r="DB627">
        <f>ROUND(((ROUND(AT627*CZ627,2)*1.15)*1.2),6)</f>
        <v>0</v>
      </c>
      <c r="DC627">
        <f>ROUND(((ROUND(AT627*AG627,2)*1.15)*1.2),6)</f>
        <v>0</v>
      </c>
      <c r="DD627" t="s">
        <v>3</v>
      </c>
      <c r="DE627" t="s">
        <v>3</v>
      </c>
      <c r="DF627">
        <f t="shared" ref="DF627:DF634" si="292">ROUND(ROUND(AE627,2)*CX627,2)</f>
        <v>0</v>
      </c>
      <c r="DG627">
        <f t="shared" si="290"/>
        <v>0</v>
      </c>
      <c r="DH627">
        <f t="shared" si="291"/>
        <v>0</v>
      </c>
      <c r="DI627">
        <f t="shared" si="257"/>
        <v>0</v>
      </c>
      <c r="DJ627">
        <f>DI627</f>
        <v>0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ROW(Source!A523)</f>
        <v>523</v>
      </c>
      <c r="B628">
        <v>86549534</v>
      </c>
      <c r="C628">
        <v>86550761</v>
      </c>
      <c r="D628">
        <v>85731677</v>
      </c>
      <c r="E628">
        <v>1</v>
      </c>
      <c r="F628">
        <v>1</v>
      </c>
      <c r="G628">
        <v>1081</v>
      </c>
      <c r="H628">
        <v>2</v>
      </c>
      <c r="I628" t="s">
        <v>632</v>
      </c>
      <c r="J628" t="s">
        <v>633</v>
      </c>
      <c r="K628" t="s">
        <v>634</v>
      </c>
      <c r="L628">
        <v>1368</v>
      </c>
      <c r="N628">
        <v>1011</v>
      </c>
      <c r="O628" t="s">
        <v>618</v>
      </c>
      <c r="P628" t="s">
        <v>618</v>
      </c>
      <c r="Q628">
        <v>1</v>
      </c>
      <c r="W628">
        <v>0</v>
      </c>
      <c r="X628">
        <v>874612079</v>
      </c>
      <c r="Y628">
        <f>((AT628*1.25)*1.2)</f>
        <v>8.9999999999999993E-3</v>
      </c>
      <c r="AA628">
        <v>0</v>
      </c>
      <c r="AB628">
        <v>88.67</v>
      </c>
      <c r="AC628">
        <v>13.47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6.0000000000000001E-3</v>
      </c>
      <c r="AU628" t="s">
        <v>138</v>
      </c>
      <c r="AV628">
        <v>0</v>
      </c>
      <c r="AW628">
        <v>2</v>
      </c>
      <c r="AX628">
        <v>86550769</v>
      </c>
      <c r="AY628">
        <v>1</v>
      </c>
      <c r="AZ628">
        <v>0</v>
      </c>
      <c r="BA628">
        <v>600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ROUND(Y628*Source!I523*DO628,9)</f>
        <v>3.9752999999999998</v>
      </c>
      <c r="CX628">
        <f>ROUND(Y628*Source!I523,9)</f>
        <v>0.315</v>
      </c>
      <c r="CY628">
        <f>AB628</f>
        <v>88.67</v>
      </c>
      <c r="CZ628">
        <f>AF628</f>
        <v>83.1</v>
      </c>
      <c r="DA628">
        <f>AJ628</f>
        <v>1</v>
      </c>
      <c r="DB628">
        <f>ROUND(((ROUND(AT628*CZ628,2)*1.25)*1.2),6)</f>
        <v>0.75</v>
      </c>
      <c r="DC628">
        <f>ROUND(((ROUND(AT628*AG628,2)*1.25)*1.2),6)</f>
        <v>0.12</v>
      </c>
      <c r="DD628" t="s">
        <v>3</v>
      </c>
      <c r="DE628" t="s">
        <v>3</v>
      </c>
      <c r="DF628">
        <f t="shared" si="292"/>
        <v>0</v>
      </c>
      <c r="DG628">
        <f t="shared" si="290"/>
        <v>26.18</v>
      </c>
      <c r="DH628">
        <f t="shared" si="291"/>
        <v>3.98</v>
      </c>
      <c r="DI628">
        <f t="shared" si="257"/>
        <v>0</v>
      </c>
      <c r="DJ628">
        <f>DG628</f>
        <v>26.18</v>
      </c>
      <c r="DK628">
        <v>0</v>
      </c>
      <c r="DL628" t="s">
        <v>635</v>
      </c>
      <c r="DM628">
        <v>0</v>
      </c>
      <c r="DN628" t="s">
        <v>614</v>
      </c>
      <c r="DO628">
        <v>12.62</v>
      </c>
    </row>
    <row r="629" spans="1:119" x14ac:dyDescent="0.25">
      <c r="A629">
        <f>ROW(Source!A523)</f>
        <v>523</v>
      </c>
      <c r="B629">
        <v>86549534</v>
      </c>
      <c r="C629">
        <v>86550761</v>
      </c>
      <c r="D629">
        <v>85701565</v>
      </c>
      <c r="E629">
        <v>1</v>
      </c>
      <c r="F629">
        <v>1</v>
      </c>
      <c r="G629">
        <v>1081</v>
      </c>
      <c r="H629">
        <v>3</v>
      </c>
      <c r="I629" t="s">
        <v>727</v>
      </c>
      <c r="J629" t="s">
        <v>728</v>
      </c>
      <c r="K629" t="s">
        <v>729</v>
      </c>
      <c r="L629">
        <v>1348</v>
      </c>
      <c r="N629">
        <v>1009</v>
      </c>
      <c r="O629" t="s">
        <v>628</v>
      </c>
      <c r="P629" t="s">
        <v>628</v>
      </c>
      <c r="Q629">
        <v>1000</v>
      </c>
      <c r="W629">
        <v>0</v>
      </c>
      <c r="X629">
        <v>1260429582</v>
      </c>
      <c r="Y629">
        <f>((AT629*1)*1)</f>
        <v>2.4000000000000001E-4</v>
      </c>
      <c r="AA629">
        <v>476.07</v>
      </c>
      <c r="AB629">
        <v>0</v>
      </c>
      <c r="AC629">
        <v>0</v>
      </c>
      <c r="AD629">
        <v>0</v>
      </c>
      <c r="AE629">
        <v>476.07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2.4000000000000001E-4</v>
      </c>
      <c r="AU629" t="s">
        <v>36</v>
      </c>
      <c r="AV629">
        <v>0</v>
      </c>
      <c r="AW629">
        <v>2</v>
      </c>
      <c r="AX629">
        <v>86550770</v>
      </c>
      <c r="AY629">
        <v>1</v>
      </c>
      <c r="AZ629">
        <v>0</v>
      </c>
      <c r="BA629">
        <v>601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ROUND(Y629*Source!I523,9)</f>
        <v>8.3999999999999995E-3</v>
      </c>
      <c r="CY629">
        <f>AA629</f>
        <v>476.07</v>
      </c>
      <c r="CZ629">
        <f>AE629</f>
        <v>476.07</v>
      </c>
      <c r="DA629">
        <f>AI629</f>
        <v>1</v>
      </c>
      <c r="DB629">
        <f>ROUND(((ROUND(AT629*CZ629,2)*1)*1),6)</f>
        <v>0.11</v>
      </c>
      <c r="DC629">
        <f>ROUND(((ROUND(AT629*AG629,2)*1)*1),6)</f>
        <v>0</v>
      </c>
      <c r="DD629" t="s">
        <v>3</v>
      </c>
      <c r="DE629" t="s">
        <v>3</v>
      </c>
      <c r="DF629">
        <f t="shared" si="292"/>
        <v>4</v>
      </c>
      <c r="DG629">
        <f t="shared" si="290"/>
        <v>0</v>
      </c>
      <c r="DH629">
        <f t="shared" si="291"/>
        <v>0</v>
      </c>
      <c r="DI629">
        <f t="shared" si="257"/>
        <v>0</v>
      </c>
      <c r="DJ629">
        <f>DF629</f>
        <v>4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5">
      <c r="A630">
        <f>ROW(Source!A523)</f>
        <v>523</v>
      </c>
      <c r="B630">
        <v>86549534</v>
      </c>
      <c r="C630">
        <v>86550761</v>
      </c>
      <c r="D630">
        <v>85700837</v>
      </c>
      <c r="E630">
        <v>1</v>
      </c>
      <c r="F630">
        <v>1</v>
      </c>
      <c r="G630">
        <v>1081</v>
      </c>
      <c r="H630">
        <v>3</v>
      </c>
      <c r="I630" t="s">
        <v>733</v>
      </c>
      <c r="J630" t="s">
        <v>734</v>
      </c>
      <c r="K630" t="s">
        <v>735</v>
      </c>
      <c r="L630">
        <v>1348</v>
      </c>
      <c r="N630">
        <v>1009</v>
      </c>
      <c r="O630" t="s">
        <v>628</v>
      </c>
      <c r="P630" t="s">
        <v>628</v>
      </c>
      <c r="Q630">
        <v>1000</v>
      </c>
      <c r="W630">
        <v>0</v>
      </c>
      <c r="X630">
        <v>1827646295</v>
      </c>
      <c r="Y630">
        <f>((AT630*1)*1)</f>
        <v>6.9999999999999994E-5</v>
      </c>
      <c r="AA630">
        <v>25762.5</v>
      </c>
      <c r="AB630">
        <v>0</v>
      </c>
      <c r="AC630">
        <v>0</v>
      </c>
      <c r="AD630">
        <v>0</v>
      </c>
      <c r="AE630">
        <v>25762.5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6.9999999999999994E-5</v>
      </c>
      <c r="AU630" t="s">
        <v>36</v>
      </c>
      <c r="AV630">
        <v>0</v>
      </c>
      <c r="AW630">
        <v>2</v>
      </c>
      <c r="AX630">
        <v>86550771</v>
      </c>
      <c r="AY630">
        <v>1</v>
      </c>
      <c r="AZ630">
        <v>0</v>
      </c>
      <c r="BA630">
        <v>602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ROUND(Y630*Source!I523,9)</f>
        <v>2.4499999999999999E-3</v>
      </c>
      <c r="CY630">
        <f>AA630</f>
        <v>25762.5</v>
      </c>
      <c r="CZ630">
        <f>AE630</f>
        <v>25762.5</v>
      </c>
      <c r="DA630">
        <f>AI630</f>
        <v>1</v>
      </c>
      <c r="DB630">
        <f>ROUND(((ROUND(AT630*CZ630,2)*1)*1),6)</f>
        <v>1.8</v>
      </c>
      <c r="DC630">
        <f>ROUND(((ROUND(AT630*AG630,2)*1)*1),6)</f>
        <v>0</v>
      </c>
      <c r="DD630" t="s">
        <v>3</v>
      </c>
      <c r="DE630" t="s">
        <v>3</v>
      </c>
      <c r="DF630">
        <f t="shared" si="292"/>
        <v>63.12</v>
      </c>
      <c r="DG630">
        <f t="shared" si="290"/>
        <v>0</v>
      </c>
      <c r="DH630">
        <f t="shared" si="291"/>
        <v>0</v>
      </c>
      <c r="DI630">
        <f t="shared" si="257"/>
        <v>0</v>
      </c>
      <c r="DJ630">
        <f>DF630</f>
        <v>63.12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ROW(Source!A523)</f>
        <v>523</v>
      </c>
      <c r="B631">
        <v>86549534</v>
      </c>
      <c r="C631">
        <v>86550761</v>
      </c>
      <c r="D631">
        <v>0</v>
      </c>
      <c r="E631">
        <v>0</v>
      </c>
      <c r="F631">
        <v>1</v>
      </c>
      <c r="G631">
        <v>1081</v>
      </c>
      <c r="H631">
        <v>3</v>
      </c>
      <c r="I631" t="s">
        <v>496</v>
      </c>
      <c r="J631" t="s">
        <v>3</v>
      </c>
      <c r="K631" t="s">
        <v>497</v>
      </c>
      <c r="L631">
        <v>1354</v>
      </c>
      <c r="N631">
        <v>1010</v>
      </c>
      <c r="O631" t="s">
        <v>163</v>
      </c>
      <c r="P631" t="s">
        <v>163</v>
      </c>
      <c r="Q631">
        <v>1</v>
      </c>
      <c r="W631">
        <v>0</v>
      </c>
      <c r="X631">
        <v>-374165231</v>
      </c>
      <c r="Y631">
        <f>((AT631*1)*1)</f>
        <v>0.57142857000000002</v>
      </c>
      <c r="AA631">
        <v>34.33</v>
      </c>
      <c r="AB631">
        <v>0</v>
      </c>
      <c r="AC631">
        <v>0</v>
      </c>
      <c r="AD631">
        <v>0</v>
      </c>
      <c r="AE631">
        <v>34.33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 t="s">
        <v>3</v>
      </c>
      <c r="AT631">
        <v>0.57142857000000002</v>
      </c>
      <c r="AU631" t="s">
        <v>36</v>
      </c>
      <c r="AV631">
        <v>0</v>
      </c>
      <c r="AW631">
        <v>1</v>
      </c>
      <c r="AX631">
        <v>-1</v>
      </c>
      <c r="AY631">
        <v>0</v>
      </c>
      <c r="AZ631">
        <v>0</v>
      </c>
      <c r="BA631" t="s">
        <v>3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ROUND(Y631*Source!I523,9)</f>
        <v>19.999999949999999</v>
      </c>
      <c r="CY631">
        <f>AA631</f>
        <v>34.33</v>
      </c>
      <c r="CZ631">
        <f>AE631</f>
        <v>34.33</v>
      </c>
      <c r="DA631">
        <f>AI631</f>
        <v>1</v>
      </c>
      <c r="DB631">
        <f>ROUND(((ROUND(AT631*CZ631,2)*1)*1),6)</f>
        <v>19.62</v>
      </c>
      <c r="DC631">
        <f>ROUND(((ROUND(AT631*AG631,2)*1)*1),6)</f>
        <v>0</v>
      </c>
      <c r="DD631" t="s">
        <v>3</v>
      </c>
      <c r="DE631" t="s">
        <v>3</v>
      </c>
      <c r="DF631">
        <f t="shared" si="292"/>
        <v>686.6</v>
      </c>
      <c r="DG631">
        <f t="shared" si="290"/>
        <v>0</v>
      </c>
      <c r="DH631">
        <f t="shared" si="291"/>
        <v>0</v>
      </c>
      <c r="DI631">
        <f t="shared" si="257"/>
        <v>0</v>
      </c>
      <c r="DJ631">
        <f>DF631</f>
        <v>686.6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ROW(Source!A523)</f>
        <v>523</v>
      </c>
      <c r="B632">
        <v>86549534</v>
      </c>
      <c r="C632">
        <v>86550761</v>
      </c>
      <c r="D632">
        <v>0</v>
      </c>
      <c r="E632">
        <v>0</v>
      </c>
      <c r="F632">
        <v>1</v>
      </c>
      <c r="G632">
        <v>1081</v>
      </c>
      <c r="H632">
        <v>3</v>
      </c>
      <c r="I632" t="s">
        <v>500</v>
      </c>
      <c r="J632" t="s">
        <v>3</v>
      </c>
      <c r="K632" t="s">
        <v>501</v>
      </c>
      <c r="L632">
        <v>1354</v>
      </c>
      <c r="N632">
        <v>1010</v>
      </c>
      <c r="O632" t="s">
        <v>163</v>
      </c>
      <c r="P632" t="s">
        <v>163</v>
      </c>
      <c r="Q632">
        <v>1</v>
      </c>
      <c r="W632">
        <v>0</v>
      </c>
      <c r="X632">
        <v>-1255923281</v>
      </c>
      <c r="Y632">
        <f>((AT632*1)*1)</f>
        <v>0.42857142999999998</v>
      </c>
      <c r="AA632">
        <v>214.97</v>
      </c>
      <c r="AB632">
        <v>0</v>
      </c>
      <c r="AC632">
        <v>0</v>
      </c>
      <c r="AD632">
        <v>0</v>
      </c>
      <c r="AE632">
        <v>214.97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 t="s">
        <v>3</v>
      </c>
      <c r="AT632">
        <v>0.42857142999999998</v>
      </c>
      <c r="AU632" t="s">
        <v>36</v>
      </c>
      <c r="AV632">
        <v>0</v>
      </c>
      <c r="AW632">
        <v>1</v>
      </c>
      <c r="AX632">
        <v>-1</v>
      </c>
      <c r="AY632">
        <v>0</v>
      </c>
      <c r="AZ632">
        <v>0</v>
      </c>
      <c r="BA632" t="s">
        <v>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ROUND(Y632*Source!I523,9)</f>
        <v>15.000000050000001</v>
      </c>
      <c r="CY632">
        <f>AA632</f>
        <v>214.97</v>
      </c>
      <c r="CZ632">
        <f>AE632</f>
        <v>214.97</v>
      </c>
      <c r="DA632">
        <f>AI632</f>
        <v>1</v>
      </c>
      <c r="DB632">
        <f>ROUND(((ROUND(AT632*CZ632,2)*1)*1),6)</f>
        <v>92.13</v>
      </c>
      <c r="DC632">
        <f>ROUND(((ROUND(AT632*AG632,2)*1)*1),6)</f>
        <v>0</v>
      </c>
      <c r="DD632" t="s">
        <v>3</v>
      </c>
      <c r="DE632" t="s">
        <v>3</v>
      </c>
      <c r="DF632">
        <f t="shared" si="292"/>
        <v>3224.55</v>
      </c>
      <c r="DG632">
        <f t="shared" si="290"/>
        <v>0</v>
      </c>
      <c r="DH632">
        <f t="shared" si="291"/>
        <v>0</v>
      </c>
      <c r="DI632">
        <f t="shared" si="257"/>
        <v>0</v>
      </c>
      <c r="DJ632">
        <f>DF632</f>
        <v>3224.55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ROW(Source!A524)</f>
        <v>524</v>
      </c>
      <c r="B633">
        <v>86549536</v>
      </c>
      <c r="C633">
        <v>86550761</v>
      </c>
      <c r="D633">
        <v>85665773</v>
      </c>
      <c r="E633">
        <v>1081</v>
      </c>
      <c r="F633">
        <v>1</v>
      </c>
      <c r="G633">
        <v>1081</v>
      </c>
      <c r="H633">
        <v>1</v>
      </c>
      <c r="I633" t="s">
        <v>612</v>
      </c>
      <c r="J633" t="s">
        <v>3</v>
      </c>
      <c r="K633" t="s">
        <v>613</v>
      </c>
      <c r="L633">
        <v>1191</v>
      </c>
      <c r="N633">
        <v>1013</v>
      </c>
      <c r="O633" t="s">
        <v>614</v>
      </c>
      <c r="P633" t="s">
        <v>614</v>
      </c>
      <c r="Q633">
        <v>1</v>
      </c>
      <c r="W633">
        <v>0</v>
      </c>
      <c r="X633">
        <v>476480486</v>
      </c>
      <c r="Y633">
        <f>((AT633*1.15)*1.2)</f>
        <v>0.84179999999999988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5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0.61</v>
      </c>
      <c r="AU633" t="s">
        <v>139</v>
      </c>
      <c r="AV633">
        <v>1</v>
      </c>
      <c r="AW633">
        <v>2</v>
      </c>
      <c r="AX633">
        <v>86550768</v>
      </c>
      <c r="AY633">
        <v>1</v>
      </c>
      <c r="AZ633">
        <v>0</v>
      </c>
      <c r="BA633">
        <v>604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U633">
        <f>ROUND(AT633*Source!I524*AH633*AL633,2)</f>
        <v>0</v>
      </c>
      <c r="CV633">
        <f>ROUND(Y633*Source!I524,9)</f>
        <v>29.463000000000001</v>
      </c>
      <c r="CW633">
        <v>0</v>
      </c>
      <c r="CX633">
        <f>ROUND(Y633*Source!I524,9)</f>
        <v>29.463000000000001</v>
      </c>
      <c r="CY633">
        <f>AD633</f>
        <v>0</v>
      </c>
      <c r="CZ633">
        <f>AH633</f>
        <v>0</v>
      </c>
      <c r="DA633">
        <f>AL633</f>
        <v>1</v>
      </c>
      <c r="DB633">
        <f>ROUND(((ROUND(AT633*CZ633,2)*1.15)*1.2),6)</f>
        <v>0</v>
      </c>
      <c r="DC633">
        <f>ROUND(((ROUND(AT633*AG633,2)*1.15)*1.2),6)</f>
        <v>0</v>
      </c>
      <c r="DD633" t="s">
        <v>3</v>
      </c>
      <c r="DE633" t="s">
        <v>3</v>
      </c>
      <c r="DF633">
        <f t="shared" si="292"/>
        <v>0</v>
      </c>
      <c r="DG633">
        <f t="shared" si="290"/>
        <v>0</v>
      </c>
      <c r="DH633">
        <f t="shared" si="291"/>
        <v>0</v>
      </c>
      <c r="DI633">
        <f t="shared" si="257"/>
        <v>0</v>
      </c>
      <c r="DJ633">
        <f>DI633</f>
        <v>0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ROW(Source!A524)</f>
        <v>524</v>
      </c>
      <c r="B634">
        <v>86549536</v>
      </c>
      <c r="C634">
        <v>86550761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632</v>
      </c>
      <c r="J634" t="s">
        <v>633</v>
      </c>
      <c r="K634" t="s">
        <v>634</v>
      </c>
      <c r="L634">
        <v>1368</v>
      </c>
      <c r="N634">
        <v>1011</v>
      </c>
      <c r="O634" t="s">
        <v>618</v>
      </c>
      <c r="P634" t="s">
        <v>618</v>
      </c>
      <c r="Q634">
        <v>1</v>
      </c>
      <c r="W634">
        <v>0</v>
      </c>
      <c r="X634">
        <v>874612079</v>
      </c>
      <c r="Y634">
        <f>((AT634*1.25)*1.2)</f>
        <v>8.9999999999999993E-3</v>
      </c>
      <c r="AA634">
        <v>0</v>
      </c>
      <c r="AB634">
        <v>1513.56</v>
      </c>
      <c r="AC634">
        <v>758.78</v>
      </c>
      <c r="AD634">
        <v>0</v>
      </c>
      <c r="AE634">
        <v>0</v>
      </c>
      <c r="AF634">
        <v>83.1</v>
      </c>
      <c r="AG634">
        <v>12.62</v>
      </c>
      <c r="AH634">
        <v>0</v>
      </c>
      <c r="AI634">
        <v>1</v>
      </c>
      <c r="AJ634">
        <v>17.07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6.0000000000000001E-3</v>
      </c>
      <c r="AU634" t="s">
        <v>138</v>
      </c>
      <c r="AV634">
        <v>0</v>
      </c>
      <c r="AW634">
        <v>2</v>
      </c>
      <c r="AX634">
        <v>86550769</v>
      </c>
      <c r="AY634">
        <v>1</v>
      </c>
      <c r="AZ634">
        <v>0</v>
      </c>
      <c r="BA634">
        <v>605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ROUND(Y634*Source!I524*DO634,9)</f>
        <v>3.9752999999999998</v>
      </c>
      <c r="CX634">
        <f>ROUND(Y634*Source!I524,9)</f>
        <v>0.315</v>
      </c>
      <c r="CY634">
        <f>AB634</f>
        <v>1513.56</v>
      </c>
      <c r="CZ634">
        <f>AF634</f>
        <v>83.1</v>
      </c>
      <c r="DA634">
        <f>AJ634</f>
        <v>17.07</v>
      </c>
      <c r="DB634">
        <f>ROUND(((ROUND(AT634*CZ634,2)*1.25)*1.2),6)</f>
        <v>0.75</v>
      </c>
      <c r="DC634">
        <f>ROUND(((ROUND(AT634*AG634,2)*1.25)*1.2),6)</f>
        <v>0.12</v>
      </c>
      <c r="DD634" t="s">
        <v>3</v>
      </c>
      <c r="DE634" t="s">
        <v>3</v>
      </c>
      <c r="DF634">
        <f t="shared" si="292"/>
        <v>0</v>
      </c>
      <c r="DG634">
        <f>ROUND(ROUND(AF634*AJ634,2)*CX634,2)</f>
        <v>446.83</v>
      </c>
      <c r="DH634">
        <f>ROUND(ROUND(AG634*AK634,2)*CX634,2)</f>
        <v>224.01</v>
      </c>
      <c r="DI634">
        <f t="shared" si="257"/>
        <v>0</v>
      </c>
      <c r="DJ634">
        <f>DG634</f>
        <v>446.83</v>
      </c>
      <c r="DK634">
        <v>0</v>
      </c>
      <c r="DL634" t="s">
        <v>635</v>
      </c>
      <c r="DM634">
        <v>0</v>
      </c>
      <c r="DN634" t="s">
        <v>614</v>
      </c>
      <c r="DO634">
        <v>12.62</v>
      </c>
    </row>
    <row r="635" spans="1:119" x14ac:dyDescent="0.25">
      <c r="A635">
        <f>ROW(Source!A524)</f>
        <v>524</v>
      </c>
      <c r="B635">
        <v>86549536</v>
      </c>
      <c r="C635">
        <v>86550761</v>
      </c>
      <c r="D635">
        <v>85701565</v>
      </c>
      <c r="E635">
        <v>1</v>
      </c>
      <c r="F635">
        <v>1</v>
      </c>
      <c r="G635">
        <v>1081</v>
      </c>
      <c r="H635">
        <v>3</v>
      </c>
      <c r="I635" t="s">
        <v>727</v>
      </c>
      <c r="J635" t="s">
        <v>728</v>
      </c>
      <c r="K635" t="s">
        <v>729</v>
      </c>
      <c r="L635">
        <v>1348</v>
      </c>
      <c r="N635">
        <v>1009</v>
      </c>
      <c r="O635" t="s">
        <v>628</v>
      </c>
      <c r="P635" t="s">
        <v>628</v>
      </c>
      <c r="Q635">
        <v>1000</v>
      </c>
      <c r="W635">
        <v>0</v>
      </c>
      <c r="X635">
        <v>1260429582</v>
      </c>
      <c r="Y635">
        <f>((AT635*1)*1)</f>
        <v>2.4000000000000001E-4</v>
      </c>
      <c r="AA635">
        <v>36685.949999999997</v>
      </c>
      <c r="AB635">
        <v>0</v>
      </c>
      <c r="AC635">
        <v>0</v>
      </c>
      <c r="AD635">
        <v>0</v>
      </c>
      <c r="AE635">
        <v>476.07</v>
      </c>
      <c r="AF635">
        <v>0</v>
      </c>
      <c r="AG635">
        <v>0</v>
      </c>
      <c r="AH635">
        <v>0</v>
      </c>
      <c r="AI635">
        <v>77.06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2.4000000000000001E-4</v>
      </c>
      <c r="AU635" t="s">
        <v>36</v>
      </c>
      <c r="AV635">
        <v>0</v>
      </c>
      <c r="AW635">
        <v>2</v>
      </c>
      <c r="AX635">
        <v>86550770</v>
      </c>
      <c r="AY635">
        <v>1</v>
      </c>
      <c r="AZ635">
        <v>0</v>
      </c>
      <c r="BA635">
        <v>606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ROUND(Y635*Source!I524,9)</f>
        <v>8.3999999999999995E-3</v>
      </c>
      <c r="CY635">
        <f>AA635</f>
        <v>36685.949999999997</v>
      </c>
      <c r="CZ635">
        <f>AE635</f>
        <v>476.07</v>
      </c>
      <c r="DA635">
        <f>AI635</f>
        <v>77.06</v>
      </c>
      <c r="DB635">
        <f>ROUND(((ROUND(AT635*CZ635,2)*1)*1),6)</f>
        <v>0.11</v>
      </c>
      <c r="DC635">
        <f>ROUND(((ROUND(AT635*AG635,2)*1)*1),6)</f>
        <v>0</v>
      </c>
      <c r="DD635" t="s">
        <v>3</v>
      </c>
      <c r="DE635" t="s">
        <v>3</v>
      </c>
      <c r="DF635">
        <f>ROUND(ROUND(AE635*AI635,2)*CX635,2)</f>
        <v>308.16000000000003</v>
      </c>
      <c r="DG635">
        <f t="shared" ref="DG635:DG648" si="293">ROUND(ROUND(AF635,2)*CX635,2)</f>
        <v>0</v>
      </c>
      <c r="DH635">
        <f t="shared" ref="DH635:DH648" si="294">ROUND(ROUND(AG635,2)*CX635,2)</f>
        <v>0</v>
      </c>
      <c r="DI635">
        <f t="shared" si="257"/>
        <v>0</v>
      </c>
      <c r="DJ635">
        <f>DF635</f>
        <v>308.16000000000003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ROW(Source!A524)</f>
        <v>524</v>
      </c>
      <c r="B636">
        <v>86549536</v>
      </c>
      <c r="C636">
        <v>86550761</v>
      </c>
      <c r="D636">
        <v>85700837</v>
      </c>
      <c r="E636">
        <v>1</v>
      </c>
      <c r="F636">
        <v>1</v>
      </c>
      <c r="G636">
        <v>1081</v>
      </c>
      <c r="H636">
        <v>3</v>
      </c>
      <c r="I636" t="s">
        <v>733</v>
      </c>
      <c r="J636" t="s">
        <v>734</v>
      </c>
      <c r="K636" t="s">
        <v>735</v>
      </c>
      <c r="L636">
        <v>1348</v>
      </c>
      <c r="N636">
        <v>1009</v>
      </c>
      <c r="O636" t="s">
        <v>628</v>
      </c>
      <c r="P636" t="s">
        <v>628</v>
      </c>
      <c r="Q636">
        <v>1000</v>
      </c>
      <c r="W636">
        <v>0</v>
      </c>
      <c r="X636">
        <v>1827646295</v>
      </c>
      <c r="Y636">
        <f>((AT636*1)*1)</f>
        <v>6.9999999999999994E-5</v>
      </c>
      <c r="AA636">
        <v>205069.5</v>
      </c>
      <c r="AB636">
        <v>0</v>
      </c>
      <c r="AC636">
        <v>0</v>
      </c>
      <c r="AD636">
        <v>0</v>
      </c>
      <c r="AE636">
        <v>25762.5</v>
      </c>
      <c r="AF636">
        <v>0</v>
      </c>
      <c r="AG636">
        <v>0</v>
      </c>
      <c r="AH636">
        <v>0</v>
      </c>
      <c r="AI636">
        <v>7.96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6.9999999999999994E-5</v>
      </c>
      <c r="AU636" t="s">
        <v>36</v>
      </c>
      <c r="AV636">
        <v>0</v>
      </c>
      <c r="AW636">
        <v>2</v>
      </c>
      <c r="AX636">
        <v>86550771</v>
      </c>
      <c r="AY636">
        <v>1</v>
      </c>
      <c r="AZ636">
        <v>0</v>
      </c>
      <c r="BA636">
        <v>607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ROUND(Y636*Source!I524,9)</f>
        <v>2.4499999999999999E-3</v>
      </c>
      <c r="CY636">
        <f>AA636</f>
        <v>205069.5</v>
      </c>
      <c r="CZ636">
        <f>AE636</f>
        <v>25762.5</v>
      </c>
      <c r="DA636">
        <f>AI636</f>
        <v>7.96</v>
      </c>
      <c r="DB636">
        <f>ROUND(((ROUND(AT636*CZ636,2)*1)*1),6)</f>
        <v>1.8</v>
      </c>
      <c r="DC636">
        <f>ROUND(((ROUND(AT636*AG636,2)*1)*1),6)</f>
        <v>0</v>
      </c>
      <c r="DD636" t="s">
        <v>3</v>
      </c>
      <c r="DE636" t="s">
        <v>3</v>
      </c>
      <c r="DF636">
        <f>ROUND(ROUND(AE636*AI636,2)*CX636,2)</f>
        <v>502.42</v>
      </c>
      <c r="DG636">
        <f t="shared" si="293"/>
        <v>0</v>
      </c>
      <c r="DH636">
        <f t="shared" si="294"/>
        <v>0</v>
      </c>
      <c r="DI636">
        <f t="shared" si="257"/>
        <v>0</v>
      </c>
      <c r="DJ636">
        <f>DF636</f>
        <v>502.42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ROW(Source!A524)</f>
        <v>524</v>
      </c>
      <c r="B637">
        <v>86549536</v>
      </c>
      <c r="C637">
        <v>86550761</v>
      </c>
      <c r="D637">
        <v>0</v>
      </c>
      <c r="E637">
        <v>0</v>
      </c>
      <c r="F637">
        <v>1</v>
      </c>
      <c r="G637">
        <v>1081</v>
      </c>
      <c r="H637">
        <v>3</v>
      </c>
      <c r="I637" t="s">
        <v>496</v>
      </c>
      <c r="J637" t="s">
        <v>3</v>
      </c>
      <c r="K637" t="s">
        <v>497</v>
      </c>
      <c r="L637">
        <v>1354</v>
      </c>
      <c r="N637">
        <v>1010</v>
      </c>
      <c r="O637" t="s">
        <v>163</v>
      </c>
      <c r="P637" t="s">
        <v>163</v>
      </c>
      <c r="Q637">
        <v>1</v>
      </c>
      <c r="W637">
        <v>0</v>
      </c>
      <c r="X637">
        <v>-374165231</v>
      </c>
      <c r="Y637">
        <f>((AT637*1)*1)</f>
        <v>0.57142857000000002</v>
      </c>
      <c r="AA637">
        <v>337.81</v>
      </c>
      <c r="AB637">
        <v>0</v>
      </c>
      <c r="AC637">
        <v>0</v>
      </c>
      <c r="AD637">
        <v>0</v>
      </c>
      <c r="AE637">
        <v>34.33</v>
      </c>
      <c r="AF637">
        <v>0</v>
      </c>
      <c r="AG637">
        <v>0</v>
      </c>
      <c r="AH637">
        <v>0</v>
      </c>
      <c r="AI637">
        <v>9.84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 t="s">
        <v>3</v>
      </c>
      <c r="AT637">
        <v>0.57142857000000002</v>
      </c>
      <c r="AU637" t="s">
        <v>36</v>
      </c>
      <c r="AV637">
        <v>0</v>
      </c>
      <c r="AW637">
        <v>1</v>
      </c>
      <c r="AX637">
        <v>-1</v>
      </c>
      <c r="AY637">
        <v>0</v>
      </c>
      <c r="AZ637">
        <v>0</v>
      </c>
      <c r="BA637" t="s">
        <v>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ROUND(Y637*Source!I524,9)</f>
        <v>19.999999949999999</v>
      </c>
      <c r="CY637">
        <f>AA637</f>
        <v>337.81</v>
      </c>
      <c r="CZ637">
        <f>AE637</f>
        <v>34.33</v>
      </c>
      <c r="DA637">
        <f>AI637</f>
        <v>9.84</v>
      </c>
      <c r="DB637">
        <f>ROUND(((ROUND(AT637*CZ637,2)*1)*1),6)</f>
        <v>19.62</v>
      </c>
      <c r="DC637">
        <f>ROUND(((ROUND(AT637*AG637,2)*1)*1),6)</f>
        <v>0</v>
      </c>
      <c r="DD637" t="s">
        <v>3</v>
      </c>
      <c r="DE637" t="s">
        <v>3</v>
      </c>
      <c r="DF637">
        <f>ROUND(ROUND(AE637*AI637,2)*CX637,2)</f>
        <v>6756.2</v>
      </c>
      <c r="DG637">
        <f t="shared" si="293"/>
        <v>0</v>
      </c>
      <c r="DH637">
        <f t="shared" si="294"/>
        <v>0</v>
      </c>
      <c r="DI637">
        <f t="shared" si="257"/>
        <v>0</v>
      </c>
      <c r="DJ637">
        <f>DF637</f>
        <v>6756.2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ROW(Source!A524)</f>
        <v>524</v>
      </c>
      <c r="B638">
        <v>86549536</v>
      </c>
      <c r="C638">
        <v>86550761</v>
      </c>
      <c r="D638">
        <v>0</v>
      </c>
      <c r="E638">
        <v>0</v>
      </c>
      <c r="F638">
        <v>1</v>
      </c>
      <c r="G638">
        <v>1081</v>
      </c>
      <c r="H638">
        <v>3</v>
      </c>
      <c r="I638" t="s">
        <v>500</v>
      </c>
      <c r="J638" t="s">
        <v>3</v>
      </c>
      <c r="K638" t="s">
        <v>501</v>
      </c>
      <c r="L638">
        <v>1354</v>
      </c>
      <c r="N638">
        <v>1010</v>
      </c>
      <c r="O638" t="s">
        <v>163</v>
      </c>
      <c r="P638" t="s">
        <v>163</v>
      </c>
      <c r="Q638">
        <v>1</v>
      </c>
      <c r="W638">
        <v>0</v>
      </c>
      <c r="X638">
        <v>-1255923281</v>
      </c>
      <c r="Y638">
        <f>((AT638*1)*1)</f>
        <v>0.42857142999999998</v>
      </c>
      <c r="AA638">
        <v>2115.3000000000002</v>
      </c>
      <c r="AB638">
        <v>0</v>
      </c>
      <c r="AC638">
        <v>0</v>
      </c>
      <c r="AD638">
        <v>0</v>
      </c>
      <c r="AE638">
        <v>214.97</v>
      </c>
      <c r="AF638">
        <v>0</v>
      </c>
      <c r="AG638">
        <v>0</v>
      </c>
      <c r="AH638">
        <v>0</v>
      </c>
      <c r="AI638">
        <v>9.84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 t="s">
        <v>3</v>
      </c>
      <c r="AT638">
        <v>0.42857142999999998</v>
      </c>
      <c r="AU638" t="s">
        <v>36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ROUND(Y638*Source!I524,9)</f>
        <v>15.000000050000001</v>
      </c>
      <c r="CY638">
        <f>AA638</f>
        <v>2115.3000000000002</v>
      </c>
      <c r="CZ638">
        <f>AE638</f>
        <v>214.97</v>
      </c>
      <c r="DA638">
        <f>AI638</f>
        <v>9.84</v>
      </c>
      <c r="DB638">
        <f>ROUND(((ROUND(AT638*CZ638,2)*1)*1),6)</f>
        <v>92.13</v>
      </c>
      <c r="DC638">
        <f>ROUND(((ROUND(AT638*AG638,2)*1)*1),6)</f>
        <v>0</v>
      </c>
      <c r="DD638" t="s">
        <v>3</v>
      </c>
      <c r="DE638" t="s">
        <v>3</v>
      </c>
      <c r="DF638">
        <f>ROUND(ROUND(AE638*AI638,2)*CX638,2)</f>
        <v>31729.5</v>
      </c>
      <c r="DG638">
        <f t="shared" si="293"/>
        <v>0</v>
      </c>
      <c r="DH638">
        <f t="shared" si="294"/>
        <v>0</v>
      </c>
      <c r="DI638">
        <f t="shared" si="257"/>
        <v>0</v>
      </c>
      <c r="DJ638">
        <f>DF638</f>
        <v>31729.5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ROW(Source!A564)</f>
        <v>564</v>
      </c>
      <c r="B639">
        <v>86549534</v>
      </c>
      <c r="C639">
        <v>86550775</v>
      </c>
      <c r="D639">
        <v>85665773</v>
      </c>
      <c r="E639">
        <v>1081</v>
      </c>
      <c r="F639">
        <v>1</v>
      </c>
      <c r="G639">
        <v>1081</v>
      </c>
      <c r="H639">
        <v>1</v>
      </c>
      <c r="I639" t="s">
        <v>612</v>
      </c>
      <c r="J639" t="s">
        <v>3</v>
      </c>
      <c r="K639" t="s">
        <v>613</v>
      </c>
      <c r="L639">
        <v>1191</v>
      </c>
      <c r="N639">
        <v>1013</v>
      </c>
      <c r="O639" t="s">
        <v>614</v>
      </c>
      <c r="P639" t="s">
        <v>614</v>
      </c>
      <c r="Q639">
        <v>1</v>
      </c>
      <c r="W639">
        <v>0</v>
      </c>
      <c r="X639">
        <v>476480486</v>
      </c>
      <c r="Y639">
        <f t="shared" ref="Y639:Y656" si="295">AT639</f>
        <v>8.14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8.14</v>
      </c>
      <c r="AU639" t="s">
        <v>3</v>
      </c>
      <c r="AV639">
        <v>1</v>
      </c>
      <c r="AW639">
        <v>2</v>
      </c>
      <c r="AX639">
        <v>86550785</v>
      </c>
      <c r="AY639">
        <v>1</v>
      </c>
      <c r="AZ639">
        <v>0</v>
      </c>
      <c r="BA639">
        <v>609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U639">
        <f>ROUND(AT639*Source!I564*AH639*AL639,2)</f>
        <v>0</v>
      </c>
      <c r="CV639">
        <f>ROUND(Y639*Source!I564,9)</f>
        <v>3.2559999999999998</v>
      </c>
      <c r="CW639">
        <v>0</v>
      </c>
      <c r="CX639">
        <f>ROUND(Y639*Source!I564,9)</f>
        <v>3.2559999999999998</v>
      </c>
      <c r="CY639">
        <f>AD639</f>
        <v>0</v>
      </c>
      <c r="CZ639">
        <f>AH639</f>
        <v>0</v>
      </c>
      <c r="DA639">
        <f>AL639</f>
        <v>1</v>
      </c>
      <c r="DB639">
        <f t="shared" ref="DB639:DB656" si="296">ROUND(ROUND(AT639*CZ639,2),6)</f>
        <v>0</v>
      </c>
      <c r="DC639">
        <f t="shared" ref="DC639:DC656" si="297">ROUND(ROUND(AT639*AG639,2),6)</f>
        <v>0</v>
      </c>
      <c r="DD639" t="s">
        <v>3</v>
      </c>
      <c r="DE639" t="s">
        <v>3</v>
      </c>
      <c r="DF639">
        <f t="shared" ref="DF639:DF652" si="298">ROUND(ROUND(AE639,2)*CX639,2)</f>
        <v>0</v>
      </c>
      <c r="DG639">
        <f t="shared" si="293"/>
        <v>0</v>
      </c>
      <c r="DH639">
        <f t="shared" si="294"/>
        <v>0</v>
      </c>
      <c r="DI639">
        <f t="shared" si="257"/>
        <v>0</v>
      </c>
      <c r="DJ639">
        <f>DI639</f>
        <v>0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ROW(Source!A564)</f>
        <v>564</v>
      </c>
      <c r="B640">
        <v>86549534</v>
      </c>
      <c r="C640">
        <v>86550775</v>
      </c>
      <c r="D640">
        <v>85731677</v>
      </c>
      <c r="E640">
        <v>1</v>
      </c>
      <c r="F640">
        <v>1</v>
      </c>
      <c r="G640">
        <v>1081</v>
      </c>
      <c r="H640">
        <v>2</v>
      </c>
      <c r="I640" t="s">
        <v>632</v>
      </c>
      <c r="J640" t="s">
        <v>633</v>
      </c>
      <c r="K640" t="s">
        <v>634</v>
      </c>
      <c r="L640">
        <v>1368</v>
      </c>
      <c r="N640">
        <v>1011</v>
      </c>
      <c r="O640" t="s">
        <v>618</v>
      </c>
      <c r="P640" t="s">
        <v>618</v>
      </c>
      <c r="Q640">
        <v>1</v>
      </c>
      <c r="W640">
        <v>0</v>
      </c>
      <c r="X640">
        <v>874612079</v>
      </c>
      <c r="Y640">
        <f t="shared" si="295"/>
        <v>0.01</v>
      </c>
      <c r="AA640">
        <v>0</v>
      </c>
      <c r="AB640">
        <v>90.33</v>
      </c>
      <c r="AC640">
        <v>13.72</v>
      </c>
      <c r="AD640">
        <v>0</v>
      </c>
      <c r="AE640">
        <v>0</v>
      </c>
      <c r="AF640">
        <v>83.1</v>
      </c>
      <c r="AG640">
        <v>12.62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-2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0.01</v>
      </c>
      <c r="AU640" t="s">
        <v>3</v>
      </c>
      <c r="AV640">
        <v>0</v>
      </c>
      <c r="AW640">
        <v>2</v>
      </c>
      <c r="AX640">
        <v>86550786</v>
      </c>
      <c r="AY640">
        <v>1</v>
      </c>
      <c r="AZ640">
        <v>0</v>
      </c>
      <c r="BA640">
        <v>610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f>ROUND(Y640*Source!I564*DO640,9)</f>
        <v>5.0479999999999997E-2</v>
      </c>
      <c r="CX640">
        <f>ROUND(Y640*Source!I564,9)</f>
        <v>4.0000000000000001E-3</v>
      </c>
      <c r="CY640">
        <f>AB640</f>
        <v>90.33</v>
      </c>
      <c r="CZ640">
        <f>AF640</f>
        <v>83.1</v>
      </c>
      <c r="DA640">
        <f>AJ640</f>
        <v>1</v>
      </c>
      <c r="DB640">
        <f t="shared" si="296"/>
        <v>0.83</v>
      </c>
      <c r="DC640">
        <f t="shared" si="297"/>
        <v>0.13</v>
      </c>
      <c r="DD640" t="s">
        <v>3</v>
      </c>
      <c r="DE640" t="s">
        <v>3</v>
      </c>
      <c r="DF640">
        <f t="shared" si="298"/>
        <v>0</v>
      </c>
      <c r="DG640">
        <f t="shared" si="293"/>
        <v>0.33</v>
      </c>
      <c r="DH640">
        <f t="shared" si="294"/>
        <v>0.05</v>
      </c>
      <c r="DI640">
        <f t="shared" si="257"/>
        <v>0</v>
      </c>
      <c r="DJ640">
        <f>DG640</f>
        <v>0.33</v>
      </c>
      <c r="DK640">
        <v>0</v>
      </c>
      <c r="DL640" t="s">
        <v>635</v>
      </c>
      <c r="DM640">
        <v>0</v>
      </c>
      <c r="DN640" t="s">
        <v>614</v>
      </c>
      <c r="DO640">
        <v>12.62</v>
      </c>
    </row>
    <row r="641" spans="1:119" x14ac:dyDescent="0.25">
      <c r="A641">
        <f>ROW(Source!A564)</f>
        <v>564</v>
      </c>
      <c r="B641">
        <v>86549534</v>
      </c>
      <c r="C641">
        <v>86550775</v>
      </c>
      <c r="D641">
        <v>85731738</v>
      </c>
      <c r="E641">
        <v>1</v>
      </c>
      <c r="F641">
        <v>1</v>
      </c>
      <c r="G641">
        <v>1081</v>
      </c>
      <c r="H641">
        <v>2</v>
      </c>
      <c r="I641" t="s">
        <v>752</v>
      </c>
      <c r="J641" t="s">
        <v>753</v>
      </c>
      <c r="K641" t="s">
        <v>754</v>
      </c>
      <c r="L641">
        <v>1368</v>
      </c>
      <c r="N641">
        <v>1011</v>
      </c>
      <c r="O641" t="s">
        <v>618</v>
      </c>
      <c r="P641" t="s">
        <v>618</v>
      </c>
      <c r="Q641">
        <v>1</v>
      </c>
      <c r="W641">
        <v>0</v>
      </c>
      <c r="X641">
        <v>-1412866184</v>
      </c>
      <c r="Y641">
        <f t="shared" si="295"/>
        <v>3</v>
      </c>
      <c r="AA641">
        <v>0</v>
      </c>
      <c r="AB641">
        <v>0.46</v>
      </c>
      <c r="AC641">
        <v>0</v>
      </c>
      <c r="AD641">
        <v>0</v>
      </c>
      <c r="AE641">
        <v>0</v>
      </c>
      <c r="AF641">
        <v>0.42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</v>
      </c>
      <c r="AU641" t="s">
        <v>3</v>
      </c>
      <c r="AV641">
        <v>0</v>
      </c>
      <c r="AW641">
        <v>2</v>
      </c>
      <c r="AX641">
        <v>86550788</v>
      </c>
      <c r="AY641">
        <v>1</v>
      </c>
      <c r="AZ641">
        <v>0</v>
      </c>
      <c r="BA641">
        <v>611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f>ROUND(Y641*Source!I564*DO641,9)</f>
        <v>0</v>
      </c>
      <c r="CX641">
        <f>ROUND(Y641*Source!I564,9)</f>
        <v>1.2</v>
      </c>
      <c r="CY641">
        <f>AB641</f>
        <v>0.46</v>
      </c>
      <c r="CZ641">
        <f>AF641</f>
        <v>0.42</v>
      </c>
      <c r="DA641">
        <f>AJ641</f>
        <v>1</v>
      </c>
      <c r="DB641">
        <f t="shared" si="296"/>
        <v>1.26</v>
      </c>
      <c r="DC641">
        <f t="shared" si="297"/>
        <v>0</v>
      </c>
      <c r="DD641" t="s">
        <v>3</v>
      </c>
      <c r="DE641" t="s">
        <v>3</v>
      </c>
      <c r="DF641">
        <f t="shared" si="298"/>
        <v>0</v>
      </c>
      <c r="DG641">
        <f t="shared" si="293"/>
        <v>0.5</v>
      </c>
      <c r="DH641">
        <f t="shared" si="294"/>
        <v>0</v>
      </c>
      <c r="DI641">
        <f t="shared" ref="DI641:DI704" si="299">ROUND(ROUND(AH641,2)*CX641,2)</f>
        <v>0</v>
      </c>
      <c r="DJ641">
        <f>DG641</f>
        <v>0.5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ROW(Source!A564)</f>
        <v>564</v>
      </c>
      <c r="B642">
        <v>86549534</v>
      </c>
      <c r="C642">
        <v>86550775</v>
      </c>
      <c r="D642">
        <v>85731764</v>
      </c>
      <c r="E642">
        <v>1</v>
      </c>
      <c r="F642">
        <v>1</v>
      </c>
      <c r="G642">
        <v>1081</v>
      </c>
      <c r="H642">
        <v>2</v>
      </c>
      <c r="I642" t="s">
        <v>639</v>
      </c>
      <c r="J642" t="s">
        <v>640</v>
      </c>
      <c r="K642" t="s">
        <v>641</v>
      </c>
      <c r="L642">
        <v>1368</v>
      </c>
      <c r="N642">
        <v>1011</v>
      </c>
      <c r="O642" t="s">
        <v>618</v>
      </c>
      <c r="P642" t="s">
        <v>618</v>
      </c>
      <c r="Q642">
        <v>1</v>
      </c>
      <c r="W642">
        <v>0</v>
      </c>
      <c r="X642">
        <v>-643591644</v>
      </c>
      <c r="Y642">
        <f t="shared" si="295"/>
        <v>0.8</v>
      </c>
      <c r="AA642">
        <v>0</v>
      </c>
      <c r="AB642">
        <v>0.51</v>
      </c>
      <c r="AC642">
        <v>0</v>
      </c>
      <c r="AD642">
        <v>0</v>
      </c>
      <c r="AE642">
        <v>0</v>
      </c>
      <c r="AF642">
        <v>0.47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0.8</v>
      </c>
      <c r="AU642" t="s">
        <v>3</v>
      </c>
      <c r="AV642">
        <v>0</v>
      </c>
      <c r="AW642">
        <v>2</v>
      </c>
      <c r="AX642">
        <v>86550789</v>
      </c>
      <c r="AY642">
        <v>1</v>
      </c>
      <c r="AZ642">
        <v>0</v>
      </c>
      <c r="BA642">
        <v>612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ROUND(Y642*Source!I564*DO642,9)</f>
        <v>0</v>
      </c>
      <c r="CX642">
        <f>ROUND(Y642*Source!I564,9)</f>
        <v>0.32</v>
      </c>
      <c r="CY642">
        <f>AB642</f>
        <v>0.51</v>
      </c>
      <c r="CZ642">
        <f>AF642</f>
        <v>0.47</v>
      </c>
      <c r="DA642">
        <f>AJ642</f>
        <v>1</v>
      </c>
      <c r="DB642">
        <f t="shared" si="296"/>
        <v>0.38</v>
      </c>
      <c r="DC642">
        <f t="shared" si="297"/>
        <v>0</v>
      </c>
      <c r="DD642" t="s">
        <v>3</v>
      </c>
      <c r="DE642" t="s">
        <v>3</v>
      </c>
      <c r="DF642">
        <f t="shared" si="298"/>
        <v>0</v>
      </c>
      <c r="DG642">
        <f t="shared" si="293"/>
        <v>0.15</v>
      </c>
      <c r="DH642">
        <f t="shared" si="294"/>
        <v>0</v>
      </c>
      <c r="DI642">
        <f t="shared" si="299"/>
        <v>0</v>
      </c>
      <c r="DJ642">
        <f>DG642</f>
        <v>0.15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ROW(Source!A564)</f>
        <v>564</v>
      </c>
      <c r="B643">
        <v>86549534</v>
      </c>
      <c r="C643">
        <v>86550775</v>
      </c>
      <c r="D643">
        <v>85730911</v>
      </c>
      <c r="E643">
        <v>1</v>
      </c>
      <c r="F643">
        <v>1</v>
      </c>
      <c r="G643">
        <v>1081</v>
      </c>
      <c r="H643">
        <v>2</v>
      </c>
      <c r="I643" t="s">
        <v>652</v>
      </c>
      <c r="J643" t="s">
        <v>653</v>
      </c>
      <c r="K643" t="s">
        <v>654</v>
      </c>
      <c r="L643">
        <v>1368</v>
      </c>
      <c r="N643">
        <v>1011</v>
      </c>
      <c r="O643" t="s">
        <v>618</v>
      </c>
      <c r="P643" t="s">
        <v>618</v>
      </c>
      <c r="Q643">
        <v>1</v>
      </c>
      <c r="W643">
        <v>0</v>
      </c>
      <c r="X643">
        <v>-44940208</v>
      </c>
      <c r="Y643">
        <f t="shared" si="295"/>
        <v>0.02</v>
      </c>
      <c r="AA643">
        <v>0</v>
      </c>
      <c r="AB643">
        <v>194.76</v>
      </c>
      <c r="AC643">
        <v>18.399999999999999</v>
      </c>
      <c r="AD643">
        <v>0</v>
      </c>
      <c r="AE643">
        <v>0</v>
      </c>
      <c r="AF643">
        <v>179.17</v>
      </c>
      <c r="AG643">
        <v>16.93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0.02</v>
      </c>
      <c r="AU643" t="s">
        <v>3</v>
      </c>
      <c r="AV643">
        <v>0</v>
      </c>
      <c r="AW643">
        <v>2</v>
      </c>
      <c r="AX643">
        <v>86550787</v>
      </c>
      <c r="AY643">
        <v>1</v>
      </c>
      <c r="AZ643">
        <v>0</v>
      </c>
      <c r="BA643">
        <v>613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ROUND(Y643*Source!I564*DO643,9)</f>
        <v>0.13544</v>
      </c>
      <c r="CX643">
        <f>ROUND(Y643*Source!I564,9)</f>
        <v>8.0000000000000002E-3</v>
      </c>
      <c r="CY643">
        <f>AB643</f>
        <v>194.76</v>
      </c>
      <c r="CZ643">
        <f>AF643</f>
        <v>179.17</v>
      </c>
      <c r="DA643">
        <f>AJ643</f>
        <v>1</v>
      </c>
      <c r="DB643">
        <f t="shared" si="296"/>
        <v>3.58</v>
      </c>
      <c r="DC643">
        <f t="shared" si="297"/>
        <v>0.34</v>
      </c>
      <c r="DD643" t="s">
        <v>3</v>
      </c>
      <c r="DE643" t="s">
        <v>3</v>
      </c>
      <c r="DF643">
        <f t="shared" si="298"/>
        <v>0</v>
      </c>
      <c r="DG643">
        <f t="shared" si="293"/>
        <v>1.43</v>
      </c>
      <c r="DH643">
        <f t="shared" si="294"/>
        <v>0.14000000000000001</v>
      </c>
      <c r="DI643">
        <f t="shared" si="299"/>
        <v>0</v>
      </c>
      <c r="DJ643">
        <f>DG643</f>
        <v>1.43</v>
      </c>
      <c r="DK643">
        <v>0</v>
      </c>
      <c r="DL643" t="s">
        <v>635</v>
      </c>
      <c r="DM643">
        <v>0</v>
      </c>
      <c r="DN643" t="s">
        <v>614</v>
      </c>
      <c r="DO643">
        <v>16.93</v>
      </c>
    </row>
    <row r="644" spans="1:119" x14ac:dyDescent="0.25">
      <c r="A644">
        <f>ROW(Source!A564)</f>
        <v>564</v>
      </c>
      <c r="B644">
        <v>86549534</v>
      </c>
      <c r="C644">
        <v>86550775</v>
      </c>
      <c r="D644">
        <v>0</v>
      </c>
      <c r="E644">
        <v>1081</v>
      </c>
      <c r="F644">
        <v>1</v>
      </c>
      <c r="G644">
        <v>1081</v>
      </c>
      <c r="H644">
        <v>3</v>
      </c>
      <c r="I644" t="s">
        <v>3</v>
      </c>
      <c r="J644" t="s">
        <v>3</v>
      </c>
      <c r="K644" t="s">
        <v>510</v>
      </c>
      <c r="L644">
        <v>1035</v>
      </c>
      <c r="N644">
        <v>1013</v>
      </c>
      <c r="O644" t="s">
        <v>406</v>
      </c>
      <c r="P644" t="s">
        <v>406</v>
      </c>
      <c r="Q644">
        <v>1</v>
      </c>
      <c r="W644">
        <v>0</v>
      </c>
      <c r="X644">
        <v>-1749890952</v>
      </c>
      <c r="Y644">
        <f t="shared" si="295"/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3</v>
      </c>
      <c r="AT644">
        <v>1</v>
      </c>
      <c r="AU644" t="s">
        <v>3</v>
      </c>
      <c r="AV644">
        <v>0</v>
      </c>
      <c r="AW644">
        <v>1</v>
      </c>
      <c r="AX644">
        <v>-1</v>
      </c>
      <c r="AY644">
        <v>0</v>
      </c>
      <c r="AZ644">
        <v>0</v>
      </c>
      <c r="BA644" t="s">
        <v>3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ROUND(Y644*Source!I564,9)</f>
        <v>0.4</v>
      </c>
      <c r="CY644">
        <f>AA644</f>
        <v>0</v>
      </c>
      <c r="CZ644">
        <f>AE644</f>
        <v>0</v>
      </c>
      <c r="DA644">
        <f>AI644</f>
        <v>1</v>
      </c>
      <c r="DB644">
        <f t="shared" si="296"/>
        <v>0</v>
      </c>
      <c r="DC644">
        <f t="shared" si="297"/>
        <v>0</v>
      </c>
      <c r="DD644" t="s">
        <v>3</v>
      </c>
      <c r="DE644" t="s">
        <v>3</v>
      </c>
      <c r="DF644">
        <f t="shared" si="298"/>
        <v>0</v>
      </c>
      <c r="DG644">
        <f t="shared" si="293"/>
        <v>0</v>
      </c>
      <c r="DH644">
        <f t="shared" si="294"/>
        <v>0</v>
      </c>
      <c r="DI644">
        <f t="shared" si="299"/>
        <v>0</v>
      </c>
      <c r="DJ644">
        <f>DF644</f>
        <v>0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5">
      <c r="A645">
        <f>ROW(Source!A564)</f>
        <v>564</v>
      </c>
      <c r="B645">
        <v>86549534</v>
      </c>
      <c r="C645">
        <v>86550775</v>
      </c>
      <c r="D645">
        <v>0</v>
      </c>
      <c r="E645">
        <v>1081</v>
      </c>
      <c r="F645">
        <v>1</v>
      </c>
      <c r="G645">
        <v>1081</v>
      </c>
      <c r="H645">
        <v>3</v>
      </c>
      <c r="I645" t="s">
        <v>3</v>
      </c>
      <c r="J645" t="s">
        <v>3</v>
      </c>
      <c r="K645" t="s">
        <v>511</v>
      </c>
      <c r="L645">
        <v>1354</v>
      </c>
      <c r="N645">
        <v>1010</v>
      </c>
      <c r="O645" t="s">
        <v>163</v>
      </c>
      <c r="P645" t="s">
        <v>163</v>
      </c>
      <c r="Q645">
        <v>1</v>
      </c>
      <c r="W645">
        <v>0</v>
      </c>
      <c r="X645">
        <v>-740331195</v>
      </c>
      <c r="Y645">
        <f t="shared" si="295"/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3</v>
      </c>
      <c r="AT645">
        <v>1</v>
      </c>
      <c r="AU645" t="s">
        <v>3</v>
      </c>
      <c r="AV645">
        <v>0</v>
      </c>
      <c r="AW645">
        <v>1</v>
      </c>
      <c r="AX645">
        <v>-1</v>
      </c>
      <c r="AY645">
        <v>0</v>
      </c>
      <c r="AZ645">
        <v>0</v>
      </c>
      <c r="BA645" t="s">
        <v>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ROUND(Y645*Source!I564,9)</f>
        <v>0.4</v>
      </c>
      <c r="CY645">
        <f>AA645</f>
        <v>0</v>
      </c>
      <c r="CZ645">
        <f>AE645</f>
        <v>0</v>
      </c>
      <c r="DA645">
        <f>AI645</f>
        <v>1</v>
      </c>
      <c r="DB645">
        <f t="shared" si="296"/>
        <v>0</v>
      </c>
      <c r="DC645">
        <f t="shared" si="297"/>
        <v>0</v>
      </c>
      <c r="DD645" t="s">
        <v>3</v>
      </c>
      <c r="DE645" t="s">
        <v>3</v>
      </c>
      <c r="DF645">
        <f t="shared" si="298"/>
        <v>0</v>
      </c>
      <c r="DG645">
        <f t="shared" si="293"/>
        <v>0</v>
      </c>
      <c r="DH645">
        <f t="shared" si="294"/>
        <v>0</v>
      </c>
      <c r="DI645">
        <f t="shared" si="299"/>
        <v>0</v>
      </c>
      <c r="DJ645">
        <f>DF645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5">
      <c r="A646">
        <f>ROW(Source!A564)</f>
        <v>564</v>
      </c>
      <c r="B646">
        <v>86549534</v>
      </c>
      <c r="C646">
        <v>86550775</v>
      </c>
      <c r="D646">
        <v>85710729</v>
      </c>
      <c r="E646">
        <v>1</v>
      </c>
      <c r="F646">
        <v>1</v>
      </c>
      <c r="G646">
        <v>1081</v>
      </c>
      <c r="H646">
        <v>3</v>
      </c>
      <c r="I646" t="s">
        <v>755</v>
      </c>
      <c r="J646" t="s">
        <v>756</v>
      </c>
      <c r="K646" t="s">
        <v>757</v>
      </c>
      <c r="L646">
        <v>1354</v>
      </c>
      <c r="N646">
        <v>1010</v>
      </c>
      <c r="O646" t="s">
        <v>163</v>
      </c>
      <c r="P646" t="s">
        <v>163</v>
      </c>
      <c r="Q646">
        <v>1</v>
      </c>
      <c r="W646">
        <v>0</v>
      </c>
      <c r="X646">
        <v>-1574888878</v>
      </c>
      <c r="Y646">
        <f t="shared" si="295"/>
        <v>2E-3</v>
      </c>
      <c r="AA646">
        <v>104.96</v>
      </c>
      <c r="AB646">
        <v>0</v>
      </c>
      <c r="AC646">
        <v>0</v>
      </c>
      <c r="AD646">
        <v>0</v>
      </c>
      <c r="AE646">
        <v>104.86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2E-3</v>
      </c>
      <c r="AU646" t="s">
        <v>3</v>
      </c>
      <c r="AV646">
        <v>0</v>
      </c>
      <c r="AW646">
        <v>2</v>
      </c>
      <c r="AX646">
        <v>86550790</v>
      </c>
      <c r="AY646">
        <v>1</v>
      </c>
      <c r="AZ646">
        <v>0</v>
      </c>
      <c r="BA646">
        <v>614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ROUND(Y646*Source!I564,9)</f>
        <v>8.0000000000000004E-4</v>
      </c>
      <c r="CY646">
        <f>AA646</f>
        <v>104.96</v>
      </c>
      <c r="CZ646">
        <f>AE646</f>
        <v>104.86</v>
      </c>
      <c r="DA646">
        <f>AI646</f>
        <v>1</v>
      </c>
      <c r="DB646">
        <f t="shared" si="296"/>
        <v>0.21</v>
      </c>
      <c r="DC646">
        <f t="shared" si="297"/>
        <v>0</v>
      </c>
      <c r="DD646" t="s">
        <v>3</v>
      </c>
      <c r="DE646" t="s">
        <v>3</v>
      </c>
      <c r="DF646">
        <f t="shared" si="298"/>
        <v>0.08</v>
      </c>
      <c r="DG646">
        <f t="shared" si="293"/>
        <v>0</v>
      </c>
      <c r="DH646">
        <f t="shared" si="294"/>
        <v>0</v>
      </c>
      <c r="DI646">
        <f t="shared" si="299"/>
        <v>0</v>
      </c>
      <c r="DJ646">
        <f>DF646</f>
        <v>0.08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5">
      <c r="A647">
        <f>ROW(Source!A564)</f>
        <v>564</v>
      </c>
      <c r="B647">
        <v>86549534</v>
      </c>
      <c r="C647">
        <v>86550775</v>
      </c>
      <c r="D647">
        <v>85710690</v>
      </c>
      <c r="E647">
        <v>1</v>
      </c>
      <c r="F647">
        <v>1</v>
      </c>
      <c r="G647">
        <v>1081</v>
      </c>
      <c r="H647">
        <v>3</v>
      </c>
      <c r="I647" t="s">
        <v>758</v>
      </c>
      <c r="J647" t="s">
        <v>759</v>
      </c>
      <c r="K647" t="s">
        <v>760</v>
      </c>
      <c r="L647">
        <v>1354</v>
      </c>
      <c r="N647">
        <v>1010</v>
      </c>
      <c r="O647" t="s">
        <v>163</v>
      </c>
      <c r="P647" t="s">
        <v>163</v>
      </c>
      <c r="Q647">
        <v>1</v>
      </c>
      <c r="W647">
        <v>0</v>
      </c>
      <c r="X647">
        <v>-1452932200</v>
      </c>
      <c r="Y647">
        <f t="shared" si="295"/>
        <v>1.8420000000000001</v>
      </c>
      <c r="AA647">
        <v>4.3600000000000003</v>
      </c>
      <c r="AB647">
        <v>0</v>
      </c>
      <c r="AC647">
        <v>0</v>
      </c>
      <c r="AD647">
        <v>0</v>
      </c>
      <c r="AE647">
        <v>4.3600000000000003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1.8420000000000001</v>
      </c>
      <c r="AU647" t="s">
        <v>3</v>
      </c>
      <c r="AV647">
        <v>0</v>
      </c>
      <c r="AW647">
        <v>2</v>
      </c>
      <c r="AX647">
        <v>86550791</v>
      </c>
      <c r="AY647">
        <v>1</v>
      </c>
      <c r="AZ647">
        <v>0</v>
      </c>
      <c r="BA647">
        <v>615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ROUND(Y647*Source!I564,9)</f>
        <v>0.73680000000000001</v>
      </c>
      <c r="CY647">
        <f>AA647</f>
        <v>4.3600000000000003</v>
      </c>
      <c r="CZ647">
        <f>AE647</f>
        <v>4.3600000000000003</v>
      </c>
      <c r="DA647">
        <f>AI647</f>
        <v>1</v>
      </c>
      <c r="DB647">
        <f t="shared" si="296"/>
        <v>8.0299999999999994</v>
      </c>
      <c r="DC647">
        <f t="shared" si="297"/>
        <v>0</v>
      </c>
      <c r="DD647" t="s">
        <v>3</v>
      </c>
      <c r="DE647" t="s">
        <v>3</v>
      </c>
      <c r="DF647">
        <f t="shared" si="298"/>
        <v>3.21</v>
      </c>
      <c r="DG647">
        <f t="shared" si="293"/>
        <v>0</v>
      </c>
      <c r="DH647">
        <f t="shared" si="294"/>
        <v>0</v>
      </c>
      <c r="DI647">
        <f t="shared" si="299"/>
        <v>0</v>
      </c>
      <c r="DJ647">
        <f>DF647</f>
        <v>3.21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ROW(Source!A565)</f>
        <v>565</v>
      </c>
      <c r="B648">
        <v>86549536</v>
      </c>
      <c r="C648">
        <v>86550775</v>
      </c>
      <c r="D648">
        <v>85665773</v>
      </c>
      <c r="E648">
        <v>1081</v>
      </c>
      <c r="F648">
        <v>1</v>
      </c>
      <c r="G648">
        <v>1081</v>
      </c>
      <c r="H648">
        <v>1</v>
      </c>
      <c r="I648" t="s">
        <v>612</v>
      </c>
      <c r="J648" t="s">
        <v>3</v>
      </c>
      <c r="K648" t="s">
        <v>613</v>
      </c>
      <c r="L648">
        <v>1191</v>
      </c>
      <c r="N648">
        <v>1013</v>
      </c>
      <c r="O648" t="s">
        <v>614</v>
      </c>
      <c r="P648" t="s">
        <v>614</v>
      </c>
      <c r="Q648">
        <v>1</v>
      </c>
      <c r="W648">
        <v>0</v>
      </c>
      <c r="X648">
        <v>476480486</v>
      </c>
      <c r="Y648">
        <f t="shared" si="295"/>
        <v>8.14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5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8.14</v>
      </c>
      <c r="AU648" t="s">
        <v>3</v>
      </c>
      <c r="AV648">
        <v>1</v>
      </c>
      <c r="AW648">
        <v>2</v>
      </c>
      <c r="AX648">
        <v>86550785</v>
      </c>
      <c r="AY648">
        <v>1</v>
      </c>
      <c r="AZ648">
        <v>0</v>
      </c>
      <c r="BA648">
        <v>617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U648">
        <f>ROUND(AT648*Source!I565*AH648*AL648,2)</f>
        <v>0</v>
      </c>
      <c r="CV648">
        <f>ROUND(Y648*Source!I565,9)</f>
        <v>3.2559999999999998</v>
      </c>
      <c r="CW648">
        <v>0</v>
      </c>
      <c r="CX648">
        <f>ROUND(Y648*Source!I565,9)</f>
        <v>3.2559999999999998</v>
      </c>
      <c r="CY648">
        <f>AD648</f>
        <v>0</v>
      </c>
      <c r="CZ648">
        <f>AH648</f>
        <v>0</v>
      </c>
      <c r="DA648">
        <f>AL648</f>
        <v>1</v>
      </c>
      <c r="DB648">
        <f t="shared" si="296"/>
        <v>0</v>
      </c>
      <c r="DC648">
        <f t="shared" si="297"/>
        <v>0</v>
      </c>
      <c r="DD648" t="s">
        <v>3</v>
      </c>
      <c r="DE648" t="s">
        <v>3</v>
      </c>
      <c r="DF648">
        <f t="shared" si="298"/>
        <v>0</v>
      </c>
      <c r="DG648">
        <f t="shared" si="293"/>
        <v>0</v>
      </c>
      <c r="DH648">
        <f t="shared" si="294"/>
        <v>0</v>
      </c>
      <c r="DI648">
        <f t="shared" si="299"/>
        <v>0</v>
      </c>
      <c r="DJ648">
        <f>DI648</f>
        <v>0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ROW(Source!A565)</f>
        <v>565</v>
      </c>
      <c r="B649">
        <v>86549536</v>
      </c>
      <c r="C649">
        <v>86550775</v>
      </c>
      <c r="D649">
        <v>85731677</v>
      </c>
      <c r="E649">
        <v>1</v>
      </c>
      <c r="F649">
        <v>1</v>
      </c>
      <c r="G649">
        <v>1081</v>
      </c>
      <c r="H649">
        <v>2</v>
      </c>
      <c r="I649" t="s">
        <v>632</v>
      </c>
      <c r="J649" t="s">
        <v>633</v>
      </c>
      <c r="K649" t="s">
        <v>634</v>
      </c>
      <c r="L649">
        <v>1368</v>
      </c>
      <c r="N649">
        <v>1011</v>
      </c>
      <c r="O649" t="s">
        <v>618</v>
      </c>
      <c r="P649" t="s">
        <v>618</v>
      </c>
      <c r="Q649">
        <v>1</v>
      </c>
      <c r="W649">
        <v>0</v>
      </c>
      <c r="X649">
        <v>874612079</v>
      </c>
      <c r="Y649">
        <f t="shared" si="295"/>
        <v>0.01</v>
      </c>
      <c r="AA649">
        <v>0</v>
      </c>
      <c r="AB649">
        <v>1541.93</v>
      </c>
      <c r="AC649">
        <v>773.01</v>
      </c>
      <c r="AD649">
        <v>0</v>
      </c>
      <c r="AE649">
        <v>0</v>
      </c>
      <c r="AF649">
        <v>83.1</v>
      </c>
      <c r="AG649">
        <v>12.62</v>
      </c>
      <c r="AH649">
        <v>0</v>
      </c>
      <c r="AI649">
        <v>1</v>
      </c>
      <c r="AJ649">
        <v>17.07</v>
      </c>
      <c r="AK649">
        <v>56.35</v>
      </c>
      <c r="AL649">
        <v>1</v>
      </c>
      <c r="AM649">
        <v>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0.01</v>
      </c>
      <c r="AU649" t="s">
        <v>3</v>
      </c>
      <c r="AV649">
        <v>0</v>
      </c>
      <c r="AW649">
        <v>2</v>
      </c>
      <c r="AX649">
        <v>86550786</v>
      </c>
      <c r="AY649">
        <v>1</v>
      </c>
      <c r="AZ649">
        <v>0</v>
      </c>
      <c r="BA649">
        <v>618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f>ROUND(Y649*Source!I565*DO649,9)</f>
        <v>5.0479999999999997E-2</v>
      </c>
      <c r="CX649">
        <f>ROUND(Y649*Source!I565,9)</f>
        <v>4.0000000000000001E-3</v>
      </c>
      <c r="CY649">
        <f>AB649</f>
        <v>1541.93</v>
      </c>
      <c r="CZ649">
        <f>AF649</f>
        <v>83.1</v>
      </c>
      <c r="DA649">
        <f>AJ649</f>
        <v>17.07</v>
      </c>
      <c r="DB649">
        <f t="shared" si="296"/>
        <v>0.83</v>
      </c>
      <c r="DC649">
        <f t="shared" si="297"/>
        <v>0.13</v>
      </c>
      <c r="DD649" t="s">
        <v>3</v>
      </c>
      <c r="DE649" t="s">
        <v>3</v>
      </c>
      <c r="DF649">
        <f t="shared" si="298"/>
        <v>0</v>
      </c>
      <c r="DG649">
        <f>ROUND(ROUND(AF649*AJ649,2)*CX649,2)</f>
        <v>5.67</v>
      </c>
      <c r="DH649">
        <f>ROUND(ROUND(AG649*AK649,2)*CX649,2)</f>
        <v>2.84</v>
      </c>
      <c r="DI649">
        <f t="shared" si="299"/>
        <v>0</v>
      </c>
      <c r="DJ649">
        <f>DG649</f>
        <v>5.67</v>
      </c>
      <c r="DK649">
        <v>0</v>
      </c>
      <c r="DL649" t="s">
        <v>635</v>
      </c>
      <c r="DM649">
        <v>0</v>
      </c>
      <c r="DN649" t="s">
        <v>614</v>
      </c>
      <c r="DO649">
        <v>12.62</v>
      </c>
    </row>
    <row r="650" spans="1:119" x14ac:dyDescent="0.25">
      <c r="A650">
        <f>ROW(Source!A565)</f>
        <v>565</v>
      </c>
      <c r="B650">
        <v>86549536</v>
      </c>
      <c r="C650">
        <v>86550775</v>
      </c>
      <c r="D650">
        <v>85731738</v>
      </c>
      <c r="E650">
        <v>1</v>
      </c>
      <c r="F650">
        <v>1</v>
      </c>
      <c r="G650">
        <v>1081</v>
      </c>
      <c r="H650">
        <v>2</v>
      </c>
      <c r="I650" t="s">
        <v>752</v>
      </c>
      <c r="J650" t="s">
        <v>753</v>
      </c>
      <c r="K650" t="s">
        <v>754</v>
      </c>
      <c r="L650">
        <v>1368</v>
      </c>
      <c r="N650">
        <v>1011</v>
      </c>
      <c r="O650" t="s">
        <v>618</v>
      </c>
      <c r="P650" t="s">
        <v>618</v>
      </c>
      <c r="Q650">
        <v>1</v>
      </c>
      <c r="W650">
        <v>0</v>
      </c>
      <c r="X650">
        <v>-1412866184</v>
      </c>
      <c r="Y650">
        <f t="shared" si="295"/>
        <v>3</v>
      </c>
      <c r="AA650">
        <v>0</v>
      </c>
      <c r="AB650">
        <v>4.49</v>
      </c>
      <c r="AC650">
        <v>0</v>
      </c>
      <c r="AD650">
        <v>0</v>
      </c>
      <c r="AE650">
        <v>0</v>
      </c>
      <c r="AF650">
        <v>0.42</v>
      </c>
      <c r="AG650">
        <v>0</v>
      </c>
      <c r="AH650">
        <v>0</v>
      </c>
      <c r="AI650">
        <v>1</v>
      </c>
      <c r="AJ650">
        <v>9.83</v>
      </c>
      <c r="AK650">
        <v>1</v>
      </c>
      <c r="AL650">
        <v>1</v>
      </c>
      <c r="AM650">
        <v>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3</v>
      </c>
      <c r="AU650" t="s">
        <v>3</v>
      </c>
      <c r="AV650">
        <v>0</v>
      </c>
      <c r="AW650">
        <v>2</v>
      </c>
      <c r="AX650">
        <v>86550788</v>
      </c>
      <c r="AY650">
        <v>1</v>
      </c>
      <c r="AZ650">
        <v>0</v>
      </c>
      <c r="BA650">
        <v>619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f>ROUND(Y650*Source!I565*DO650,9)</f>
        <v>0</v>
      </c>
      <c r="CX650">
        <f>ROUND(Y650*Source!I565,9)</f>
        <v>1.2</v>
      </c>
      <c r="CY650">
        <f>AB650</f>
        <v>4.49</v>
      </c>
      <c r="CZ650">
        <f>AF650</f>
        <v>0.42</v>
      </c>
      <c r="DA650">
        <f>AJ650</f>
        <v>9.83</v>
      </c>
      <c r="DB650">
        <f t="shared" si="296"/>
        <v>1.26</v>
      </c>
      <c r="DC650">
        <f t="shared" si="297"/>
        <v>0</v>
      </c>
      <c r="DD650" t="s">
        <v>3</v>
      </c>
      <c r="DE650" t="s">
        <v>3</v>
      </c>
      <c r="DF650">
        <f t="shared" si="298"/>
        <v>0</v>
      </c>
      <c r="DG650">
        <f>ROUND(ROUND(AF650*AJ650,2)*CX650,2)</f>
        <v>4.96</v>
      </c>
      <c r="DH650">
        <f>ROUND(ROUND(AG650,2)*CX650,2)</f>
        <v>0</v>
      </c>
      <c r="DI650">
        <f t="shared" si="299"/>
        <v>0</v>
      </c>
      <c r="DJ650">
        <f>DG650</f>
        <v>4.96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ROW(Source!A565)</f>
        <v>565</v>
      </c>
      <c r="B651">
        <v>86549536</v>
      </c>
      <c r="C651">
        <v>86550775</v>
      </c>
      <c r="D651">
        <v>85731764</v>
      </c>
      <c r="E651">
        <v>1</v>
      </c>
      <c r="F651">
        <v>1</v>
      </c>
      <c r="G651">
        <v>1081</v>
      </c>
      <c r="H651">
        <v>2</v>
      </c>
      <c r="I651" t="s">
        <v>639</v>
      </c>
      <c r="J651" t="s">
        <v>640</v>
      </c>
      <c r="K651" t="s">
        <v>641</v>
      </c>
      <c r="L651">
        <v>1368</v>
      </c>
      <c r="N651">
        <v>1011</v>
      </c>
      <c r="O651" t="s">
        <v>618</v>
      </c>
      <c r="P651" t="s">
        <v>618</v>
      </c>
      <c r="Q651">
        <v>1</v>
      </c>
      <c r="W651">
        <v>0</v>
      </c>
      <c r="X651">
        <v>-643591644</v>
      </c>
      <c r="Y651">
        <f t="shared" si="295"/>
        <v>0.8</v>
      </c>
      <c r="AA651">
        <v>0</v>
      </c>
      <c r="AB651">
        <v>4.9400000000000004</v>
      </c>
      <c r="AC651">
        <v>0</v>
      </c>
      <c r="AD651">
        <v>0</v>
      </c>
      <c r="AE651">
        <v>0</v>
      </c>
      <c r="AF651">
        <v>0.47</v>
      </c>
      <c r="AG651">
        <v>0</v>
      </c>
      <c r="AH651">
        <v>0</v>
      </c>
      <c r="AI651">
        <v>1</v>
      </c>
      <c r="AJ651">
        <v>9.66</v>
      </c>
      <c r="AK651">
        <v>1</v>
      </c>
      <c r="AL651">
        <v>1</v>
      </c>
      <c r="AM651">
        <v>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0.8</v>
      </c>
      <c r="AU651" t="s">
        <v>3</v>
      </c>
      <c r="AV651">
        <v>0</v>
      </c>
      <c r="AW651">
        <v>2</v>
      </c>
      <c r="AX651">
        <v>86550789</v>
      </c>
      <c r="AY651">
        <v>1</v>
      </c>
      <c r="AZ651">
        <v>0</v>
      </c>
      <c r="BA651">
        <v>620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f>ROUND(Y651*Source!I565*DO651,9)</f>
        <v>0</v>
      </c>
      <c r="CX651">
        <f>ROUND(Y651*Source!I565,9)</f>
        <v>0.32</v>
      </c>
      <c r="CY651">
        <f>AB651</f>
        <v>4.9400000000000004</v>
      </c>
      <c r="CZ651">
        <f>AF651</f>
        <v>0.47</v>
      </c>
      <c r="DA651">
        <f>AJ651</f>
        <v>9.66</v>
      </c>
      <c r="DB651">
        <f t="shared" si="296"/>
        <v>0.38</v>
      </c>
      <c r="DC651">
        <f t="shared" si="297"/>
        <v>0</v>
      </c>
      <c r="DD651" t="s">
        <v>3</v>
      </c>
      <c r="DE651" t="s">
        <v>3</v>
      </c>
      <c r="DF651">
        <f t="shared" si="298"/>
        <v>0</v>
      </c>
      <c r="DG651">
        <f>ROUND(ROUND(AF651*AJ651,2)*CX651,2)</f>
        <v>1.45</v>
      </c>
      <c r="DH651">
        <f>ROUND(ROUND(AG651,2)*CX651,2)</f>
        <v>0</v>
      </c>
      <c r="DI651">
        <f t="shared" si="299"/>
        <v>0</v>
      </c>
      <c r="DJ651">
        <f>DG651</f>
        <v>1.45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ROW(Source!A565)</f>
        <v>565</v>
      </c>
      <c r="B652">
        <v>86549536</v>
      </c>
      <c r="C652">
        <v>86550775</v>
      </c>
      <c r="D652">
        <v>85730911</v>
      </c>
      <c r="E652">
        <v>1</v>
      </c>
      <c r="F652">
        <v>1</v>
      </c>
      <c r="G652">
        <v>1081</v>
      </c>
      <c r="H652">
        <v>2</v>
      </c>
      <c r="I652" t="s">
        <v>652</v>
      </c>
      <c r="J652" t="s">
        <v>653</v>
      </c>
      <c r="K652" t="s">
        <v>654</v>
      </c>
      <c r="L652">
        <v>1368</v>
      </c>
      <c r="N652">
        <v>1011</v>
      </c>
      <c r="O652" t="s">
        <v>618</v>
      </c>
      <c r="P652" t="s">
        <v>618</v>
      </c>
      <c r="Q652">
        <v>1</v>
      </c>
      <c r="W652">
        <v>0</v>
      </c>
      <c r="X652">
        <v>-44940208</v>
      </c>
      <c r="Y652">
        <f t="shared" si="295"/>
        <v>0.02</v>
      </c>
      <c r="AA652">
        <v>0</v>
      </c>
      <c r="AB652">
        <v>2810.35</v>
      </c>
      <c r="AC652">
        <v>1037</v>
      </c>
      <c r="AD652">
        <v>0</v>
      </c>
      <c r="AE652">
        <v>0</v>
      </c>
      <c r="AF652">
        <v>179.17</v>
      </c>
      <c r="AG652">
        <v>16.93</v>
      </c>
      <c r="AH652">
        <v>0</v>
      </c>
      <c r="AI652">
        <v>1</v>
      </c>
      <c r="AJ652">
        <v>14.43</v>
      </c>
      <c r="AK652">
        <v>56.35</v>
      </c>
      <c r="AL652">
        <v>1</v>
      </c>
      <c r="AM652">
        <v>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0.02</v>
      </c>
      <c r="AU652" t="s">
        <v>3</v>
      </c>
      <c r="AV652">
        <v>0</v>
      </c>
      <c r="AW652">
        <v>2</v>
      </c>
      <c r="AX652">
        <v>86550787</v>
      </c>
      <c r="AY652">
        <v>1</v>
      </c>
      <c r="AZ652">
        <v>0</v>
      </c>
      <c r="BA652">
        <v>621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ROUND(Y652*Source!I565*DO652,9)</f>
        <v>0.13544</v>
      </c>
      <c r="CX652">
        <f>ROUND(Y652*Source!I565,9)</f>
        <v>8.0000000000000002E-3</v>
      </c>
      <c r="CY652">
        <f>AB652</f>
        <v>2810.35</v>
      </c>
      <c r="CZ652">
        <f>AF652</f>
        <v>179.17</v>
      </c>
      <c r="DA652">
        <f>AJ652</f>
        <v>14.43</v>
      </c>
      <c r="DB652">
        <f t="shared" si="296"/>
        <v>3.58</v>
      </c>
      <c r="DC652">
        <f t="shared" si="297"/>
        <v>0.34</v>
      </c>
      <c r="DD652" t="s">
        <v>3</v>
      </c>
      <c r="DE652" t="s">
        <v>3</v>
      </c>
      <c r="DF652">
        <f t="shared" si="298"/>
        <v>0</v>
      </c>
      <c r="DG652">
        <f>ROUND(ROUND(AF652*AJ652,2)*CX652,2)</f>
        <v>20.68</v>
      </c>
      <c r="DH652">
        <f>ROUND(ROUND(AG652*AK652,2)*CX652,2)</f>
        <v>7.63</v>
      </c>
      <c r="DI652">
        <f t="shared" si="299"/>
        <v>0</v>
      </c>
      <c r="DJ652">
        <f>DG652</f>
        <v>20.68</v>
      </c>
      <c r="DK652">
        <v>0</v>
      </c>
      <c r="DL652" t="s">
        <v>635</v>
      </c>
      <c r="DM652">
        <v>0</v>
      </c>
      <c r="DN652" t="s">
        <v>614</v>
      </c>
      <c r="DO652">
        <v>16.93</v>
      </c>
    </row>
    <row r="653" spans="1:119" x14ac:dyDescent="0.25">
      <c r="A653">
        <f>ROW(Source!A565)</f>
        <v>565</v>
      </c>
      <c r="B653">
        <v>86549536</v>
      </c>
      <c r="C653">
        <v>86550775</v>
      </c>
      <c r="D653">
        <v>0</v>
      </c>
      <c r="E653">
        <v>1081</v>
      </c>
      <c r="F653">
        <v>1</v>
      </c>
      <c r="G653">
        <v>1081</v>
      </c>
      <c r="H653">
        <v>3</v>
      </c>
      <c r="I653" t="s">
        <v>3</v>
      </c>
      <c r="J653" t="s">
        <v>3</v>
      </c>
      <c r="K653" t="s">
        <v>510</v>
      </c>
      <c r="L653">
        <v>1035</v>
      </c>
      <c r="N653">
        <v>1013</v>
      </c>
      <c r="O653" t="s">
        <v>406</v>
      </c>
      <c r="P653" t="s">
        <v>406</v>
      </c>
      <c r="Q653">
        <v>1</v>
      </c>
      <c r="W653">
        <v>0</v>
      </c>
      <c r="X653">
        <v>-1749890952</v>
      </c>
      <c r="Y653">
        <f t="shared" si="295"/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9.84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3</v>
      </c>
      <c r="AT653">
        <v>1</v>
      </c>
      <c r="AU653" t="s">
        <v>3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ROUND(Y653*Source!I565,9)</f>
        <v>0.4</v>
      </c>
      <c r="CY653">
        <f>AA653</f>
        <v>0</v>
      </c>
      <c r="CZ653">
        <f>AE653</f>
        <v>0</v>
      </c>
      <c r="DA653">
        <f>AI653</f>
        <v>9.84</v>
      </c>
      <c r="DB653">
        <f t="shared" si="296"/>
        <v>0</v>
      </c>
      <c r="DC653">
        <f t="shared" si="297"/>
        <v>0</v>
      </c>
      <c r="DD653" t="s">
        <v>3</v>
      </c>
      <c r="DE653" t="s">
        <v>3</v>
      </c>
      <c r="DF653">
        <f>ROUND(ROUND(AE653*AI653,2)*CX653,2)</f>
        <v>0</v>
      </c>
      <c r="DG653">
        <f t="shared" ref="DG653:DG665" si="300">ROUND(ROUND(AF653,2)*CX653,2)</f>
        <v>0</v>
      </c>
      <c r="DH653">
        <f t="shared" ref="DH653:DH666" si="301">ROUND(ROUND(AG653,2)*CX653,2)</f>
        <v>0</v>
      </c>
      <c r="DI653">
        <f t="shared" si="299"/>
        <v>0</v>
      </c>
      <c r="DJ653">
        <f>DF653</f>
        <v>0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ROW(Source!A565)</f>
        <v>565</v>
      </c>
      <c r="B654">
        <v>86549536</v>
      </c>
      <c r="C654">
        <v>86550775</v>
      </c>
      <c r="D654">
        <v>0</v>
      </c>
      <c r="E654">
        <v>1081</v>
      </c>
      <c r="F654">
        <v>1</v>
      </c>
      <c r="G654">
        <v>1081</v>
      </c>
      <c r="H654">
        <v>3</v>
      </c>
      <c r="I654" t="s">
        <v>3</v>
      </c>
      <c r="J654" t="s">
        <v>3</v>
      </c>
      <c r="K654" t="s">
        <v>511</v>
      </c>
      <c r="L654">
        <v>1354</v>
      </c>
      <c r="N654">
        <v>1010</v>
      </c>
      <c r="O654" t="s">
        <v>163</v>
      </c>
      <c r="P654" t="s">
        <v>163</v>
      </c>
      <c r="Q654">
        <v>1</v>
      </c>
      <c r="W654">
        <v>0</v>
      </c>
      <c r="X654">
        <v>-740331195</v>
      </c>
      <c r="Y654">
        <f t="shared" si="295"/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9.84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3</v>
      </c>
      <c r="AT654">
        <v>1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ROUND(Y654*Source!I565,9)</f>
        <v>0.4</v>
      </c>
      <c r="CY654">
        <f>AA654</f>
        <v>0</v>
      </c>
      <c r="CZ654">
        <f>AE654</f>
        <v>0</v>
      </c>
      <c r="DA654">
        <f>AI654</f>
        <v>9.84</v>
      </c>
      <c r="DB654">
        <f t="shared" si="296"/>
        <v>0</v>
      </c>
      <c r="DC654">
        <f t="shared" si="297"/>
        <v>0</v>
      </c>
      <c r="DD654" t="s">
        <v>3</v>
      </c>
      <c r="DE654" t="s">
        <v>3</v>
      </c>
      <c r="DF654">
        <f>ROUND(ROUND(AE654*AI654,2)*CX654,2)</f>
        <v>0</v>
      </c>
      <c r="DG654">
        <f t="shared" si="300"/>
        <v>0</v>
      </c>
      <c r="DH654">
        <f t="shared" si="301"/>
        <v>0</v>
      </c>
      <c r="DI654">
        <f t="shared" si="299"/>
        <v>0</v>
      </c>
      <c r="DJ654">
        <f>DF654</f>
        <v>0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ROW(Source!A565)</f>
        <v>565</v>
      </c>
      <c r="B655">
        <v>86549536</v>
      </c>
      <c r="C655">
        <v>86550775</v>
      </c>
      <c r="D655">
        <v>85710729</v>
      </c>
      <c r="E655">
        <v>1</v>
      </c>
      <c r="F655">
        <v>1</v>
      </c>
      <c r="G655">
        <v>1081</v>
      </c>
      <c r="H655">
        <v>3</v>
      </c>
      <c r="I655" t="s">
        <v>755</v>
      </c>
      <c r="J655" t="s">
        <v>756</v>
      </c>
      <c r="K655" t="s">
        <v>757</v>
      </c>
      <c r="L655">
        <v>1354</v>
      </c>
      <c r="N655">
        <v>1010</v>
      </c>
      <c r="O655" t="s">
        <v>163</v>
      </c>
      <c r="P655" t="s">
        <v>163</v>
      </c>
      <c r="Q655">
        <v>1</v>
      </c>
      <c r="W655">
        <v>0</v>
      </c>
      <c r="X655">
        <v>-1574888878</v>
      </c>
      <c r="Y655">
        <f t="shared" si="295"/>
        <v>2E-3</v>
      </c>
      <c r="AA655">
        <v>345.33</v>
      </c>
      <c r="AB655">
        <v>0</v>
      </c>
      <c r="AC655">
        <v>0</v>
      </c>
      <c r="AD655">
        <v>0</v>
      </c>
      <c r="AE655">
        <v>104.86</v>
      </c>
      <c r="AF655">
        <v>0</v>
      </c>
      <c r="AG655">
        <v>0</v>
      </c>
      <c r="AH655">
        <v>0</v>
      </c>
      <c r="AI655">
        <v>3.29</v>
      </c>
      <c r="AJ655">
        <v>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2E-3</v>
      </c>
      <c r="AU655" t="s">
        <v>3</v>
      </c>
      <c r="AV655">
        <v>0</v>
      </c>
      <c r="AW655">
        <v>2</v>
      </c>
      <c r="AX655">
        <v>86550790</v>
      </c>
      <c r="AY655">
        <v>1</v>
      </c>
      <c r="AZ655">
        <v>0</v>
      </c>
      <c r="BA655">
        <v>622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ROUND(Y655*Source!I565,9)</f>
        <v>8.0000000000000004E-4</v>
      </c>
      <c r="CY655">
        <f>AA655</f>
        <v>345.33</v>
      </c>
      <c r="CZ655">
        <f>AE655</f>
        <v>104.86</v>
      </c>
      <c r="DA655">
        <f>AI655</f>
        <v>3.29</v>
      </c>
      <c r="DB655">
        <f t="shared" si="296"/>
        <v>0.21</v>
      </c>
      <c r="DC655">
        <f t="shared" si="297"/>
        <v>0</v>
      </c>
      <c r="DD655" t="s">
        <v>3</v>
      </c>
      <c r="DE655" t="s">
        <v>3</v>
      </c>
      <c r="DF655">
        <f>ROUND(ROUND(AE655*AI655,2)*CX655,2)</f>
        <v>0.28000000000000003</v>
      </c>
      <c r="DG655">
        <f t="shared" si="300"/>
        <v>0</v>
      </c>
      <c r="DH655">
        <f t="shared" si="301"/>
        <v>0</v>
      </c>
      <c r="DI655">
        <f t="shared" si="299"/>
        <v>0</v>
      </c>
      <c r="DJ655">
        <f>DF655</f>
        <v>0.28000000000000003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ROW(Source!A565)</f>
        <v>565</v>
      </c>
      <c r="B656">
        <v>86549536</v>
      </c>
      <c r="C656">
        <v>86550775</v>
      </c>
      <c r="D656">
        <v>85710690</v>
      </c>
      <c r="E656">
        <v>1</v>
      </c>
      <c r="F656">
        <v>1</v>
      </c>
      <c r="G656">
        <v>1081</v>
      </c>
      <c r="H656">
        <v>3</v>
      </c>
      <c r="I656" t="s">
        <v>758</v>
      </c>
      <c r="J656" t="s">
        <v>759</v>
      </c>
      <c r="K656" t="s">
        <v>760</v>
      </c>
      <c r="L656">
        <v>1354</v>
      </c>
      <c r="N656">
        <v>1010</v>
      </c>
      <c r="O656" t="s">
        <v>163</v>
      </c>
      <c r="P656" t="s">
        <v>163</v>
      </c>
      <c r="Q656">
        <v>1</v>
      </c>
      <c r="W656">
        <v>0</v>
      </c>
      <c r="X656">
        <v>-1452932200</v>
      </c>
      <c r="Y656">
        <f t="shared" si="295"/>
        <v>1.8420000000000001</v>
      </c>
      <c r="AA656">
        <v>13.4</v>
      </c>
      <c r="AB656">
        <v>0</v>
      </c>
      <c r="AC656">
        <v>0</v>
      </c>
      <c r="AD656">
        <v>0</v>
      </c>
      <c r="AE656">
        <v>4.3600000000000003</v>
      </c>
      <c r="AF656">
        <v>0</v>
      </c>
      <c r="AG656">
        <v>0</v>
      </c>
      <c r="AH656">
        <v>0</v>
      </c>
      <c r="AI656">
        <v>3.07</v>
      </c>
      <c r="AJ656">
        <v>1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1.8420000000000001</v>
      </c>
      <c r="AU656" t="s">
        <v>3</v>
      </c>
      <c r="AV656">
        <v>0</v>
      </c>
      <c r="AW656">
        <v>2</v>
      </c>
      <c r="AX656">
        <v>86550791</v>
      </c>
      <c r="AY656">
        <v>1</v>
      </c>
      <c r="AZ656">
        <v>0</v>
      </c>
      <c r="BA656">
        <v>623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ROUND(Y656*Source!I565,9)</f>
        <v>0.73680000000000001</v>
      </c>
      <c r="CY656">
        <f>AA656</f>
        <v>13.4</v>
      </c>
      <c r="CZ656">
        <f>AE656</f>
        <v>4.3600000000000003</v>
      </c>
      <c r="DA656">
        <f>AI656</f>
        <v>3.07</v>
      </c>
      <c r="DB656">
        <f t="shared" si="296"/>
        <v>8.0299999999999994</v>
      </c>
      <c r="DC656">
        <f t="shared" si="297"/>
        <v>0</v>
      </c>
      <c r="DD656" t="s">
        <v>3</v>
      </c>
      <c r="DE656" t="s">
        <v>3</v>
      </c>
      <c r="DF656">
        <f>ROUND(ROUND(AE656*AI656,2)*CX656,2)</f>
        <v>9.8699999999999992</v>
      </c>
      <c r="DG656">
        <f t="shared" si="300"/>
        <v>0</v>
      </c>
      <c r="DH656">
        <f t="shared" si="301"/>
        <v>0</v>
      </c>
      <c r="DI656">
        <f t="shared" si="299"/>
        <v>0</v>
      </c>
      <c r="DJ656">
        <f>DF656</f>
        <v>9.8699999999999992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ROW(Source!A570)</f>
        <v>570</v>
      </c>
      <c r="B657">
        <v>86549534</v>
      </c>
      <c r="C657">
        <v>86550795</v>
      </c>
      <c r="D657">
        <v>85665773</v>
      </c>
      <c r="E657">
        <v>1081</v>
      </c>
      <c r="F657">
        <v>1</v>
      </c>
      <c r="G657">
        <v>1081</v>
      </c>
      <c r="H657">
        <v>1</v>
      </c>
      <c r="I657" t="s">
        <v>612</v>
      </c>
      <c r="J657" t="s">
        <v>3</v>
      </c>
      <c r="K657" t="s">
        <v>613</v>
      </c>
      <c r="L657">
        <v>1191</v>
      </c>
      <c r="N657">
        <v>1013</v>
      </c>
      <c r="O657" t="s">
        <v>614</v>
      </c>
      <c r="P657" t="s">
        <v>614</v>
      </c>
      <c r="Q657">
        <v>1</v>
      </c>
      <c r="W657">
        <v>0</v>
      </c>
      <c r="X657">
        <v>476480486</v>
      </c>
      <c r="Y657">
        <f>((AT657*1.15)*1.2)</f>
        <v>3.5603999999999996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2.58</v>
      </c>
      <c r="AU657" t="s">
        <v>139</v>
      </c>
      <c r="AV657">
        <v>1</v>
      </c>
      <c r="AW657">
        <v>2</v>
      </c>
      <c r="AX657">
        <v>86550804</v>
      </c>
      <c r="AY657">
        <v>1</v>
      </c>
      <c r="AZ657">
        <v>0</v>
      </c>
      <c r="BA657">
        <v>625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U657">
        <f>ROUND(AT657*Source!I570*AH657*AL657,2)</f>
        <v>0</v>
      </c>
      <c r="CV657">
        <f>ROUND(Y657*Source!I570,9)</f>
        <v>14.2416</v>
      </c>
      <c r="CW657">
        <v>0</v>
      </c>
      <c r="CX657">
        <f>ROUND(Y657*Source!I570,9)</f>
        <v>14.2416</v>
      </c>
      <c r="CY657">
        <f>AD657</f>
        <v>0</v>
      </c>
      <c r="CZ657">
        <f>AH657</f>
        <v>0</v>
      </c>
      <c r="DA657">
        <f>AL657</f>
        <v>1</v>
      </c>
      <c r="DB657">
        <f>ROUND(((ROUND(AT657*CZ657,2)*1.15)*1.2),6)</f>
        <v>0</v>
      </c>
      <c r="DC657">
        <f>ROUND(((ROUND(AT657*AG657,2)*1.15)*1.2),6)</f>
        <v>0</v>
      </c>
      <c r="DD657" t="s">
        <v>3</v>
      </c>
      <c r="DE657" t="s">
        <v>3</v>
      </c>
      <c r="DF657">
        <f t="shared" ref="DF657:DF667" si="302">ROUND(ROUND(AE657,2)*CX657,2)</f>
        <v>0</v>
      </c>
      <c r="DG657">
        <f t="shared" si="300"/>
        <v>0</v>
      </c>
      <c r="DH657">
        <f t="shared" si="301"/>
        <v>0</v>
      </c>
      <c r="DI657">
        <f t="shared" si="299"/>
        <v>0</v>
      </c>
      <c r="DJ657">
        <f>DI657</f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5">
      <c r="A658">
        <f>ROW(Source!A570)</f>
        <v>570</v>
      </c>
      <c r="B658">
        <v>86549534</v>
      </c>
      <c r="C658">
        <v>86550795</v>
      </c>
      <c r="D658">
        <v>85731375</v>
      </c>
      <c r="E658">
        <v>1</v>
      </c>
      <c r="F658">
        <v>1</v>
      </c>
      <c r="G658">
        <v>1081</v>
      </c>
      <c r="H658">
        <v>2</v>
      </c>
      <c r="I658" t="s">
        <v>761</v>
      </c>
      <c r="J658" t="s">
        <v>762</v>
      </c>
      <c r="K658" t="s">
        <v>763</v>
      </c>
      <c r="L658">
        <v>1368</v>
      </c>
      <c r="N658">
        <v>1011</v>
      </c>
      <c r="O658" t="s">
        <v>618</v>
      </c>
      <c r="P658" t="s">
        <v>618</v>
      </c>
      <c r="Q658">
        <v>1</v>
      </c>
      <c r="W658">
        <v>0</v>
      </c>
      <c r="X658">
        <v>378609176</v>
      </c>
      <c r="Y658">
        <f>((AT658*1.25)*1.2)</f>
        <v>2.0699999999999998</v>
      </c>
      <c r="AA658">
        <v>0</v>
      </c>
      <c r="AB658">
        <v>3.39</v>
      </c>
      <c r="AC658">
        <v>0</v>
      </c>
      <c r="AD658">
        <v>0</v>
      </c>
      <c r="AE658">
        <v>0</v>
      </c>
      <c r="AF658">
        <v>3.18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1.38</v>
      </c>
      <c r="AU658" t="s">
        <v>138</v>
      </c>
      <c r="AV658">
        <v>0</v>
      </c>
      <c r="AW658">
        <v>2</v>
      </c>
      <c r="AX658">
        <v>86550805</v>
      </c>
      <c r="AY658">
        <v>1</v>
      </c>
      <c r="AZ658">
        <v>0</v>
      </c>
      <c r="BA658">
        <v>626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ROUND(Y658*Source!I570*DO658,9)</f>
        <v>0</v>
      </c>
      <c r="CX658">
        <f>ROUND(Y658*Source!I570,9)</f>
        <v>8.2799999999999994</v>
      </c>
      <c r="CY658">
        <f>AB658</f>
        <v>3.39</v>
      </c>
      <c r="CZ658">
        <f>AF658</f>
        <v>3.18</v>
      </c>
      <c r="DA658">
        <f>AJ658</f>
        <v>1</v>
      </c>
      <c r="DB658">
        <f>ROUND(((ROUND(AT658*CZ658,2)*1.25)*1.2),6)</f>
        <v>6.585</v>
      </c>
      <c r="DC658">
        <f>ROUND(((ROUND(AT658*AG658,2)*1.25)*1.2),6)</f>
        <v>0</v>
      </c>
      <c r="DD658" t="s">
        <v>3</v>
      </c>
      <c r="DE658" t="s">
        <v>3</v>
      </c>
      <c r="DF658">
        <f t="shared" si="302"/>
        <v>0</v>
      </c>
      <c r="DG658">
        <f t="shared" si="300"/>
        <v>26.33</v>
      </c>
      <c r="DH658">
        <f t="shared" si="301"/>
        <v>0</v>
      </c>
      <c r="DI658">
        <f t="shared" si="299"/>
        <v>0</v>
      </c>
      <c r="DJ658">
        <f>DG658</f>
        <v>26.33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5">
      <c r="A659">
        <f>ROW(Source!A570)</f>
        <v>570</v>
      </c>
      <c r="B659">
        <v>86549534</v>
      </c>
      <c r="C659">
        <v>86550795</v>
      </c>
      <c r="D659">
        <v>85731677</v>
      </c>
      <c r="E659">
        <v>1</v>
      </c>
      <c r="F659">
        <v>1</v>
      </c>
      <c r="G659">
        <v>1081</v>
      </c>
      <c r="H659">
        <v>2</v>
      </c>
      <c r="I659" t="s">
        <v>632</v>
      </c>
      <c r="J659" t="s">
        <v>633</v>
      </c>
      <c r="K659" t="s">
        <v>634</v>
      </c>
      <c r="L659">
        <v>1368</v>
      </c>
      <c r="N659">
        <v>1011</v>
      </c>
      <c r="O659" t="s">
        <v>618</v>
      </c>
      <c r="P659" t="s">
        <v>618</v>
      </c>
      <c r="Q659">
        <v>1</v>
      </c>
      <c r="W659">
        <v>0</v>
      </c>
      <c r="X659">
        <v>874612079</v>
      </c>
      <c r="Y659">
        <f>((AT659*1.25)*1.2)</f>
        <v>0.03</v>
      </c>
      <c r="AA659">
        <v>0</v>
      </c>
      <c r="AB659">
        <v>88.67</v>
      </c>
      <c r="AC659">
        <v>13.47</v>
      </c>
      <c r="AD659">
        <v>0</v>
      </c>
      <c r="AE659">
        <v>0</v>
      </c>
      <c r="AF659">
        <v>83.1</v>
      </c>
      <c r="AG659">
        <v>12.62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0.02</v>
      </c>
      <c r="AU659" t="s">
        <v>138</v>
      </c>
      <c r="AV659">
        <v>0</v>
      </c>
      <c r="AW659">
        <v>2</v>
      </c>
      <c r="AX659">
        <v>86550806</v>
      </c>
      <c r="AY659">
        <v>1</v>
      </c>
      <c r="AZ659">
        <v>0</v>
      </c>
      <c r="BA659">
        <v>627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f>ROUND(Y659*Source!I570*DO659,9)</f>
        <v>1.5144</v>
      </c>
      <c r="CX659">
        <f>ROUND(Y659*Source!I570,9)</f>
        <v>0.12</v>
      </c>
      <c r="CY659">
        <f>AB659</f>
        <v>88.67</v>
      </c>
      <c r="CZ659">
        <f>AF659</f>
        <v>83.1</v>
      </c>
      <c r="DA659">
        <f>AJ659</f>
        <v>1</v>
      </c>
      <c r="DB659">
        <f>ROUND(((ROUND(AT659*CZ659,2)*1.25)*1.2),6)</f>
        <v>2.4900000000000002</v>
      </c>
      <c r="DC659">
        <f>ROUND(((ROUND(AT659*AG659,2)*1.25)*1.2),6)</f>
        <v>0.375</v>
      </c>
      <c r="DD659" t="s">
        <v>3</v>
      </c>
      <c r="DE659" t="s">
        <v>3</v>
      </c>
      <c r="DF659">
        <f t="shared" si="302"/>
        <v>0</v>
      </c>
      <c r="DG659">
        <f t="shared" si="300"/>
        <v>9.9700000000000006</v>
      </c>
      <c r="DH659">
        <f t="shared" si="301"/>
        <v>1.51</v>
      </c>
      <c r="DI659">
        <f t="shared" si="299"/>
        <v>0</v>
      </c>
      <c r="DJ659">
        <f>DG659</f>
        <v>9.9700000000000006</v>
      </c>
      <c r="DK659">
        <v>0</v>
      </c>
      <c r="DL659" t="s">
        <v>635</v>
      </c>
      <c r="DM659">
        <v>0</v>
      </c>
      <c r="DN659" t="s">
        <v>614</v>
      </c>
      <c r="DO659">
        <v>12.62</v>
      </c>
    </row>
    <row r="660" spans="1:119" x14ac:dyDescent="0.25">
      <c r="A660">
        <f>ROW(Source!A570)</f>
        <v>570</v>
      </c>
      <c r="B660">
        <v>86549534</v>
      </c>
      <c r="C660">
        <v>86550795</v>
      </c>
      <c r="D660">
        <v>85701565</v>
      </c>
      <c r="E660">
        <v>1</v>
      </c>
      <c r="F660">
        <v>1</v>
      </c>
      <c r="G660">
        <v>1081</v>
      </c>
      <c r="H660">
        <v>3</v>
      </c>
      <c r="I660" t="s">
        <v>727</v>
      </c>
      <c r="J660" t="s">
        <v>728</v>
      </c>
      <c r="K660" t="s">
        <v>729</v>
      </c>
      <c r="L660">
        <v>1348</v>
      </c>
      <c r="N660">
        <v>1009</v>
      </c>
      <c r="O660" t="s">
        <v>628</v>
      </c>
      <c r="P660" t="s">
        <v>628</v>
      </c>
      <c r="Q660">
        <v>1000</v>
      </c>
      <c r="W660">
        <v>0</v>
      </c>
      <c r="X660">
        <v>1260429582</v>
      </c>
      <c r="Y660">
        <f>((AT660*1)*1)</f>
        <v>1.6000000000000001E-4</v>
      </c>
      <c r="AA660">
        <v>476.07</v>
      </c>
      <c r="AB660">
        <v>0</v>
      </c>
      <c r="AC660">
        <v>0</v>
      </c>
      <c r="AD660">
        <v>0</v>
      </c>
      <c r="AE660">
        <v>476.07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1.6000000000000001E-4</v>
      </c>
      <c r="AU660" t="s">
        <v>36</v>
      </c>
      <c r="AV660">
        <v>0</v>
      </c>
      <c r="AW660">
        <v>2</v>
      </c>
      <c r="AX660">
        <v>86550807</v>
      </c>
      <c r="AY660">
        <v>1</v>
      </c>
      <c r="AZ660">
        <v>0</v>
      </c>
      <c r="BA660">
        <v>628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ROUND(Y660*Source!I570,9)</f>
        <v>6.4000000000000005E-4</v>
      </c>
      <c r="CY660">
        <f>AA660</f>
        <v>476.07</v>
      </c>
      <c r="CZ660">
        <f>AE660</f>
        <v>476.07</v>
      </c>
      <c r="DA660">
        <f>AI660</f>
        <v>1</v>
      </c>
      <c r="DB660">
        <f>ROUND(((ROUND(AT660*CZ660,2)*1)*1),6)</f>
        <v>0.08</v>
      </c>
      <c r="DC660">
        <f>ROUND(((ROUND(AT660*AG660,2)*1)*1),6)</f>
        <v>0</v>
      </c>
      <c r="DD660" t="s">
        <v>3</v>
      </c>
      <c r="DE660" t="s">
        <v>3</v>
      </c>
      <c r="DF660">
        <f t="shared" si="302"/>
        <v>0.3</v>
      </c>
      <c r="DG660">
        <f t="shared" si="300"/>
        <v>0</v>
      </c>
      <c r="DH660">
        <f t="shared" si="301"/>
        <v>0</v>
      </c>
      <c r="DI660">
        <f t="shared" si="299"/>
        <v>0</v>
      </c>
      <c r="DJ660">
        <f>DF660</f>
        <v>0.3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ROW(Source!A570)</f>
        <v>570</v>
      </c>
      <c r="B661">
        <v>86549534</v>
      </c>
      <c r="C661">
        <v>86550795</v>
      </c>
      <c r="D661">
        <v>85701768</v>
      </c>
      <c r="E661">
        <v>1</v>
      </c>
      <c r="F661">
        <v>1</v>
      </c>
      <c r="G661">
        <v>1081</v>
      </c>
      <c r="H661">
        <v>3</v>
      </c>
      <c r="I661" t="s">
        <v>764</v>
      </c>
      <c r="J661" t="s">
        <v>765</v>
      </c>
      <c r="K661" t="s">
        <v>766</v>
      </c>
      <c r="L661">
        <v>1348</v>
      </c>
      <c r="N661">
        <v>1009</v>
      </c>
      <c r="O661" t="s">
        <v>628</v>
      </c>
      <c r="P661" t="s">
        <v>628</v>
      </c>
      <c r="Q661">
        <v>1000</v>
      </c>
      <c r="W661">
        <v>0</v>
      </c>
      <c r="X661">
        <v>63955816</v>
      </c>
      <c r="Y661">
        <f>((AT661*1)*1)</f>
        <v>1.9000000000000001E-4</v>
      </c>
      <c r="AA661">
        <v>7185.82</v>
      </c>
      <c r="AB661">
        <v>0</v>
      </c>
      <c r="AC661">
        <v>0</v>
      </c>
      <c r="AD661">
        <v>0</v>
      </c>
      <c r="AE661">
        <v>7185.82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1.9000000000000001E-4</v>
      </c>
      <c r="AU661" t="s">
        <v>36</v>
      </c>
      <c r="AV661">
        <v>0</v>
      </c>
      <c r="AW661">
        <v>2</v>
      </c>
      <c r="AX661">
        <v>86550808</v>
      </c>
      <c r="AY661">
        <v>1</v>
      </c>
      <c r="AZ661">
        <v>0</v>
      </c>
      <c r="BA661">
        <v>629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ROUND(Y661*Source!I570,9)</f>
        <v>7.6000000000000004E-4</v>
      </c>
      <c r="CY661">
        <f>AA661</f>
        <v>7185.82</v>
      </c>
      <c r="CZ661">
        <f>AE661</f>
        <v>7185.82</v>
      </c>
      <c r="DA661">
        <f>AI661</f>
        <v>1</v>
      </c>
      <c r="DB661">
        <f>ROUND(((ROUND(AT661*CZ661,2)*1)*1),6)</f>
        <v>1.37</v>
      </c>
      <c r="DC661">
        <f>ROUND(((ROUND(AT661*AG661,2)*1)*1),6)</f>
        <v>0</v>
      </c>
      <c r="DD661" t="s">
        <v>3</v>
      </c>
      <c r="DE661" t="s">
        <v>3</v>
      </c>
      <c r="DF661">
        <f t="shared" si="302"/>
        <v>5.46</v>
      </c>
      <c r="DG661">
        <f t="shared" si="300"/>
        <v>0</v>
      </c>
      <c r="DH661">
        <f t="shared" si="301"/>
        <v>0</v>
      </c>
      <c r="DI661">
        <f t="shared" si="299"/>
        <v>0</v>
      </c>
      <c r="DJ661">
        <f>DF661</f>
        <v>5.46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ROW(Source!A570)</f>
        <v>570</v>
      </c>
      <c r="B662">
        <v>86549534</v>
      </c>
      <c r="C662">
        <v>86550795</v>
      </c>
      <c r="D662">
        <v>85700837</v>
      </c>
      <c r="E662">
        <v>1</v>
      </c>
      <c r="F662">
        <v>1</v>
      </c>
      <c r="G662">
        <v>1081</v>
      </c>
      <c r="H662">
        <v>3</v>
      </c>
      <c r="I662" t="s">
        <v>733</v>
      </c>
      <c r="J662" t="s">
        <v>734</v>
      </c>
      <c r="K662" t="s">
        <v>735</v>
      </c>
      <c r="L662">
        <v>1348</v>
      </c>
      <c r="N662">
        <v>1009</v>
      </c>
      <c r="O662" t="s">
        <v>628</v>
      </c>
      <c r="P662" t="s">
        <v>628</v>
      </c>
      <c r="Q662">
        <v>1000</v>
      </c>
      <c r="W662">
        <v>0</v>
      </c>
      <c r="X662">
        <v>1827646295</v>
      </c>
      <c r="Y662">
        <f>((AT662*1)*1)</f>
        <v>6.0000000000000002E-5</v>
      </c>
      <c r="AA662">
        <v>25762.5</v>
      </c>
      <c r="AB662">
        <v>0</v>
      </c>
      <c r="AC662">
        <v>0</v>
      </c>
      <c r="AD662">
        <v>0</v>
      </c>
      <c r="AE662">
        <v>25762.5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-2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6.0000000000000002E-5</v>
      </c>
      <c r="AU662" t="s">
        <v>36</v>
      </c>
      <c r="AV662">
        <v>0</v>
      </c>
      <c r="AW662">
        <v>2</v>
      </c>
      <c r="AX662">
        <v>86550809</v>
      </c>
      <c r="AY662">
        <v>1</v>
      </c>
      <c r="AZ662">
        <v>0</v>
      </c>
      <c r="BA662">
        <v>630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ROUND(Y662*Source!I570,9)</f>
        <v>2.4000000000000001E-4</v>
      </c>
      <c r="CY662">
        <f>AA662</f>
        <v>25762.5</v>
      </c>
      <c r="CZ662">
        <f>AE662</f>
        <v>25762.5</v>
      </c>
      <c r="DA662">
        <f>AI662</f>
        <v>1</v>
      </c>
      <c r="DB662">
        <f>ROUND(((ROUND(AT662*CZ662,2)*1)*1),6)</f>
        <v>1.55</v>
      </c>
      <c r="DC662">
        <f>ROUND(((ROUND(AT662*AG662,2)*1)*1),6)</f>
        <v>0</v>
      </c>
      <c r="DD662" t="s">
        <v>3</v>
      </c>
      <c r="DE662" t="s">
        <v>3</v>
      </c>
      <c r="DF662">
        <f t="shared" si="302"/>
        <v>6.18</v>
      </c>
      <c r="DG662">
        <f t="shared" si="300"/>
        <v>0</v>
      </c>
      <c r="DH662">
        <f t="shared" si="301"/>
        <v>0</v>
      </c>
      <c r="DI662">
        <f t="shared" si="299"/>
        <v>0</v>
      </c>
      <c r="DJ662">
        <f>DF662</f>
        <v>6.18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ROW(Source!A570)</f>
        <v>570</v>
      </c>
      <c r="B663">
        <v>86549534</v>
      </c>
      <c r="C663">
        <v>86550795</v>
      </c>
      <c r="D663">
        <v>85714095</v>
      </c>
      <c r="E663">
        <v>1</v>
      </c>
      <c r="F663">
        <v>1</v>
      </c>
      <c r="G663">
        <v>1081</v>
      </c>
      <c r="H663">
        <v>3</v>
      </c>
      <c r="I663" t="s">
        <v>520</v>
      </c>
      <c r="J663" t="s">
        <v>522</v>
      </c>
      <c r="K663" t="s">
        <v>521</v>
      </c>
      <c r="L663">
        <v>1354</v>
      </c>
      <c r="N663">
        <v>1010</v>
      </c>
      <c r="O663" t="s">
        <v>163</v>
      </c>
      <c r="P663" t="s">
        <v>163</v>
      </c>
      <c r="Q663">
        <v>1</v>
      </c>
      <c r="W663">
        <v>0</v>
      </c>
      <c r="X663">
        <v>-1246300492</v>
      </c>
      <c r="Y663">
        <f>((AT663*1)*1)</f>
        <v>1</v>
      </c>
      <c r="AA663">
        <v>55.56</v>
      </c>
      <c r="AB663">
        <v>0</v>
      </c>
      <c r="AC663">
        <v>0</v>
      </c>
      <c r="AD663">
        <v>0</v>
      </c>
      <c r="AE663">
        <v>55.56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1</v>
      </c>
      <c r="AU663" t="s">
        <v>36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ROUND(Y663*Source!I570,9)</f>
        <v>4</v>
      </c>
      <c r="CY663">
        <f>AA663</f>
        <v>55.56</v>
      </c>
      <c r="CZ663">
        <f>AE663</f>
        <v>55.56</v>
      </c>
      <c r="DA663">
        <f>AI663</f>
        <v>1</v>
      </c>
      <c r="DB663">
        <f>ROUND(((ROUND(AT663*CZ663,2)*1)*1),6)</f>
        <v>55.56</v>
      </c>
      <c r="DC663">
        <f>ROUND(((ROUND(AT663*AG663,2)*1)*1),6)</f>
        <v>0</v>
      </c>
      <c r="DD663" t="s">
        <v>3</v>
      </c>
      <c r="DE663" t="s">
        <v>3</v>
      </c>
      <c r="DF663">
        <f t="shared" si="302"/>
        <v>222.24</v>
      </c>
      <c r="DG663">
        <f t="shared" si="300"/>
        <v>0</v>
      </c>
      <c r="DH663">
        <f t="shared" si="301"/>
        <v>0</v>
      </c>
      <c r="DI663">
        <f t="shared" si="299"/>
        <v>0</v>
      </c>
      <c r="DJ663">
        <f>DF663</f>
        <v>222.24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ROW(Source!A570)</f>
        <v>570</v>
      </c>
      <c r="B664">
        <v>86549534</v>
      </c>
      <c r="C664">
        <v>86550795</v>
      </c>
      <c r="D664">
        <v>0</v>
      </c>
      <c r="E664">
        <v>0</v>
      </c>
      <c r="F664">
        <v>1</v>
      </c>
      <c r="G664">
        <v>1081</v>
      </c>
      <c r="H664">
        <v>3</v>
      </c>
      <c r="I664" t="s">
        <v>517</v>
      </c>
      <c r="J664" t="s">
        <v>3</v>
      </c>
      <c r="K664" t="s">
        <v>510</v>
      </c>
      <c r="L664">
        <v>1035</v>
      </c>
      <c r="N664">
        <v>1013</v>
      </c>
      <c r="O664" t="s">
        <v>406</v>
      </c>
      <c r="P664" t="s">
        <v>406</v>
      </c>
      <c r="Q664">
        <v>1</v>
      </c>
      <c r="W664">
        <v>0</v>
      </c>
      <c r="X664">
        <v>-307142320</v>
      </c>
      <c r="Y664">
        <f>((AT664*1)*1)</f>
        <v>1</v>
      </c>
      <c r="AA664">
        <v>2067.0500000000002</v>
      </c>
      <c r="AB664">
        <v>0</v>
      </c>
      <c r="AC664">
        <v>0</v>
      </c>
      <c r="AD664">
        <v>0</v>
      </c>
      <c r="AE664">
        <v>2067.0500000000002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 t="s">
        <v>3</v>
      </c>
      <c r="AT664">
        <v>1</v>
      </c>
      <c r="AU664" t="s">
        <v>36</v>
      </c>
      <c r="AV664">
        <v>0</v>
      </c>
      <c r="AW664">
        <v>1</v>
      </c>
      <c r="AX664">
        <v>-1</v>
      </c>
      <c r="AY664">
        <v>0</v>
      </c>
      <c r="AZ664">
        <v>0</v>
      </c>
      <c r="BA664" t="s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ROUND(Y664*Source!I570,9)</f>
        <v>4</v>
      </c>
      <c r="CY664">
        <f>AA664</f>
        <v>2067.0500000000002</v>
      </c>
      <c r="CZ664">
        <f>AE664</f>
        <v>2067.0500000000002</v>
      </c>
      <c r="DA664">
        <f>AI664</f>
        <v>1</v>
      </c>
      <c r="DB664">
        <f>ROUND(((ROUND(AT664*CZ664,2)*1)*1),6)</f>
        <v>2067.0500000000002</v>
      </c>
      <c r="DC664">
        <f>ROUND(((ROUND(AT664*AG664,2)*1)*1),6)</f>
        <v>0</v>
      </c>
      <c r="DD664" t="s">
        <v>3</v>
      </c>
      <c r="DE664" t="s">
        <v>3</v>
      </c>
      <c r="DF664">
        <f t="shared" si="302"/>
        <v>8268.2000000000007</v>
      </c>
      <c r="DG664">
        <f t="shared" si="300"/>
        <v>0</v>
      </c>
      <c r="DH664">
        <f t="shared" si="301"/>
        <v>0</v>
      </c>
      <c r="DI664">
        <f t="shared" si="299"/>
        <v>0</v>
      </c>
      <c r="DJ664">
        <f>DF664</f>
        <v>8268.2000000000007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ROW(Source!A571)</f>
        <v>571</v>
      </c>
      <c r="B665">
        <v>86549536</v>
      </c>
      <c r="C665">
        <v>86550795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612</v>
      </c>
      <c r="J665" t="s">
        <v>3</v>
      </c>
      <c r="K665" t="s">
        <v>613</v>
      </c>
      <c r="L665">
        <v>1191</v>
      </c>
      <c r="N665">
        <v>1013</v>
      </c>
      <c r="O665" t="s">
        <v>614</v>
      </c>
      <c r="P665" t="s">
        <v>614</v>
      </c>
      <c r="Q665">
        <v>1</v>
      </c>
      <c r="W665">
        <v>0</v>
      </c>
      <c r="X665">
        <v>476480486</v>
      </c>
      <c r="Y665">
        <f>((AT665*1.15)*1.2)</f>
        <v>3.5603999999999996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5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2.58</v>
      </c>
      <c r="AU665" t="s">
        <v>139</v>
      </c>
      <c r="AV665">
        <v>1</v>
      </c>
      <c r="AW665">
        <v>2</v>
      </c>
      <c r="AX665">
        <v>86550804</v>
      </c>
      <c r="AY665">
        <v>1</v>
      </c>
      <c r="AZ665">
        <v>0</v>
      </c>
      <c r="BA665">
        <v>632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ROUND(AT665*Source!I571*AH665*AL665,2)</f>
        <v>0</v>
      </c>
      <c r="CV665">
        <f>ROUND(Y665*Source!I571,9)</f>
        <v>14.2416</v>
      </c>
      <c r="CW665">
        <v>0</v>
      </c>
      <c r="CX665">
        <f>ROUND(Y665*Source!I571,9)</f>
        <v>14.2416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ROUND(((ROUND(AT665*CZ665,2)*1.15)*1.2),6)</f>
        <v>0</v>
      </c>
      <c r="DC665">
        <f>ROUND(((ROUND(AT665*AG665,2)*1.15)*1.2),6)</f>
        <v>0</v>
      </c>
      <c r="DD665" t="s">
        <v>3</v>
      </c>
      <c r="DE665" t="s">
        <v>3</v>
      </c>
      <c r="DF665">
        <f t="shared" si="302"/>
        <v>0</v>
      </c>
      <c r="DG665">
        <f t="shared" si="300"/>
        <v>0</v>
      </c>
      <c r="DH665">
        <f t="shared" si="301"/>
        <v>0</v>
      </c>
      <c r="DI665">
        <f t="shared" si="299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ROW(Source!A571)</f>
        <v>571</v>
      </c>
      <c r="B666">
        <v>86549536</v>
      </c>
      <c r="C666">
        <v>86550795</v>
      </c>
      <c r="D666">
        <v>85731375</v>
      </c>
      <c r="E666">
        <v>1</v>
      </c>
      <c r="F666">
        <v>1</v>
      </c>
      <c r="G666">
        <v>1081</v>
      </c>
      <c r="H666">
        <v>2</v>
      </c>
      <c r="I666" t="s">
        <v>761</v>
      </c>
      <c r="J666" t="s">
        <v>762</v>
      </c>
      <c r="K666" t="s">
        <v>763</v>
      </c>
      <c r="L666">
        <v>1368</v>
      </c>
      <c r="N666">
        <v>1011</v>
      </c>
      <c r="O666" t="s">
        <v>618</v>
      </c>
      <c r="P666" t="s">
        <v>618</v>
      </c>
      <c r="Q666">
        <v>1</v>
      </c>
      <c r="W666">
        <v>0</v>
      </c>
      <c r="X666">
        <v>378609176</v>
      </c>
      <c r="Y666">
        <f>((AT666*1.25)*1.2)</f>
        <v>2.0699999999999998</v>
      </c>
      <c r="AA666">
        <v>0</v>
      </c>
      <c r="AB666">
        <v>46.59</v>
      </c>
      <c r="AC666">
        <v>0</v>
      </c>
      <c r="AD666">
        <v>0</v>
      </c>
      <c r="AE666">
        <v>0</v>
      </c>
      <c r="AF666">
        <v>3.18</v>
      </c>
      <c r="AG666">
        <v>0</v>
      </c>
      <c r="AH666">
        <v>0</v>
      </c>
      <c r="AI666">
        <v>1</v>
      </c>
      <c r="AJ666">
        <v>13.73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1.38</v>
      </c>
      <c r="AU666" t="s">
        <v>138</v>
      </c>
      <c r="AV666">
        <v>0</v>
      </c>
      <c r="AW666">
        <v>2</v>
      </c>
      <c r="AX666">
        <v>86550805</v>
      </c>
      <c r="AY666">
        <v>1</v>
      </c>
      <c r="AZ666">
        <v>0</v>
      </c>
      <c r="BA666">
        <v>633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ROUND(Y666*Source!I571*DO666,9)</f>
        <v>0</v>
      </c>
      <c r="CX666">
        <f>ROUND(Y666*Source!I571,9)</f>
        <v>8.2799999999999994</v>
      </c>
      <c r="CY666">
        <f>AB666</f>
        <v>46.59</v>
      </c>
      <c r="CZ666">
        <f>AF666</f>
        <v>3.18</v>
      </c>
      <c r="DA666">
        <f>AJ666</f>
        <v>13.73</v>
      </c>
      <c r="DB666">
        <f>ROUND(((ROUND(AT666*CZ666,2)*1.25)*1.2),6)</f>
        <v>6.585</v>
      </c>
      <c r="DC666">
        <f>ROUND(((ROUND(AT666*AG666,2)*1.25)*1.2),6)</f>
        <v>0</v>
      </c>
      <c r="DD666" t="s">
        <v>3</v>
      </c>
      <c r="DE666" t="s">
        <v>3</v>
      </c>
      <c r="DF666">
        <f t="shared" si="302"/>
        <v>0</v>
      </c>
      <c r="DG666">
        <f>ROUND(ROUND(AF666*AJ666,2)*CX666,2)</f>
        <v>361.5</v>
      </c>
      <c r="DH666">
        <f t="shared" si="301"/>
        <v>0</v>
      </c>
      <c r="DI666">
        <f t="shared" si="299"/>
        <v>0</v>
      </c>
      <c r="DJ666">
        <f>DG666</f>
        <v>361.5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ROW(Source!A571)</f>
        <v>571</v>
      </c>
      <c r="B667">
        <v>86549536</v>
      </c>
      <c r="C667">
        <v>86550795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632</v>
      </c>
      <c r="J667" t="s">
        <v>633</v>
      </c>
      <c r="K667" t="s">
        <v>634</v>
      </c>
      <c r="L667">
        <v>1368</v>
      </c>
      <c r="N667">
        <v>1011</v>
      </c>
      <c r="O667" t="s">
        <v>618</v>
      </c>
      <c r="P667" t="s">
        <v>618</v>
      </c>
      <c r="Q667">
        <v>1</v>
      </c>
      <c r="W667">
        <v>0</v>
      </c>
      <c r="X667">
        <v>874612079</v>
      </c>
      <c r="Y667">
        <f>((AT667*1.25)*1.2)</f>
        <v>0.03</v>
      </c>
      <c r="AA667">
        <v>0</v>
      </c>
      <c r="AB667">
        <v>1513.56</v>
      </c>
      <c r="AC667">
        <v>758.78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17.07</v>
      </c>
      <c r="AK667">
        <v>56.35</v>
      </c>
      <c r="AL667">
        <v>1</v>
      </c>
      <c r="AM667">
        <v>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0.02</v>
      </c>
      <c r="AU667" t="s">
        <v>138</v>
      </c>
      <c r="AV667">
        <v>0</v>
      </c>
      <c r="AW667">
        <v>2</v>
      </c>
      <c r="AX667">
        <v>86550806</v>
      </c>
      <c r="AY667">
        <v>1</v>
      </c>
      <c r="AZ667">
        <v>0</v>
      </c>
      <c r="BA667">
        <v>634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ROUND(Y667*Source!I571*DO667,9)</f>
        <v>1.5144</v>
      </c>
      <c r="CX667">
        <f>ROUND(Y667*Source!I571,9)</f>
        <v>0.12</v>
      </c>
      <c r="CY667">
        <f>AB667</f>
        <v>1513.56</v>
      </c>
      <c r="CZ667">
        <f>AF667</f>
        <v>83.1</v>
      </c>
      <c r="DA667">
        <f>AJ667</f>
        <v>17.07</v>
      </c>
      <c r="DB667">
        <f>ROUND(((ROUND(AT667*CZ667,2)*1.25)*1.2),6)</f>
        <v>2.4900000000000002</v>
      </c>
      <c r="DC667">
        <f>ROUND(((ROUND(AT667*AG667,2)*1.25)*1.2),6)</f>
        <v>0.375</v>
      </c>
      <c r="DD667" t="s">
        <v>3</v>
      </c>
      <c r="DE667" t="s">
        <v>3</v>
      </c>
      <c r="DF667">
        <f t="shared" si="302"/>
        <v>0</v>
      </c>
      <c r="DG667">
        <f>ROUND(ROUND(AF667*AJ667,2)*CX667,2)</f>
        <v>170.22</v>
      </c>
      <c r="DH667">
        <f>ROUND(ROUND(AG667*AK667,2)*CX667,2)</f>
        <v>85.34</v>
      </c>
      <c r="DI667">
        <f t="shared" si="299"/>
        <v>0</v>
      </c>
      <c r="DJ667">
        <f>DG667</f>
        <v>170.22</v>
      </c>
      <c r="DK667">
        <v>0</v>
      </c>
      <c r="DL667" t="s">
        <v>635</v>
      </c>
      <c r="DM667">
        <v>0</v>
      </c>
      <c r="DN667" t="s">
        <v>614</v>
      </c>
      <c r="DO667">
        <v>12.62</v>
      </c>
    </row>
    <row r="668" spans="1:119" x14ac:dyDescent="0.25">
      <c r="A668">
        <f>ROW(Source!A571)</f>
        <v>571</v>
      </c>
      <c r="B668">
        <v>86549536</v>
      </c>
      <c r="C668">
        <v>86550795</v>
      </c>
      <c r="D668">
        <v>85701565</v>
      </c>
      <c r="E668">
        <v>1</v>
      </c>
      <c r="F668">
        <v>1</v>
      </c>
      <c r="G668">
        <v>1081</v>
      </c>
      <c r="H668">
        <v>3</v>
      </c>
      <c r="I668" t="s">
        <v>727</v>
      </c>
      <c r="J668" t="s">
        <v>728</v>
      </c>
      <c r="K668" t="s">
        <v>729</v>
      </c>
      <c r="L668">
        <v>1348</v>
      </c>
      <c r="N668">
        <v>1009</v>
      </c>
      <c r="O668" t="s">
        <v>628</v>
      </c>
      <c r="P668" t="s">
        <v>628</v>
      </c>
      <c r="Q668">
        <v>1000</v>
      </c>
      <c r="W668">
        <v>0</v>
      </c>
      <c r="X668">
        <v>1260429582</v>
      </c>
      <c r="Y668">
        <f>((AT668*1)*1)</f>
        <v>1.6000000000000001E-4</v>
      </c>
      <c r="AA668">
        <v>36685.949999999997</v>
      </c>
      <c r="AB668">
        <v>0</v>
      </c>
      <c r="AC668">
        <v>0</v>
      </c>
      <c r="AD668">
        <v>0</v>
      </c>
      <c r="AE668">
        <v>476.07</v>
      </c>
      <c r="AF668">
        <v>0</v>
      </c>
      <c r="AG668">
        <v>0</v>
      </c>
      <c r="AH668">
        <v>0</v>
      </c>
      <c r="AI668">
        <v>77.06</v>
      </c>
      <c r="AJ668">
        <v>1</v>
      </c>
      <c r="AK668">
        <v>1</v>
      </c>
      <c r="AL668">
        <v>1</v>
      </c>
      <c r="AM668">
        <v>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1.6000000000000001E-4</v>
      </c>
      <c r="AU668" t="s">
        <v>36</v>
      </c>
      <c r="AV668">
        <v>0</v>
      </c>
      <c r="AW668">
        <v>2</v>
      </c>
      <c r="AX668">
        <v>86550807</v>
      </c>
      <c r="AY668">
        <v>1</v>
      </c>
      <c r="AZ668">
        <v>0</v>
      </c>
      <c r="BA668">
        <v>635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ROUND(Y668*Source!I571,9)</f>
        <v>6.4000000000000005E-4</v>
      </c>
      <c r="CY668">
        <f>AA668</f>
        <v>36685.949999999997</v>
      </c>
      <c r="CZ668">
        <f>AE668</f>
        <v>476.07</v>
      </c>
      <c r="DA668">
        <f>AI668</f>
        <v>77.06</v>
      </c>
      <c r="DB668">
        <f>ROUND(((ROUND(AT668*CZ668,2)*1)*1),6)</f>
        <v>0.08</v>
      </c>
      <c r="DC668">
        <f>ROUND(((ROUND(AT668*AG668,2)*1)*1),6)</f>
        <v>0</v>
      </c>
      <c r="DD668" t="s">
        <v>3</v>
      </c>
      <c r="DE668" t="s">
        <v>3</v>
      </c>
      <c r="DF668">
        <f>ROUND(ROUND(AE668*AI668,2)*CX668,2)</f>
        <v>23.48</v>
      </c>
      <c r="DG668">
        <f t="shared" ref="DG668:DG684" si="303">ROUND(ROUND(AF668,2)*CX668,2)</f>
        <v>0</v>
      </c>
      <c r="DH668">
        <f t="shared" ref="DH668:DH685" si="304">ROUND(ROUND(AG668,2)*CX668,2)</f>
        <v>0</v>
      </c>
      <c r="DI668">
        <f t="shared" si="299"/>
        <v>0</v>
      </c>
      <c r="DJ668">
        <f>DF668</f>
        <v>23.48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ROW(Source!A571)</f>
        <v>571</v>
      </c>
      <c r="B669">
        <v>86549536</v>
      </c>
      <c r="C669">
        <v>86550795</v>
      </c>
      <c r="D669">
        <v>85701768</v>
      </c>
      <c r="E669">
        <v>1</v>
      </c>
      <c r="F669">
        <v>1</v>
      </c>
      <c r="G669">
        <v>1081</v>
      </c>
      <c r="H669">
        <v>3</v>
      </c>
      <c r="I669" t="s">
        <v>764</v>
      </c>
      <c r="J669" t="s">
        <v>765</v>
      </c>
      <c r="K669" t="s">
        <v>766</v>
      </c>
      <c r="L669">
        <v>1348</v>
      </c>
      <c r="N669">
        <v>1009</v>
      </c>
      <c r="O669" t="s">
        <v>628</v>
      </c>
      <c r="P669" t="s">
        <v>628</v>
      </c>
      <c r="Q669">
        <v>1000</v>
      </c>
      <c r="W669">
        <v>0</v>
      </c>
      <c r="X669">
        <v>63955816</v>
      </c>
      <c r="Y669">
        <f>((AT669*1)*1)</f>
        <v>1.9000000000000001E-4</v>
      </c>
      <c r="AA669">
        <v>96793</v>
      </c>
      <c r="AB669">
        <v>0</v>
      </c>
      <c r="AC669">
        <v>0</v>
      </c>
      <c r="AD669">
        <v>0</v>
      </c>
      <c r="AE669">
        <v>7185.82</v>
      </c>
      <c r="AF669">
        <v>0</v>
      </c>
      <c r="AG669">
        <v>0</v>
      </c>
      <c r="AH669">
        <v>0</v>
      </c>
      <c r="AI669">
        <v>13.47</v>
      </c>
      <c r="AJ669">
        <v>1</v>
      </c>
      <c r="AK669">
        <v>1</v>
      </c>
      <c r="AL669">
        <v>1</v>
      </c>
      <c r="AM669">
        <v>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1.9000000000000001E-4</v>
      </c>
      <c r="AU669" t="s">
        <v>36</v>
      </c>
      <c r="AV669">
        <v>0</v>
      </c>
      <c r="AW669">
        <v>2</v>
      </c>
      <c r="AX669">
        <v>86550808</v>
      </c>
      <c r="AY669">
        <v>1</v>
      </c>
      <c r="AZ669">
        <v>0</v>
      </c>
      <c r="BA669">
        <v>636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ROUND(Y669*Source!I571,9)</f>
        <v>7.6000000000000004E-4</v>
      </c>
      <c r="CY669">
        <f>AA669</f>
        <v>96793</v>
      </c>
      <c r="CZ669">
        <f>AE669</f>
        <v>7185.82</v>
      </c>
      <c r="DA669">
        <f>AI669</f>
        <v>13.47</v>
      </c>
      <c r="DB669">
        <f>ROUND(((ROUND(AT669*CZ669,2)*1)*1),6)</f>
        <v>1.37</v>
      </c>
      <c r="DC669">
        <f>ROUND(((ROUND(AT669*AG669,2)*1)*1),6)</f>
        <v>0</v>
      </c>
      <c r="DD669" t="s">
        <v>3</v>
      </c>
      <c r="DE669" t="s">
        <v>3</v>
      </c>
      <c r="DF669">
        <f>ROUND(ROUND(AE669*AI669,2)*CX669,2)</f>
        <v>73.56</v>
      </c>
      <c r="DG669">
        <f t="shared" si="303"/>
        <v>0</v>
      </c>
      <c r="DH669">
        <f t="shared" si="304"/>
        <v>0</v>
      </c>
      <c r="DI669">
        <f t="shared" si="299"/>
        <v>0</v>
      </c>
      <c r="DJ669">
        <f>DF669</f>
        <v>73.56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ROW(Source!A571)</f>
        <v>571</v>
      </c>
      <c r="B670">
        <v>86549536</v>
      </c>
      <c r="C670">
        <v>86550795</v>
      </c>
      <c r="D670">
        <v>85700837</v>
      </c>
      <c r="E670">
        <v>1</v>
      </c>
      <c r="F670">
        <v>1</v>
      </c>
      <c r="G670">
        <v>1081</v>
      </c>
      <c r="H670">
        <v>3</v>
      </c>
      <c r="I670" t="s">
        <v>733</v>
      </c>
      <c r="J670" t="s">
        <v>734</v>
      </c>
      <c r="K670" t="s">
        <v>735</v>
      </c>
      <c r="L670">
        <v>1348</v>
      </c>
      <c r="N670">
        <v>1009</v>
      </c>
      <c r="O670" t="s">
        <v>628</v>
      </c>
      <c r="P670" t="s">
        <v>628</v>
      </c>
      <c r="Q670">
        <v>1000</v>
      </c>
      <c r="W670">
        <v>0</v>
      </c>
      <c r="X670">
        <v>1827646295</v>
      </c>
      <c r="Y670">
        <f>((AT670*1)*1)</f>
        <v>6.0000000000000002E-5</v>
      </c>
      <c r="AA670">
        <v>205069.5</v>
      </c>
      <c r="AB670">
        <v>0</v>
      </c>
      <c r="AC670">
        <v>0</v>
      </c>
      <c r="AD670">
        <v>0</v>
      </c>
      <c r="AE670">
        <v>25762.5</v>
      </c>
      <c r="AF670">
        <v>0</v>
      </c>
      <c r="AG670">
        <v>0</v>
      </c>
      <c r="AH670">
        <v>0</v>
      </c>
      <c r="AI670">
        <v>7.96</v>
      </c>
      <c r="AJ670">
        <v>1</v>
      </c>
      <c r="AK670">
        <v>1</v>
      </c>
      <c r="AL670">
        <v>1</v>
      </c>
      <c r="AM670">
        <v>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6.0000000000000002E-5</v>
      </c>
      <c r="AU670" t="s">
        <v>36</v>
      </c>
      <c r="AV670">
        <v>0</v>
      </c>
      <c r="AW670">
        <v>2</v>
      </c>
      <c r="AX670">
        <v>86550809</v>
      </c>
      <c r="AY670">
        <v>1</v>
      </c>
      <c r="AZ670">
        <v>0</v>
      </c>
      <c r="BA670">
        <v>637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ROUND(Y670*Source!I571,9)</f>
        <v>2.4000000000000001E-4</v>
      </c>
      <c r="CY670">
        <f>AA670</f>
        <v>205069.5</v>
      </c>
      <c r="CZ670">
        <f>AE670</f>
        <v>25762.5</v>
      </c>
      <c r="DA670">
        <f>AI670</f>
        <v>7.96</v>
      </c>
      <c r="DB670">
        <f>ROUND(((ROUND(AT670*CZ670,2)*1)*1),6)</f>
        <v>1.55</v>
      </c>
      <c r="DC670">
        <f>ROUND(((ROUND(AT670*AG670,2)*1)*1),6)</f>
        <v>0</v>
      </c>
      <c r="DD670" t="s">
        <v>3</v>
      </c>
      <c r="DE670" t="s">
        <v>3</v>
      </c>
      <c r="DF670">
        <f>ROUND(ROUND(AE670*AI670,2)*CX670,2)</f>
        <v>49.22</v>
      </c>
      <c r="DG670">
        <f t="shared" si="303"/>
        <v>0</v>
      </c>
      <c r="DH670">
        <f t="shared" si="304"/>
        <v>0</v>
      </c>
      <c r="DI670">
        <f t="shared" si="299"/>
        <v>0</v>
      </c>
      <c r="DJ670">
        <f>DF670</f>
        <v>49.22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ROW(Source!A571)</f>
        <v>571</v>
      </c>
      <c r="B671">
        <v>86549536</v>
      </c>
      <c r="C671">
        <v>86550795</v>
      </c>
      <c r="D671">
        <v>85714095</v>
      </c>
      <c r="E671">
        <v>1</v>
      </c>
      <c r="F671">
        <v>1</v>
      </c>
      <c r="G671">
        <v>1081</v>
      </c>
      <c r="H671">
        <v>3</v>
      </c>
      <c r="I671" t="s">
        <v>520</v>
      </c>
      <c r="J671" t="s">
        <v>522</v>
      </c>
      <c r="K671" t="s">
        <v>521</v>
      </c>
      <c r="L671">
        <v>1354</v>
      </c>
      <c r="N671">
        <v>1010</v>
      </c>
      <c r="O671" t="s">
        <v>163</v>
      </c>
      <c r="P671" t="s">
        <v>163</v>
      </c>
      <c r="Q671">
        <v>1</v>
      </c>
      <c r="W671">
        <v>0</v>
      </c>
      <c r="X671">
        <v>-1246300492</v>
      </c>
      <c r="Y671">
        <f>((AT671*1)*1)</f>
        <v>1</v>
      </c>
      <c r="AA671">
        <v>160.57</v>
      </c>
      <c r="AB671">
        <v>0</v>
      </c>
      <c r="AC671">
        <v>0</v>
      </c>
      <c r="AD671">
        <v>0</v>
      </c>
      <c r="AE671">
        <v>55.56</v>
      </c>
      <c r="AF671">
        <v>0</v>
      </c>
      <c r="AG671">
        <v>0</v>
      </c>
      <c r="AH671">
        <v>0</v>
      </c>
      <c r="AI671">
        <v>2.89</v>
      </c>
      <c r="AJ671">
        <v>1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3</v>
      </c>
      <c r="AT671">
        <v>1</v>
      </c>
      <c r="AU671" t="s">
        <v>36</v>
      </c>
      <c r="AV671">
        <v>0</v>
      </c>
      <c r="AW671">
        <v>1</v>
      </c>
      <c r="AX671">
        <v>-1</v>
      </c>
      <c r="AY671">
        <v>0</v>
      </c>
      <c r="AZ671">
        <v>0</v>
      </c>
      <c r="BA671" t="s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ROUND(Y671*Source!I571,9)</f>
        <v>4</v>
      </c>
      <c r="CY671">
        <f>AA671</f>
        <v>160.57</v>
      </c>
      <c r="CZ671">
        <f>AE671</f>
        <v>55.56</v>
      </c>
      <c r="DA671">
        <f>AI671</f>
        <v>2.89</v>
      </c>
      <c r="DB671">
        <f>ROUND(((ROUND(AT671*CZ671,2)*1)*1),6)</f>
        <v>55.56</v>
      </c>
      <c r="DC671">
        <f>ROUND(((ROUND(AT671*AG671,2)*1)*1),6)</f>
        <v>0</v>
      </c>
      <c r="DD671" t="s">
        <v>3</v>
      </c>
      <c r="DE671" t="s">
        <v>3</v>
      </c>
      <c r="DF671">
        <f>ROUND(ROUND(AE671*AI671,2)*CX671,2)</f>
        <v>642.28</v>
      </c>
      <c r="DG671">
        <f t="shared" si="303"/>
        <v>0</v>
      </c>
      <c r="DH671">
        <f t="shared" si="304"/>
        <v>0</v>
      </c>
      <c r="DI671">
        <f t="shared" si="299"/>
        <v>0</v>
      </c>
      <c r="DJ671">
        <f>DF671</f>
        <v>642.28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5">
      <c r="A672">
        <f>ROW(Source!A571)</f>
        <v>571</v>
      </c>
      <c r="B672">
        <v>86549536</v>
      </c>
      <c r="C672">
        <v>86550795</v>
      </c>
      <c r="D672">
        <v>0</v>
      </c>
      <c r="E672">
        <v>0</v>
      </c>
      <c r="F672">
        <v>1</v>
      </c>
      <c r="G672">
        <v>1081</v>
      </c>
      <c r="H672">
        <v>3</v>
      </c>
      <c r="I672" t="s">
        <v>517</v>
      </c>
      <c r="J672" t="s">
        <v>3</v>
      </c>
      <c r="K672" t="s">
        <v>510</v>
      </c>
      <c r="L672">
        <v>1035</v>
      </c>
      <c r="N672">
        <v>1013</v>
      </c>
      <c r="O672" t="s">
        <v>406</v>
      </c>
      <c r="P672" t="s">
        <v>406</v>
      </c>
      <c r="Q672">
        <v>1</v>
      </c>
      <c r="W672">
        <v>0</v>
      </c>
      <c r="X672">
        <v>-307142320</v>
      </c>
      <c r="Y672">
        <f>((AT672*1)*1)</f>
        <v>1</v>
      </c>
      <c r="AA672">
        <v>20339.77</v>
      </c>
      <c r="AB672">
        <v>0</v>
      </c>
      <c r="AC672">
        <v>0</v>
      </c>
      <c r="AD672">
        <v>0</v>
      </c>
      <c r="AE672">
        <v>2067.0500000000002</v>
      </c>
      <c r="AF672">
        <v>0</v>
      </c>
      <c r="AG672">
        <v>0</v>
      </c>
      <c r="AH672">
        <v>0</v>
      </c>
      <c r="AI672">
        <v>9.84</v>
      </c>
      <c r="AJ672">
        <v>1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 t="s">
        <v>3</v>
      </c>
      <c r="AT672">
        <v>1</v>
      </c>
      <c r="AU672" t="s">
        <v>36</v>
      </c>
      <c r="AV672">
        <v>0</v>
      </c>
      <c r="AW672">
        <v>1</v>
      </c>
      <c r="AX672">
        <v>-1</v>
      </c>
      <c r="AY672">
        <v>0</v>
      </c>
      <c r="AZ672">
        <v>0</v>
      </c>
      <c r="BA672" t="s">
        <v>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ROUND(Y672*Source!I571,9)</f>
        <v>4</v>
      </c>
      <c r="CY672">
        <f>AA672</f>
        <v>20339.77</v>
      </c>
      <c r="CZ672">
        <f>AE672</f>
        <v>2067.0500000000002</v>
      </c>
      <c r="DA672">
        <f>AI672</f>
        <v>9.84</v>
      </c>
      <c r="DB672">
        <f>ROUND(((ROUND(AT672*CZ672,2)*1)*1),6)</f>
        <v>2067.0500000000002</v>
      </c>
      <c r="DC672">
        <f>ROUND(((ROUND(AT672*AG672,2)*1)*1),6)</f>
        <v>0</v>
      </c>
      <c r="DD672" t="s">
        <v>3</v>
      </c>
      <c r="DE672" t="s">
        <v>3</v>
      </c>
      <c r="DF672">
        <f>ROUND(ROUND(AE672*AI672,2)*CX672,2)</f>
        <v>81359.08</v>
      </c>
      <c r="DG672">
        <f t="shared" si="303"/>
        <v>0</v>
      </c>
      <c r="DH672">
        <f t="shared" si="304"/>
        <v>0</v>
      </c>
      <c r="DI672">
        <f t="shared" si="299"/>
        <v>0</v>
      </c>
      <c r="DJ672">
        <f>DF672</f>
        <v>81359.08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5">
      <c r="A673">
        <f>ROW(Source!A576)</f>
        <v>576</v>
      </c>
      <c r="B673">
        <v>86549534</v>
      </c>
      <c r="C673">
        <v>86550813</v>
      </c>
      <c r="D673">
        <v>85665773</v>
      </c>
      <c r="E673">
        <v>1081</v>
      </c>
      <c r="F673">
        <v>1</v>
      </c>
      <c r="G673">
        <v>1081</v>
      </c>
      <c r="H673">
        <v>1</v>
      </c>
      <c r="I673" t="s">
        <v>612</v>
      </c>
      <c r="J673" t="s">
        <v>3</v>
      </c>
      <c r="K673" t="s">
        <v>613</v>
      </c>
      <c r="L673">
        <v>1191</v>
      </c>
      <c r="N673">
        <v>1013</v>
      </c>
      <c r="O673" t="s">
        <v>614</v>
      </c>
      <c r="P673" t="s">
        <v>614</v>
      </c>
      <c r="Q673">
        <v>1</v>
      </c>
      <c r="W673">
        <v>0</v>
      </c>
      <c r="X673">
        <v>476480486</v>
      </c>
      <c r="Y673">
        <f>((AT673*1.15)*1.2)</f>
        <v>153.17999999999998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111</v>
      </c>
      <c r="AU673" t="s">
        <v>139</v>
      </c>
      <c r="AV673">
        <v>1</v>
      </c>
      <c r="AW673">
        <v>2</v>
      </c>
      <c r="AX673">
        <v>86550825</v>
      </c>
      <c r="AY673">
        <v>1</v>
      </c>
      <c r="AZ673">
        <v>0</v>
      </c>
      <c r="BA673">
        <v>639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ROUND(AT673*Source!I576*AH673*AL673,2)</f>
        <v>0</v>
      </c>
      <c r="CV673">
        <f>ROUND(Y673*Source!I576,9)</f>
        <v>49.017600000000002</v>
      </c>
      <c r="CW673">
        <v>0</v>
      </c>
      <c r="CX673">
        <f>ROUND(Y673*Source!I576,9)</f>
        <v>49.017600000000002</v>
      </c>
      <c r="CY673">
        <f>AD673</f>
        <v>0</v>
      </c>
      <c r="CZ673">
        <f>AH673</f>
        <v>0</v>
      </c>
      <c r="DA673">
        <f>AL673</f>
        <v>1</v>
      </c>
      <c r="DB673">
        <f>ROUND(((ROUND(AT673*CZ673,2)*1.15)*1.2),6)</f>
        <v>0</v>
      </c>
      <c r="DC673">
        <f>ROUND(((ROUND(AT673*AG673,2)*1.15)*1.2),6)</f>
        <v>0</v>
      </c>
      <c r="DD673" t="s">
        <v>3</v>
      </c>
      <c r="DE673" t="s">
        <v>3</v>
      </c>
      <c r="DF673">
        <f t="shared" ref="DF673:DF687" si="305">ROUND(ROUND(AE673,2)*CX673,2)</f>
        <v>0</v>
      </c>
      <c r="DG673">
        <f t="shared" si="303"/>
        <v>0</v>
      </c>
      <c r="DH673">
        <f t="shared" si="304"/>
        <v>0</v>
      </c>
      <c r="DI673">
        <f t="shared" si="299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ROW(Source!A576)</f>
        <v>576</v>
      </c>
      <c r="B674">
        <v>86549534</v>
      </c>
      <c r="C674">
        <v>86550813</v>
      </c>
      <c r="D674">
        <v>85731395</v>
      </c>
      <c r="E674">
        <v>1</v>
      </c>
      <c r="F674">
        <v>1</v>
      </c>
      <c r="G674">
        <v>1081</v>
      </c>
      <c r="H674">
        <v>2</v>
      </c>
      <c r="I674" t="s">
        <v>673</v>
      </c>
      <c r="J674" t="s">
        <v>674</v>
      </c>
      <c r="K674" t="s">
        <v>675</v>
      </c>
      <c r="L674">
        <v>1368</v>
      </c>
      <c r="N674">
        <v>1011</v>
      </c>
      <c r="O674" t="s">
        <v>618</v>
      </c>
      <c r="P674" t="s">
        <v>618</v>
      </c>
      <c r="Q674">
        <v>1</v>
      </c>
      <c r="W674">
        <v>0</v>
      </c>
      <c r="X674">
        <v>1594272634</v>
      </c>
      <c r="Y674">
        <f>((AT674*1.25)*1.2)</f>
        <v>18.45</v>
      </c>
      <c r="AA674">
        <v>0</v>
      </c>
      <c r="AB674">
        <v>1.68</v>
      </c>
      <c r="AC674">
        <v>0</v>
      </c>
      <c r="AD674">
        <v>0</v>
      </c>
      <c r="AE674">
        <v>0</v>
      </c>
      <c r="AF674">
        <v>1.57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12.3</v>
      </c>
      <c r="AU674" t="s">
        <v>138</v>
      </c>
      <c r="AV674">
        <v>0</v>
      </c>
      <c r="AW674">
        <v>2</v>
      </c>
      <c r="AX674">
        <v>86550826</v>
      </c>
      <c r="AY674">
        <v>1</v>
      </c>
      <c r="AZ674">
        <v>0</v>
      </c>
      <c r="BA674">
        <v>640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ROUND(Y674*Source!I576*DO674,9)</f>
        <v>0</v>
      </c>
      <c r="CX674">
        <f>ROUND(Y674*Source!I576,9)</f>
        <v>5.9039999999999999</v>
      </c>
      <c r="CY674">
        <f>AB674</f>
        <v>1.68</v>
      </c>
      <c r="CZ674">
        <f>AF674</f>
        <v>1.57</v>
      </c>
      <c r="DA674">
        <f>AJ674</f>
        <v>1</v>
      </c>
      <c r="DB674">
        <f>ROUND(((ROUND(AT674*CZ674,2)*1.25)*1.2),6)</f>
        <v>28.965</v>
      </c>
      <c r="DC674">
        <f>ROUND(((ROUND(AT674*AG674,2)*1.25)*1.2),6)</f>
        <v>0</v>
      </c>
      <c r="DD674" t="s">
        <v>3</v>
      </c>
      <c r="DE674" t="s">
        <v>3</v>
      </c>
      <c r="DF674">
        <f t="shared" si="305"/>
        <v>0</v>
      </c>
      <c r="DG674">
        <f t="shared" si="303"/>
        <v>9.27</v>
      </c>
      <c r="DH674">
        <f t="shared" si="304"/>
        <v>0</v>
      </c>
      <c r="DI674">
        <f t="shared" si="299"/>
        <v>0</v>
      </c>
      <c r="DJ674">
        <f>DG674</f>
        <v>9.27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ROW(Source!A576)</f>
        <v>576</v>
      </c>
      <c r="B675">
        <v>86549534</v>
      </c>
      <c r="C675">
        <v>86550813</v>
      </c>
      <c r="D675">
        <v>85731677</v>
      </c>
      <c r="E675">
        <v>1</v>
      </c>
      <c r="F675">
        <v>1</v>
      </c>
      <c r="G675">
        <v>1081</v>
      </c>
      <c r="H675">
        <v>2</v>
      </c>
      <c r="I675" t="s">
        <v>632</v>
      </c>
      <c r="J675" t="s">
        <v>633</v>
      </c>
      <c r="K675" t="s">
        <v>634</v>
      </c>
      <c r="L675">
        <v>1368</v>
      </c>
      <c r="N675">
        <v>1011</v>
      </c>
      <c r="O675" t="s">
        <v>618</v>
      </c>
      <c r="P675" t="s">
        <v>618</v>
      </c>
      <c r="Q675">
        <v>1</v>
      </c>
      <c r="W675">
        <v>0</v>
      </c>
      <c r="X675">
        <v>874612079</v>
      </c>
      <c r="Y675">
        <f>((AT675*1.25)*1.2)</f>
        <v>0.72</v>
      </c>
      <c r="AA675">
        <v>0</v>
      </c>
      <c r="AB675">
        <v>88.67</v>
      </c>
      <c r="AC675">
        <v>13.47</v>
      </c>
      <c r="AD675">
        <v>0</v>
      </c>
      <c r="AE675">
        <v>0</v>
      </c>
      <c r="AF675">
        <v>83.1</v>
      </c>
      <c r="AG675">
        <v>12.62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0.48</v>
      </c>
      <c r="AU675" t="s">
        <v>138</v>
      </c>
      <c r="AV675">
        <v>0</v>
      </c>
      <c r="AW675">
        <v>2</v>
      </c>
      <c r="AX675">
        <v>86550827</v>
      </c>
      <c r="AY675">
        <v>1</v>
      </c>
      <c r="AZ675">
        <v>0</v>
      </c>
      <c r="BA675">
        <v>641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ROUND(Y675*Source!I576*DO675,9)</f>
        <v>2.907648</v>
      </c>
      <c r="CX675">
        <f>ROUND(Y675*Source!I576,9)</f>
        <v>0.23039999999999999</v>
      </c>
      <c r="CY675">
        <f>AB675</f>
        <v>88.67</v>
      </c>
      <c r="CZ675">
        <f>AF675</f>
        <v>83.1</v>
      </c>
      <c r="DA675">
        <f>AJ675</f>
        <v>1</v>
      </c>
      <c r="DB675">
        <f>ROUND(((ROUND(AT675*CZ675,2)*1.25)*1.2),6)</f>
        <v>59.835000000000001</v>
      </c>
      <c r="DC675">
        <f>ROUND(((ROUND(AT675*AG675,2)*1.25)*1.2),6)</f>
        <v>9.09</v>
      </c>
      <c r="DD675" t="s">
        <v>3</v>
      </c>
      <c r="DE675" t="s">
        <v>3</v>
      </c>
      <c r="DF675">
        <f t="shared" si="305"/>
        <v>0</v>
      </c>
      <c r="DG675">
        <f t="shared" si="303"/>
        <v>19.149999999999999</v>
      </c>
      <c r="DH675">
        <f t="shared" si="304"/>
        <v>2.91</v>
      </c>
      <c r="DI675">
        <f t="shared" si="299"/>
        <v>0</v>
      </c>
      <c r="DJ675">
        <f>DG675</f>
        <v>19.149999999999999</v>
      </c>
      <c r="DK675">
        <v>0</v>
      </c>
      <c r="DL675" t="s">
        <v>635</v>
      </c>
      <c r="DM675">
        <v>0</v>
      </c>
      <c r="DN675" t="s">
        <v>614</v>
      </c>
      <c r="DO675">
        <v>12.62</v>
      </c>
    </row>
    <row r="676" spans="1:119" x14ac:dyDescent="0.25">
      <c r="A676">
        <f>ROW(Source!A576)</f>
        <v>576</v>
      </c>
      <c r="B676">
        <v>86549534</v>
      </c>
      <c r="C676">
        <v>86550813</v>
      </c>
      <c r="D676">
        <v>85730911</v>
      </c>
      <c r="E676">
        <v>1</v>
      </c>
      <c r="F676">
        <v>1</v>
      </c>
      <c r="G676">
        <v>1081</v>
      </c>
      <c r="H676">
        <v>2</v>
      </c>
      <c r="I676" t="s">
        <v>652</v>
      </c>
      <c r="J676" t="s">
        <v>653</v>
      </c>
      <c r="K676" t="s">
        <v>654</v>
      </c>
      <c r="L676">
        <v>1368</v>
      </c>
      <c r="N676">
        <v>1011</v>
      </c>
      <c r="O676" t="s">
        <v>618</v>
      </c>
      <c r="P676" t="s">
        <v>618</v>
      </c>
      <c r="Q676">
        <v>1</v>
      </c>
      <c r="W676">
        <v>0</v>
      </c>
      <c r="X676">
        <v>-44940208</v>
      </c>
      <c r="Y676">
        <f>((AT676*1.25)*1.2)</f>
        <v>0.10500000000000001</v>
      </c>
      <c r="AA676">
        <v>0</v>
      </c>
      <c r="AB676">
        <v>191.17</v>
      </c>
      <c r="AC676">
        <v>18.059999999999999</v>
      </c>
      <c r="AD676">
        <v>0</v>
      </c>
      <c r="AE676">
        <v>0</v>
      </c>
      <c r="AF676">
        <v>179.17</v>
      </c>
      <c r="AG676">
        <v>16.93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7.0000000000000007E-2</v>
      </c>
      <c r="AU676" t="s">
        <v>138</v>
      </c>
      <c r="AV676">
        <v>0</v>
      </c>
      <c r="AW676">
        <v>2</v>
      </c>
      <c r="AX676">
        <v>86550828</v>
      </c>
      <c r="AY676">
        <v>1</v>
      </c>
      <c r="AZ676">
        <v>0</v>
      </c>
      <c r="BA676">
        <v>642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f>ROUND(Y676*Source!I576*DO676,9)</f>
        <v>0.56884800000000002</v>
      </c>
      <c r="CX676">
        <f>ROUND(Y676*Source!I576,9)</f>
        <v>3.3599999999999998E-2</v>
      </c>
      <c r="CY676">
        <f>AB676</f>
        <v>191.17</v>
      </c>
      <c r="CZ676">
        <f>AF676</f>
        <v>179.17</v>
      </c>
      <c r="DA676">
        <f>AJ676</f>
        <v>1</v>
      </c>
      <c r="DB676">
        <f>ROUND(((ROUND(AT676*CZ676,2)*1.25)*1.2),6)</f>
        <v>18.809999999999999</v>
      </c>
      <c r="DC676">
        <f>ROUND(((ROUND(AT676*AG676,2)*1.25)*1.2),6)</f>
        <v>1.7849999999999999</v>
      </c>
      <c r="DD676" t="s">
        <v>3</v>
      </c>
      <c r="DE676" t="s">
        <v>3</v>
      </c>
      <c r="DF676">
        <f t="shared" si="305"/>
        <v>0</v>
      </c>
      <c r="DG676">
        <f t="shared" si="303"/>
        <v>6.02</v>
      </c>
      <c r="DH676">
        <f t="shared" si="304"/>
        <v>0.56999999999999995</v>
      </c>
      <c r="DI676">
        <f t="shared" si="299"/>
        <v>0</v>
      </c>
      <c r="DJ676">
        <f>DG676</f>
        <v>6.02</v>
      </c>
      <c r="DK676">
        <v>0</v>
      </c>
      <c r="DL676" t="s">
        <v>635</v>
      </c>
      <c r="DM676">
        <v>0</v>
      </c>
      <c r="DN676" t="s">
        <v>614</v>
      </c>
      <c r="DO676">
        <v>16.93</v>
      </c>
    </row>
    <row r="677" spans="1:119" x14ac:dyDescent="0.25">
      <c r="A677">
        <f>ROW(Source!A576)</f>
        <v>576</v>
      </c>
      <c r="B677">
        <v>86549534</v>
      </c>
      <c r="C677">
        <v>86550813</v>
      </c>
      <c r="D677">
        <v>85700705</v>
      </c>
      <c r="E677">
        <v>1</v>
      </c>
      <c r="F677">
        <v>1</v>
      </c>
      <c r="G677">
        <v>1081</v>
      </c>
      <c r="H677">
        <v>3</v>
      </c>
      <c r="I677" t="s">
        <v>642</v>
      </c>
      <c r="J677" t="s">
        <v>643</v>
      </c>
      <c r="K677" t="s">
        <v>644</v>
      </c>
      <c r="L677">
        <v>1339</v>
      </c>
      <c r="N677">
        <v>1007</v>
      </c>
      <c r="O677" t="s">
        <v>622</v>
      </c>
      <c r="P677" t="s">
        <v>622</v>
      </c>
      <c r="Q677">
        <v>1</v>
      </c>
      <c r="W677">
        <v>0</v>
      </c>
      <c r="X677">
        <v>-1622585150</v>
      </c>
      <c r="Y677">
        <f t="shared" ref="Y677:Y683" si="306">((AT677*1)*1)</f>
        <v>1.9</v>
      </c>
      <c r="AA677">
        <v>7.07</v>
      </c>
      <c r="AB677">
        <v>0</v>
      </c>
      <c r="AC677">
        <v>0</v>
      </c>
      <c r="AD677">
        <v>0</v>
      </c>
      <c r="AE677">
        <v>7.07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1.9</v>
      </c>
      <c r="AU677" t="s">
        <v>36</v>
      </c>
      <c r="AV677">
        <v>0</v>
      </c>
      <c r="AW677">
        <v>2</v>
      </c>
      <c r="AX677">
        <v>86550829</v>
      </c>
      <c r="AY677">
        <v>1</v>
      </c>
      <c r="AZ677">
        <v>0</v>
      </c>
      <c r="BA677">
        <v>643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ROUND(Y677*Source!I576,9)</f>
        <v>0.60799999999999998</v>
      </c>
      <c r="CY677">
        <f t="shared" ref="CY677:CY683" si="307">AA677</f>
        <v>7.07</v>
      </c>
      <c r="CZ677">
        <f t="shared" ref="CZ677:CZ683" si="308">AE677</f>
        <v>7.07</v>
      </c>
      <c r="DA677">
        <f t="shared" ref="DA677:DA683" si="309">AI677</f>
        <v>1</v>
      </c>
      <c r="DB677">
        <f t="shared" ref="DB677:DB683" si="310">ROUND(((ROUND(AT677*CZ677,2)*1)*1),6)</f>
        <v>13.43</v>
      </c>
      <c r="DC677">
        <f t="shared" ref="DC677:DC683" si="311">ROUND(((ROUND(AT677*AG677,2)*1)*1),6)</f>
        <v>0</v>
      </c>
      <c r="DD677" t="s">
        <v>3</v>
      </c>
      <c r="DE677" t="s">
        <v>3</v>
      </c>
      <c r="DF677">
        <f t="shared" si="305"/>
        <v>4.3</v>
      </c>
      <c r="DG677">
        <f t="shared" si="303"/>
        <v>0</v>
      </c>
      <c r="DH677">
        <f t="shared" si="304"/>
        <v>0</v>
      </c>
      <c r="DI677">
        <f t="shared" si="299"/>
        <v>0</v>
      </c>
      <c r="DJ677">
        <f t="shared" ref="DJ677:DJ683" si="312">DF677</f>
        <v>4.3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ROW(Source!A576)</f>
        <v>576</v>
      </c>
      <c r="B678">
        <v>86549534</v>
      </c>
      <c r="C678">
        <v>86550813</v>
      </c>
      <c r="D678">
        <v>85701812</v>
      </c>
      <c r="E678">
        <v>1</v>
      </c>
      <c r="F678">
        <v>1</v>
      </c>
      <c r="G678">
        <v>1081</v>
      </c>
      <c r="H678">
        <v>3</v>
      </c>
      <c r="I678" t="s">
        <v>767</v>
      </c>
      <c r="J678" t="s">
        <v>768</v>
      </c>
      <c r="K678" t="s">
        <v>769</v>
      </c>
      <c r="L678">
        <v>1355</v>
      </c>
      <c r="N678">
        <v>1010</v>
      </c>
      <c r="O678" t="s">
        <v>158</v>
      </c>
      <c r="P678" t="s">
        <v>158</v>
      </c>
      <c r="Q678">
        <v>100</v>
      </c>
      <c r="W678">
        <v>0</v>
      </c>
      <c r="X678">
        <v>1153350975</v>
      </c>
      <c r="Y678">
        <f t="shared" si="306"/>
        <v>0.36</v>
      </c>
      <c r="AA678">
        <v>180.35</v>
      </c>
      <c r="AB678">
        <v>0</v>
      </c>
      <c r="AC678">
        <v>0</v>
      </c>
      <c r="AD678">
        <v>0</v>
      </c>
      <c r="AE678">
        <v>180.35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0.36</v>
      </c>
      <c r="AU678" t="s">
        <v>36</v>
      </c>
      <c r="AV678">
        <v>0</v>
      </c>
      <c r="AW678">
        <v>2</v>
      </c>
      <c r="AX678">
        <v>86550830</v>
      </c>
      <c r="AY678">
        <v>1</v>
      </c>
      <c r="AZ678">
        <v>0</v>
      </c>
      <c r="BA678">
        <v>644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ROUND(Y678*Source!I576,9)</f>
        <v>0.1152</v>
      </c>
      <c r="CY678">
        <f t="shared" si="307"/>
        <v>180.35</v>
      </c>
      <c r="CZ678">
        <f t="shared" si="308"/>
        <v>180.35</v>
      </c>
      <c r="DA678">
        <f t="shared" si="309"/>
        <v>1</v>
      </c>
      <c r="DB678">
        <f t="shared" si="310"/>
        <v>64.930000000000007</v>
      </c>
      <c r="DC678">
        <f t="shared" si="311"/>
        <v>0</v>
      </c>
      <c r="DD678" t="s">
        <v>3</v>
      </c>
      <c r="DE678" t="s">
        <v>3</v>
      </c>
      <c r="DF678">
        <f t="shared" si="305"/>
        <v>20.78</v>
      </c>
      <c r="DG678">
        <f t="shared" si="303"/>
        <v>0</v>
      </c>
      <c r="DH678">
        <f t="shared" si="304"/>
        <v>0</v>
      </c>
      <c r="DI678">
        <f t="shared" si="299"/>
        <v>0</v>
      </c>
      <c r="DJ678">
        <f t="shared" si="312"/>
        <v>20.78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ROW(Source!A576)</f>
        <v>576</v>
      </c>
      <c r="B679">
        <v>86549534</v>
      </c>
      <c r="C679">
        <v>86550813</v>
      </c>
      <c r="D679">
        <v>85700806</v>
      </c>
      <c r="E679">
        <v>1</v>
      </c>
      <c r="F679">
        <v>1</v>
      </c>
      <c r="G679">
        <v>1081</v>
      </c>
      <c r="H679">
        <v>3</v>
      </c>
      <c r="I679" t="s">
        <v>770</v>
      </c>
      <c r="J679" t="s">
        <v>771</v>
      </c>
      <c r="K679" t="s">
        <v>772</v>
      </c>
      <c r="L679">
        <v>1348</v>
      </c>
      <c r="N679">
        <v>1009</v>
      </c>
      <c r="O679" t="s">
        <v>628</v>
      </c>
      <c r="P679" t="s">
        <v>628</v>
      </c>
      <c r="Q679">
        <v>1000</v>
      </c>
      <c r="W679">
        <v>0</v>
      </c>
      <c r="X679">
        <v>1468121782</v>
      </c>
      <c r="Y679">
        <f t="shared" si="306"/>
        <v>3.1E-4</v>
      </c>
      <c r="AA679">
        <v>20157.810000000001</v>
      </c>
      <c r="AB679">
        <v>0</v>
      </c>
      <c r="AC679">
        <v>0</v>
      </c>
      <c r="AD679">
        <v>0</v>
      </c>
      <c r="AE679">
        <v>20157.810000000001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3.1E-4</v>
      </c>
      <c r="AU679" t="s">
        <v>36</v>
      </c>
      <c r="AV679">
        <v>0</v>
      </c>
      <c r="AW679">
        <v>2</v>
      </c>
      <c r="AX679">
        <v>86550831</v>
      </c>
      <c r="AY679">
        <v>1</v>
      </c>
      <c r="AZ679">
        <v>0</v>
      </c>
      <c r="BA679">
        <v>645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ROUND(Y679*Source!I576,9)</f>
        <v>9.9199999999999999E-5</v>
      </c>
      <c r="CY679">
        <f t="shared" si="307"/>
        <v>20157.810000000001</v>
      </c>
      <c r="CZ679">
        <f t="shared" si="308"/>
        <v>20157.810000000001</v>
      </c>
      <c r="DA679">
        <f t="shared" si="309"/>
        <v>1</v>
      </c>
      <c r="DB679">
        <f t="shared" si="310"/>
        <v>6.25</v>
      </c>
      <c r="DC679">
        <f t="shared" si="311"/>
        <v>0</v>
      </c>
      <c r="DD679" t="s">
        <v>3</v>
      </c>
      <c r="DE679" t="s">
        <v>3</v>
      </c>
      <c r="DF679">
        <f t="shared" si="305"/>
        <v>2</v>
      </c>
      <c r="DG679">
        <f t="shared" si="303"/>
        <v>0</v>
      </c>
      <c r="DH679">
        <f t="shared" si="304"/>
        <v>0</v>
      </c>
      <c r="DI679">
        <f t="shared" si="299"/>
        <v>0</v>
      </c>
      <c r="DJ679">
        <f t="shared" si="312"/>
        <v>2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ROW(Source!A576)</f>
        <v>576</v>
      </c>
      <c r="B680">
        <v>86549534</v>
      </c>
      <c r="C680">
        <v>86550813</v>
      </c>
      <c r="D680">
        <v>85700824</v>
      </c>
      <c r="E680">
        <v>1</v>
      </c>
      <c r="F680">
        <v>1</v>
      </c>
      <c r="G680">
        <v>1081</v>
      </c>
      <c r="H680">
        <v>3</v>
      </c>
      <c r="I680" t="s">
        <v>773</v>
      </c>
      <c r="J680" t="s">
        <v>774</v>
      </c>
      <c r="K680" t="s">
        <v>775</v>
      </c>
      <c r="L680">
        <v>1348</v>
      </c>
      <c r="N680">
        <v>1009</v>
      </c>
      <c r="O680" t="s">
        <v>628</v>
      </c>
      <c r="P680" t="s">
        <v>628</v>
      </c>
      <c r="Q680">
        <v>1000</v>
      </c>
      <c r="W680">
        <v>0</v>
      </c>
      <c r="X680">
        <v>-1462767551</v>
      </c>
      <c r="Y680">
        <f t="shared" si="306"/>
        <v>4.7500000000000003E-5</v>
      </c>
      <c r="AA680">
        <v>3234.81</v>
      </c>
      <c r="AB680">
        <v>0</v>
      </c>
      <c r="AC680">
        <v>0</v>
      </c>
      <c r="AD680">
        <v>0</v>
      </c>
      <c r="AE680">
        <v>3234.81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4.7500000000000003E-5</v>
      </c>
      <c r="AU680" t="s">
        <v>36</v>
      </c>
      <c r="AV680">
        <v>0</v>
      </c>
      <c r="AW680">
        <v>2</v>
      </c>
      <c r="AX680">
        <v>86550832</v>
      </c>
      <c r="AY680">
        <v>1</v>
      </c>
      <c r="AZ680">
        <v>0</v>
      </c>
      <c r="BA680">
        <v>646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ROUND(Y680*Source!I576,9)</f>
        <v>1.52E-5</v>
      </c>
      <c r="CY680">
        <f t="shared" si="307"/>
        <v>3234.81</v>
      </c>
      <c r="CZ680">
        <f t="shared" si="308"/>
        <v>3234.81</v>
      </c>
      <c r="DA680">
        <f t="shared" si="309"/>
        <v>1</v>
      </c>
      <c r="DB680">
        <f t="shared" si="310"/>
        <v>0.15</v>
      </c>
      <c r="DC680">
        <f t="shared" si="311"/>
        <v>0</v>
      </c>
      <c r="DD680" t="s">
        <v>3</v>
      </c>
      <c r="DE680" t="s">
        <v>3</v>
      </c>
      <c r="DF680">
        <f t="shared" si="305"/>
        <v>0.05</v>
      </c>
      <c r="DG680">
        <f t="shared" si="303"/>
        <v>0</v>
      </c>
      <c r="DH680">
        <f t="shared" si="304"/>
        <v>0</v>
      </c>
      <c r="DI680">
        <f t="shared" si="299"/>
        <v>0</v>
      </c>
      <c r="DJ680">
        <f t="shared" si="312"/>
        <v>0.05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ROW(Source!A576)</f>
        <v>576</v>
      </c>
      <c r="B681">
        <v>86549534</v>
      </c>
      <c r="C681">
        <v>86550813</v>
      </c>
      <c r="D681">
        <v>85702641</v>
      </c>
      <c r="E681">
        <v>1</v>
      </c>
      <c r="F681">
        <v>1</v>
      </c>
      <c r="G681">
        <v>1081</v>
      </c>
      <c r="H681">
        <v>3</v>
      </c>
      <c r="I681" t="s">
        <v>776</v>
      </c>
      <c r="J681" t="s">
        <v>777</v>
      </c>
      <c r="K681" t="s">
        <v>778</v>
      </c>
      <c r="L681">
        <v>1346</v>
      </c>
      <c r="N681">
        <v>1009</v>
      </c>
      <c r="O681" t="s">
        <v>651</v>
      </c>
      <c r="P681" t="s">
        <v>651</v>
      </c>
      <c r="Q681">
        <v>1</v>
      </c>
      <c r="W681">
        <v>0</v>
      </c>
      <c r="X681">
        <v>1925662501</v>
      </c>
      <c r="Y681">
        <f t="shared" si="306"/>
        <v>0.2</v>
      </c>
      <c r="AA681">
        <v>45.15</v>
      </c>
      <c r="AB681">
        <v>0</v>
      </c>
      <c r="AC681">
        <v>0</v>
      </c>
      <c r="AD681">
        <v>0</v>
      </c>
      <c r="AE681">
        <v>45.15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0.2</v>
      </c>
      <c r="AU681" t="s">
        <v>36</v>
      </c>
      <c r="AV681">
        <v>0</v>
      </c>
      <c r="AW681">
        <v>2</v>
      </c>
      <c r="AX681">
        <v>86550833</v>
      </c>
      <c r="AY681">
        <v>1</v>
      </c>
      <c r="AZ681">
        <v>0</v>
      </c>
      <c r="BA681">
        <v>647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ROUND(Y681*Source!I576,9)</f>
        <v>6.4000000000000001E-2</v>
      </c>
      <c r="CY681">
        <f t="shared" si="307"/>
        <v>45.15</v>
      </c>
      <c r="CZ681">
        <f t="shared" si="308"/>
        <v>45.15</v>
      </c>
      <c r="DA681">
        <f t="shared" si="309"/>
        <v>1</v>
      </c>
      <c r="DB681">
        <f t="shared" si="310"/>
        <v>9.0299999999999994</v>
      </c>
      <c r="DC681">
        <f t="shared" si="311"/>
        <v>0</v>
      </c>
      <c r="DD681" t="s">
        <v>3</v>
      </c>
      <c r="DE681" t="s">
        <v>3</v>
      </c>
      <c r="DF681">
        <f t="shared" si="305"/>
        <v>2.89</v>
      </c>
      <c r="DG681">
        <f t="shared" si="303"/>
        <v>0</v>
      </c>
      <c r="DH681">
        <f t="shared" si="304"/>
        <v>0</v>
      </c>
      <c r="DI681">
        <f t="shared" si="299"/>
        <v>0</v>
      </c>
      <c r="DJ681">
        <f t="shared" si="312"/>
        <v>2.89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ROW(Source!A576)</f>
        <v>576</v>
      </c>
      <c r="B682">
        <v>86549534</v>
      </c>
      <c r="C682">
        <v>86550813</v>
      </c>
      <c r="D682">
        <v>85714186</v>
      </c>
      <c r="E682">
        <v>1</v>
      </c>
      <c r="F682">
        <v>1</v>
      </c>
      <c r="G682">
        <v>1081</v>
      </c>
      <c r="H682">
        <v>3</v>
      </c>
      <c r="I682" t="s">
        <v>532</v>
      </c>
      <c r="J682" t="s">
        <v>534</v>
      </c>
      <c r="K682" t="s">
        <v>533</v>
      </c>
      <c r="L682">
        <v>1354</v>
      </c>
      <c r="N682">
        <v>1010</v>
      </c>
      <c r="O682" t="s">
        <v>163</v>
      </c>
      <c r="P682" t="s">
        <v>163</v>
      </c>
      <c r="Q682">
        <v>1</v>
      </c>
      <c r="W682">
        <v>0</v>
      </c>
      <c r="X682">
        <v>-1356936987</v>
      </c>
      <c r="Y682">
        <f t="shared" si="306"/>
        <v>12.5</v>
      </c>
      <c r="AA682">
        <v>31.27</v>
      </c>
      <c r="AB682">
        <v>0</v>
      </c>
      <c r="AC682">
        <v>0</v>
      </c>
      <c r="AD682">
        <v>0</v>
      </c>
      <c r="AE682">
        <v>31.27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3</v>
      </c>
      <c r="AT682">
        <v>12.5</v>
      </c>
      <c r="AU682" t="s">
        <v>36</v>
      </c>
      <c r="AV682">
        <v>0</v>
      </c>
      <c r="AW682">
        <v>1</v>
      </c>
      <c r="AX682">
        <v>-1</v>
      </c>
      <c r="AY682">
        <v>0</v>
      </c>
      <c r="AZ682">
        <v>0</v>
      </c>
      <c r="BA682" t="s">
        <v>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ROUND(Y682*Source!I576,9)</f>
        <v>4</v>
      </c>
      <c r="CY682">
        <f t="shared" si="307"/>
        <v>31.27</v>
      </c>
      <c r="CZ682">
        <f t="shared" si="308"/>
        <v>31.27</v>
      </c>
      <c r="DA682">
        <f t="shared" si="309"/>
        <v>1</v>
      </c>
      <c r="DB682">
        <f t="shared" si="310"/>
        <v>390.88</v>
      </c>
      <c r="DC682">
        <f t="shared" si="311"/>
        <v>0</v>
      </c>
      <c r="DD682" t="s">
        <v>3</v>
      </c>
      <c r="DE682" t="s">
        <v>3</v>
      </c>
      <c r="DF682">
        <f t="shared" si="305"/>
        <v>125.08</v>
      </c>
      <c r="DG682">
        <f t="shared" si="303"/>
        <v>0</v>
      </c>
      <c r="DH682">
        <f t="shared" si="304"/>
        <v>0</v>
      </c>
      <c r="DI682">
        <f t="shared" si="299"/>
        <v>0</v>
      </c>
      <c r="DJ682">
        <f t="shared" si="312"/>
        <v>125.08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ROW(Source!A576)</f>
        <v>576</v>
      </c>
      <c r="B683">
        <v>86549534</v>
      </c>
      <c r="C683">
        <v>86550813</v>
      </c>
      <c r="D683">
        <v>85714018</v>
      </c>
      <c r="E683">
        <v>1</v>
      </c>
      <c r="F683">
        <v>1</v>
      </c>
      <c r="G683">
        <v>1081</v>
      </c>
      <c r="H683">
        <v>3</v>
      </c>
      <c r="I683" t="s">
        <v>528</v>
      </c>
      <c r="J683" t="s">
        <v>530</v>
      </c>
      <c r="K683" t="s">
        <v>529</v>
      </c>
      <c r="L683">
        <v>1301</v>
      </c>
      <c r="N683">
        <v>1003</v>
      </c>
      <c r="O683" t="s">
        <v>144</v>
      </c>
      <c r="P683" t="s">
        <v>144</v>
      </c>
      <c r="Q683">
        <v>1</v>
      </c>
      <c r="W683">
        <v>0</v>
      </c>
      <c r="X683">
        <v>1956010266</v>
      </c>
      <c r="Y683">
        <f t="shared" si="306"/>
        <v>100</v>
      </c>
      <c r="AA683">
        <v>114.53</v>
      </c>
      <c r="AB683">
        <v>0</v>
      </c>
      <c r="AC683">
        <v>0</v>
      </c>
      <c r="AD683">
        <v>0</v>
      </c>
      <c r="AE683">
        <v>114.53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 t="s">
        <v>3</v>
      </c>
      <c r="AT683">
        <v>100</v>
      </c>
      <c r="AU683" t="s">
        <v>36</v>
      </c>
      <c r="AV683">
        <v>0</v>
      </c>
      <c r="AW683">
        <v>1</v>
      </c>
      <c r="AX683">
        <v>-1</v>
      </c>
      <c r="AY683">
        <v>0</v>
      </c>
      <c r="AZ683">
        <v>0</v>
      </c>
      <c r="BA683" t="s">
        <v>3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ROUND(Y683*Source!I576,9)</f>
        <v>32</v>
      </c>
      <c r="CY683">
        <f t="shared" si="307"/>
        <v>114.53</v>
      </c>
      <c r="CZ683">
        <f t="shared" si="308"/>
        <v>114.53</v>
      </c>
      <c r="DA683">
        <f t="shared" si="309"/>
        <v>1</v>
      </c>
      <c r="DB683">
        <f t="shared" si="310"/>
        <v>11453</v>
      </c>
      <c r="DC683">
        <f t="shared" si="311"/>
        <v>0</v>
      </c>
      <c r="DD683" t="s">
        <v>3</v>
      </c>
      <c r="DE683" t="s">
        <v>3</v>
      </c>
      <c r="DF683">
        <f t="shared" si="305"/>
        <v>3664.96</v>
      </c>
      <c r="DG683">
        <f t="shared" si="303"/>
        <v>0</v>
      </c>
      <c r="DH683">
        <f t="shared" si="304"/>
        <v>0</v>
      </c>
      <c r="DI683">
        <f t="shared" si="299"/>
        <v>0</v>
      </c>
      <c r="DJ683">
        <f t="shared" si="312"/>
        <v>3664.96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ROW(Source!A577)</f>
        <v>577</v>
      </c>
      <c r="B684">
        <v>86549536</v>
      </c>
      <c r="C684">
        <v>86550813</v>
      </c>
      <c r="D684">
        <v>85665773</v>
      </c>
      <c r="E684">
        <v>1081</v>
      </c>
      <c r="F684">
        <v>1</v>
      </c>
      <c r="G684">
        <v>1081</v>
      </c>
      <c r="H684">
        <v>1</v>
      </c>
      <c r="I684" t="s">
        <v>612</v>
      </c>
      <c r="J684" t="s">
        <v>3</v>
      </c>
      <c r="K684" t="s">
        <v>613</v>
      </c>
      <c r="L684">
        <v>1191</v>
      </c>
      <c r="N684">
        <v>1013</v>
      </c>
      <c r="O684" t="s">
        <v>614</v>
      </c>
      <c r="P684" t="s">
        <v>614</v>
      </c>
      <c r="Q684">
        <v>1</v>
      </c>
      <c r="W684">
        <v>0</v>
      </c>
      <c r="X684">
        <v>476480486</v>
      </c>
      <c r="Y684">
        <f>((AT684*1.15)*1.2)</f>
        <v>153.17999999999998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5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111</v>
      </c>
      <c r="AU684" t="s">
        <v>139</v>
      </c>
      <c r="AV684">
        <v>1</v>
      </c>
      <c r="AW684">
        <v>2</v>
      </c>
      <c r="AX684">
        <v>86550825</v>
      </c>
      <c r="AY684">
        <v>1</v>
      </c>
      <c r="AZ684">
        <v>0</v>
      </c>
      <c r="BA684">
        <v>652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U684">
        <f>ROUND(AT684*Source!I577*AH684*AL684,2)</f>
        <v>0</v>
      </c>
      <c r="CV684">
        <f>ROUND(Y684*Source!I577,9)</f>
        <v>49.017600000000002</v>
      </c>
      <c r="CW684">
        <v>0</v>
      </c>
      <c r="CX684">
        <f>ROUND(Y684*Source!I577,9)</f>
        <v>49.017600000000002</v>
      </c>
      <c r="CY684">
        <f>AD684</f>
        <v>0</v>
      </c>
      <c r="CZ684">
        <f>AH684</f>
        <v>0</v>
      </c>
      <c r="DA684">
        <f>AL684</f>
        <v>1</v>
      </c>
      <c r="DB684">
        <f>ROUND(((ROUND(AT684*CZ684,2)*1.15)*1.2),6)</f>
        <v>0</v>
      </c>
      <c r="DC684">
        <f>ROUND(((ROUND(AT684*AG684,2)*1.15)*1.2),6)</f>
        <v>0</v>
      </c>
      <c r="DD684" t="s">
        <v>3</v>
      </c>
      <c r="DE684" t="s">
        <v>3</v>
      </c>
      <c r="DF684">
        <f t="shared" si="305"/>
        <v>0</v>
      </c>
      <c r="DG684">
        <f t="shared" si="303"/>
        <v>0</v>
      </c>
      <c r="DH684">
        <f t="shared" si="304"/>
        <v>0</v>
      </c>
      <c r="DI684">
        <f t="shared" si="299"/>
        <v>0</v>
      </c>
      <c r="DJ684">
        <f>DI684</f>
        <v>0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ROW(Source!A577)</f>
        <v>577</v>
      </c>
      <c r="B685">
        <v>86549536</v>
      </c>
      <c r="C685">
        <v>86550813</v>
      </c>
      <c r="D685">
        <v>85731395</v>
      </c>
      <c r="E685">
        <v>1</v>
      </c>
      <c r="F685">
        <v>1</v>
      </c>
      <c r="G685">
        <v>1081</v>
      </c>
      <c r="H685">
        <v>2</v>
      </c>
      <c r="I685" t="s">
        <v>673</v>
      </c>
      <c r="J685" t="s">
        <v>674</v>
      </c>
      <c r="K685" t="s">
        <v>675</v>
      </c>
      <c r="L685">
        <v>1368</v>
      </c>
      <c r="N685">
        <v>1011</v>
      </c>
      <c r="O685" t="s">
        <v>618</v>
      </c>
      <c r="P685" t="s">
        <v>618</v>
      </c>
      <c r="Q685">
        <v>1</v>
      </c>
      <c r="W685">
        <v>0</v>
      </c>
      <c r="X685">
        <v>1594272634</v>
      </c>
      <c r="Y685">
        <f>((AT685*1.25)*1.2)</f>
        <v>18.45</v>
      </c>
      <c r="AA685">
        <v>0</v>
      </c>
      <c r="AB685">
        <v>20.99</v>
      </c>
      <c r="AC685">
        <v>0</v>
      </c>
      <c r="AD685">
        <v>0</v>
      </c>
      <c r="AE685">
        <v>0</v>
      </c>
      <c r="AF685">
        <v>1.57</v>
      </c>
      <c r="AG685">
        <v>0</v>
      </c>
      <c r="AH685">
        <v>0</v>
      </c>
      <c r="AI685">
        <v>1</v>
      </c>
      <c r="AJ685">
        <v>12.53</v>
      </c>
      <c r="AK685">
        <v>1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12.3</v>
      </c>
      <c r="AU685" t="s">
        <v>138</v>
      </c>
      <c r="AV685">
        <v>0</v>
      </c>
      <c r="AW685">
        <v>2</v>
      </c>
      <c r="AX685">
        <v>86550826</v>
      </c>
      <c r="AY685">
        <v>1</v>
      </c>
      <c r="AZ685">
        <v>0</v>
      </c>
      <c r="BA685">
        <v>653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ROUND(Y685*Source!I577*DO685,9)</f>
        <v>0</v>
      </c>
      <c r="CX685">
        <f>ROUND(Y685*Source!I577,9)</f>
        <v>5.9039999999999999</v>
      </c>
      <c r="CY685">
        <f>AB685</f>
        <v>20.99</v>
      </c>
      <c r="CZ685">
        <f>AF685</f>
        <v>1.57</v>
      </c>
      <c r="DA685">
        <f>AJ685</f>
        <v>12.53</v>
      </c>
      <c r="DB685">
        <f>ROUND(((ROUND(AT685*CZ685,2)*1.25)*1.2),6)</f>
        <v>28.965</v>
      </c>
      <c r="DC685">
        <f>ROUND(((ROUND(AT685*AG685,2)*1.25)*1.2),6)</f>
        <v>0</v>
      </c>
      <c r="DD685" t="s">
        <v>3</v>
      </c>
      <c r="DE685" t="s">
        <v>3</v>
      </c>
      <c r="DF685">
        <f t="shared" si="305"/>
        <v>0</v>
      </c>
      <c r="DG685">
        <f>ROUND(ROUND(AF685*AJ685,2)*CX685,2)</f>
        <v>116.13</v>
      </c>
      <c r="DH685">
        <f t="shared" si="304"/>
        <v>0</v>
      </c>
      <c r="DI685">
        <f t="shared" si="299"/>
        <v>0</v>
      </c>
      <c r="DJ685">
        <f>DG685</f>
        <v>116.13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5">
      <c r="A686">
        <f>ROW(Source!A577)</f>
        <v>577</v>
      </c>
      <c r="B686">
        <v>86549536</v>
      </c>
      <c r="C686">
        <v>86550813</v>
      </c>
      <c r="D686">
        <v>85731677</v>
      </c>
      <c r="E686">
        <v>1</v>
      </c>
      <c r="F686">
        <v>1</v>
      </c>
      <c r="G686">
        <v>1081</v>
      </c>
      <c r="H686">
        <v>2</v>
      </c>
      <c r="I686" t="s">
        <v>632</v>
      </c>
      <c r="J686" t="s">
        <v>633</v>
      </c>
      <c r="K686" t="s">
        <v>634</v>
      </c>
      <c r="L686">
        <v>1368</v>
      </c>
      <c r="N686">
        <v>1011</v>
      </c>
      <c r="O686" t="s">
        <v>618</v>
      </c>
      <c r="P686" t="s">
        <v>618</v>
      </c>
      <c r="Q686">
        <v>1</v>
      </c>
      <c r="W686">
        <v>0</v>
      </c>
      <c r="X686">
        <v>874612079</v>
      </c>
      <c r="Y686">
        <f>((AT686*1.25)*1.2)</f>
        <v>0.72</v>
      </c>
      <c r="AA686">
        <v>0</v>
      </c>
      <c r="AB686">
        <v>1513.56</v>
      </c>
      <c r="AC686">
        <v>758.78</v>
      </c>
      <c r="AD686">
        <v>0</v>
      </c>
      <c r="AE686">
        <v>0</v>
      </c>
      <c r="AF686">
        <v>83.1</v>
      </c>
      <c r="AG686">
        <v>12.62</v>
      </c>
      <c r="AH686">
        <v>0</v>
      </c>
      <c r="AI686">
        <v>1</v>
      </c>
      <c r="AJ686">
        <v>17.07</v>
      </c>
      <c r="AK686">
        <v>56.35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0.48</v>
      </c>
      <c r="AU686" t="s">
        <v>138</v>
      </c>
      <c r="AV686">
        <v>0</v>
      </c>
      <c r="AW686">
        <v>2</v>
      </c>
      <c r="AX686">
        <v>86550827</v>
      </c>
      <c r="AY686">
        <v>1</v>
      </c>
      <c r="AZ686">
        <v>0</v>
      </c>
      <c r="BA686">
        <v>654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ROUND(Y686*Source!I577*DO686,9)</f>
        <v>2.907648</v>
      </c>
      <c r="CX686">
        <f>ROUND(Y686*Source!I577,9)</f>
        <v>0.23039999999999999</v>
      </c>
      <c r="CY686">
        <f>AB686</f>
        <v>1513.56</v>
      </c>
      <c r="CZ686">
        <f>AF686</f>
        <v>83.1</v>
      </c>
      <c r="DA686">
        <f>AJ686</f>
        <v>17.07</v>
      </c>
      <c r="DB686">
        <f>ROUND(((ROUND(AT686*CZ686,2)*1.25)*1.2),6)</f>
        <v>59.835000000000001</v>
      </c>
      <c r="DC686">
        <f>ROUND(((ROUND(AT686*AG686,2)*1.25)*1.2),6)</f>
        <v>9.09</v>
      </c>
      <c r="DD686" t="s">
        <v>3</v>
      </c>
      <c r="DE686" t="s">
        <v>3</v>
      </c>
      <c r="DF686">
        <f t="shared" si="305"/>
        <v>0</v>
      </c>
      <c r="DG686">
        <f>ROUND(ROUND(AF686*AJ686,2)*CX686,2)</f>
        <v>326.83</v>
      </c>
      <c r="DH686">
        <f>ROUND(ROUND(AG686*AK686,2)*CX686,2)</f>
        <v>163.85</v>
      </c>
      <c r="DI686">
        <f t="shared" si="299"/>
        <v>0</v>
      </c>
      <c r="DJ686">
        <f>DG686</f>
        <v>326.83</v>
      </c>
      <c r="DK686">
        <v>0</v>
      </c>
      <c r="DL686" t="s">
        <v>635</v>
      </c>
      <c r="DM686">
        <v>0</v>
      </c>
      <c r="DN686" t="s">
        <v>614</v>
      </c>
      <c r="DO686">
        <v>12.62</v>
      </c>
    </row>
    <row r="687" spans="1:119" x14ac:dyDescent="0.25">
      <c r="A687">
        <f>ROW(Source!A577)</f>
        <v>577</v>
      </c>
      <c r="B687">
        <v>86549536</v>
      </c>
      <c r="C687">
        <v>86550813</v>
      </c>
      <c r="D687">
        <v>85730911</v>
      </c>
      <c r="E687">
        <v>1</v>
      </c>
      <c r="F687">
        <v>1</v>
      </c>
      <c r="G687">
        <v>1081</v>
      </c>
      <c r="H687">
        <v>2</v>
      </c>
      <c r="I687" t="s">
        <v>652</v>
      </c>
      <c r="J687" t="s">
        <v>653</v>
      </c>
      <c r="K687" t="s">
        <v>654</v>
      </c>
      <c r="L687">
        <v>1368</v>
      </c>
      <c r="N687">
        <v>1011</v>
      </c>
      <c r="O687" t="s">
        <v>618</v>
      </c>
      <c r="P687" t="s">
        <v>618</v>
      </c>
      <c r="Q687">
        <v>1</v>
      </c>
      <c r="W687">
        <v>0</v>
      </c>
      <c r="X687">
        <v>-44940208</v>
      </c>
      <c r="Y687">
        <f>((AT687*1.25)*1.2)</f>
        <v>0.10500000000000001</v>
      </c>
      <c r="AA687">
        <v>0</v>
      </c>
      <c r="AB687">
        <v>2758.65</v>
      </c>
      <c r="AC687">
        <v>1017.92</v>
      </c>
      <c r="AD687">
        <v>0</v>
      </c>
      <c r="AE687">
        <v>0</v>
      </c>
      <c r="AF687">
        <v>179.17</v>
      </c>
      <c r="AG687">
        <v>16.93</v>
      </c>
      <c r="AH687">
        <v>0</v>
      </c>
      <c r="AI687">
        <v>1</v>
      </c>
      <c r="AJ687">
        <v>14.43</v>
      </c>
      <c r="AK687">
        <v>56.35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7.0000000000000007E-2</v>
      </c>
      <c r="AU687" t="s">
        <v>138</v>
      </c>
      <c r="AV687">
        <v>0</v>
      </c>
      <c r="AW687">
        <v>2</v>
      </c>
      <c r="AX687">
        <v>86550828</v>
      </c>
      <c r="AY687">
        <v>1</v>
      </c>
      <c r="AZ687">
        <v>0</v>
      </c>
      <c r="BA687">
        <v>655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f>ROUND(Y687*Source!I577*DO687,9)</f>
        <v>0.56884800000000002</v>
      </c>
      <c r="CX687">
        <f>ROUND(Y687*Source!I577,9)</f>
        <v>3.3599999999999998E-2</v>
      </c>
      <c r="CY687">
        <f>AB687</f>
        <v>2758.65</v>
      </c>
      <c r="CZ687">
        <f>AF687</f>
        <v>179.17</v>
      </c>
      <c r="DA687">
        <f>AJ687</f>
        <v>14.43</v>
      </c>
      <c r="DB687">
        <f>ROUND(((ROUND(AT687*CZ687,2)*1.25)*1.2),6)</f>
        <v>18.809999999999999</v>
      </c>
      <c r="DC687">
        <f>ROUND(((ROUND(AT687*AG687,2)*1.25)*1.2),6)</f>
        <v>1.7849999999999999</v>
      </c>
      <c r="DD687" t="s">
        <v>3</v>
      </c>
      <c r="DE687" t="s">
        <v>3</v>
      </c>
      <c r="DF687">
        <f t="shared" si="305"/>
        <v>0</v>
      </c>
      <c r="DG687">
        <f>ROUND(ROUND(AF687*AJ687,2)*CX687,2)</f>
        <v>86.87</v>
      </c>
      <c r="DH687">
        <f>ROUND(ROUND(AG687*AK687,2)*CX687,2)</f>
        <v>32.049999999999997</v>
      </c>
      <c r="DI687">
        <f t="shared" si="299"/>
        <v>0</v>
      </c>
      <c r="DJ687">
        <f>DG687</f>
        <v>86.87</v>
      </c>
      <c r="DK687">
        <v>0</v>
      </c>
      <c r="DL687" t="s">
        <v>635</v>
      </c>
      <c r="DM687">
        <v>0</v>
      </c>
      <c r="DN687" t="s">
        <v>614</v>
      </c>
      <c r="DO687">
        <v>16.93</v>
      </c>
    </row>
    <row r="688" spans="1:119" x14ac:dyDescent="0.25">
      <c r="A688">
        <f>ROW(Source!A577)</f>
        <v>577</v>
      </c>
      <c r="B688">
        <v>86549536</v>
      </c>
      <c r="C688">
        <v>86550813</v>
      </c>
      <c r="D688">
        <v>85700705</v>
      </c>
      <c r="E688">
        <v>1</v>
      </c>
      <c r="F688">
        <v>1</v>
      </c>
      <c r="G688">
        <v>1081</v>
      </c>
      <c r="H688">
        <v>3</v>
      </c>
      <c r="I688" t="s">
        <v>642</v>
      </c>
      <c r="J688" t="s">
        <v>643</v>
      </c>
      <c r="K688" t="s">
        <v>644</v>
      </c>
      <c r="L688">
        <v>1339</v>
      </c>
      <c r="N688">
        <v>1007</v>
      </c>
      <c r="O688" t="s">
        <v>622</v>
      </c>
      <c r="P688" t="s">
        <v>622</v>
      </c>
      <c r="Q688">
        <v>1</v>
      </c>
      <c r="W688">
        <v>0</v>
      </c>
      <c r="X688">
        <v>-1622585150</v>
      </c>
      <c r="Y688">
        <f t="shared" ref="Y688:Y694" si="313">((AT688*1)*1)</f>
        <v>1.9</v>
      </c>
      <c r="AA688">
        <v>54.79</v>
      </c>
      <c r="AB688">
        <v>0</v>
      </c>
      <c r="AC688">
        <v>0</v>
      </c>
      <c r="AD688">
        <v>0</v>
      </c>
      <c r="AE688">
        <v>7.07</v>
      </c>
      <c r="AF688">
        <v>0</v>
      </c>
      <c r="AG688">
        <v>0</v>
      </c>
      <c r="AH688">
        <v>0</v>
      </c>
      <c r="AI688">
        <v>7.75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1.9</v>
      </c>
      <c r="AU688" t="s">
        <v>36</v>
      </c>
      <c r="AV688">
        <v>0</v>
      </c>
      <c r="AW688">
        <v>2</v>
      </c>
      <c r="AX688">
        <v>86550829</v>
      </c>
      <c r="AY688">
        <v>1</v>
      </c>
      <c r="AZ688">
        <v>0</v>
      </c>
      <c r="BA688">
        <v>656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ROUND(Y688*Source!I577,9)</f>
        <v>0.60799999999999998</v>
      </c>
      <c r="CY688">
        <f t="shared" ref="CY688:CY694" si="314">AA688</f>
        <v>54.79</v>
      </c>
      <c r="CZ688">
        <f t="shared" ref="CZ688:CZ694" si="315">AE688</f>
        <v>7.07</v>
      </c>
      <c r="DA688">
        <f t="shared" ref="DA688:DA694" si="316">AI688</f>
        <v>7.75</v>
      </c>
      <c r="DB688">
        <f t="shared" ref="DB688:DB694" si="317">ROUND(((ROUND(AT688*CZ688,2)*1)*1),6)</f>
        <v>13.43</v>
      </c>
      <c r="DC688">
        <f t="shared" ref="DC688:DC694" si="318">ROUND(((ROUND(AT688*AG688,2)*1)*1),6)</f>
        <v>0</v>
      </c>
      <c r="DD688" t="s">
        <v>3</v>
      </c>
      <c r="DE688" t="s">
        <v>3</v>
      </c>
      <c r="DF688">
        <f t="shared" ref="DF688:DF694" si="319">ROUND(ROUND(AE688*AI688,2)*CX688,2)</f>
        <v>33.31</v>
      </c>
      <c r="DG688">
        <f t="shared" ref="DG688:DG709" si="320">ROUND(ROUND(AF688,2)*CX688,2)</f>
        <v>0</v>
      </c>
      <c r="DH688">
        <f t="shared" ref="DH688:DH710" si="321">ROUND(ROUND(AG688,2)*CX688,2)</f>
        <v>0</v>
      </c>
      <c r="DI688">
        <f t="shared" si="299"/>
        <v>0</v>
      </c>
      <c r="DJ688">
        <f t="shared" ref="DJ688:DJ694" si="322">DF688</f>
        <v>33.31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ROW(Source!A577)</f>
        <v>577</v>
      </c>
      <c r="B689">
        <v>86549536</v>
      </c>
      <c r="C689">
        <v>86550813</v>
      </c>
      <c r="D689">
        <v>85701812</v>
      </c>
      <c r="E689">
        <v>1</v>
      </c>
      <c r="F689">
        <v>1</v>
      </c>
      <c r="G689">
        <v>1081</v>
      </c>
      <c r="H689">
        <v>3</v>
      </c>
      <c r="I689" t="s">
        <v>767</v>
      </c>
      <c r="J689" t="s">
        <v>768</v>
      </c>
      <c r="K689" t="s">
        <v>769</v>
      </c>
      <c r="L689">
        <v>1355</v>
      </c>
      <c r="N689">
        <v>1010</v>
      </c>
      <c r="O689" t="s">
        <v>158</v>
      </c>
      <c r="P689" t="s">
        <v>158</v>
      </c>
      <c r="Q689">
        <v>100</v>
      </c>
      <c r="W689">
        <v>0</v>
      </c>
      <c r="X689">
        <v>1153350975</v>
      </c>
      <c r="Y689">
        <f t="shared" si="313"/>
        <v>0.36</v>
      </c>
      <c r="AA689">
        <v>3105.63</v>
      </c>
      <c r="AB689">
        <v>0</v>
      </c>
      <c r="AC689">
        <v>0</v>
      </c>
      <c r="AD689">
        <v>0</v>
      </c>
      <c r="AE689">
        <v>180.35</v>
      </c>
      <c r="AF689">
        <v>0</v>
      </c>
      <c r="AG689">
        <v>0</v>
      </c>
      <c r="AH689">
        <v>0</v>
      </c>
      <c r="AI689">
        <v>17.22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0.36</v>
      </c>
      <c r="AU689" t="s">
        <v>36</v>
      </c>
      <c r="AV689">
        <v>0</v>
      </c>
      <c r="AW689">
        <v>2</v>
      </c>
      <c r="AX689">
        <v>86550830</v>
      </c>
      <c r="AY689">
        <v>1</v>
      </c>
      <c r="AZ689">
        <v>0</v>
      </c>
      <c r="BA689">
        <v>657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ROUND(Y689*Source!I577,9)</f>
        <v>0.1152</v>
      </c>
      <c r="CY689">
        <f t="shared" si="314"/>
        <v>3105.63</v>
      </c>
      <c r="CZ689">
        <f t="shared" si="315"/>
        <v>180.35</v>
      </c>
      <c r="DA689">
        <f t="shared" si="316"/>
        <v>17.22</v>
      </c>
      <c r="DB689">
        <f t="shared" si="317"/>
        <v>64.930000000000007</v>
      </c>
      <c r="DC689">
        <f t="shared" si="318"/>
        <v>0</v>
      </c>
      <c r="DD689" t="s">
        <v>3</v>
      </c>
      <c r="DE689" t="s">
        <v>3</v>
      </c>
      <c r="DF689">
        <f t="shared" si="319"/>
        <v>357.77</v>
      </c>
      <c r="DG689">
        <f t="shared" si="320"/>
        <v>0</v>
      </c>
      <c r="DH689">
        <f t="shared" si="321"/>
        <v>0</v>
      </c>
      <c r="DI689">
        <f t="shared" si="299"/>
        <v>0</v>
      </c>
      <c r="DJ689">
        <f t="shared" si="322"/>
        <v>357.77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ROW(Source!A577)</f>
        <v>577</v>
      </c>
      <c r="B690">
        <v>86549536</v>
      </c>
      <c r="C690">
        <v>86550813</v>
      </c>
      <c r="D690">
        <v>85700806</v>
      </c>
      <c r="E690">
        <v>1</v>
      </c>
      <c r="F690">
        <v>1</v>
      </c>
      <c r="G690">
        <v>1081</v>
      </c>
      <c r="H690">
        <v>3</v>
      </c>
      <c r="I690" t="s">
        <v>770</v>
      </c>
      <c r="J690" t="s">
        <v>771</v>
      </c>
      <c r="K690" t="s">
        <v>772</v>
      </c>
      <c r="L690">
        <v>1348</v>
      </c>
      <c r="N690">
        <v>1009</v>
      </c>
      <c r="O690" t="s">
        <v>628</v>
      </c>
      <c r="P690" t="s">
        <v>628</v>
      </c>
      <c r="Q690">
        <v>1000</v>
      </c>
      <c r="W690">
        <v>0</v>
      </c>
      <c r="X690">
        <v>1468121782</v>
      </c>
      <c r="Y690">
        <f t="shared" si="313"/>
        <v>3.1E-4</v>
      </c>
      <c r="AA690">
        <v>156827.76</v>
      </c>
      <c r="AB690">
        <v>0</v>
      </c>
      <c r="AC690">
        <v>0</v>
      </c>
      <c r="AD690">
        <v>0</v>
      </c>
      <c r="AE690">
        <v>20157.810000000001</v>
      </c>
      <c r="AF690">
        <v>0</v>
      </c>
      <c r="AG690">
        <v>0</v>
      </c>
      <c r="AH690">
        <v>0</v>
      </c>
      <c r="AI690">
        <v>7.78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3.1E-4</v>
      </c>
      <c r="AU690" t="s">
        <v>36</v>
      </c>
      <c r="AV690">
        <v>0</v>
      </c>
      <c r="AW690">
        <v>2</v>
      </c>
      <c r="AX690">
        <v>86550831</v>
      </c>
      <c r="AY690">
        <v>1</v>
      </c>
      <c r="AZ690">
        <v>0</v>
      </c>
      <c r="BA690">
        <v>658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ROUND(Y690*Source!I577,9)</f>
        <v>9.9199999999999999E-5</v>
      </c>
      <c r="CY690">
        <f t="shared" si="314"/>
        <v>156827.76</v>
      </c>
      <c r="CZ690">
        <f t="shared" si="315"/>
        <v>20157.810000000001</v>
      </c>
      <c r="DA690">
        <f t="shared" si="316"/>
        <v>7.78</v>
      </c>
      <c r="DB690">
        <f t="shared" si="317"/>
        <v>6.25</v>
      </c>
      <c r="DC690">
        <f t="shared" si="318"/>
        <v>0</v>
      </c>
      <c r="DD690" t="s">
        <v>3</v>
      </c>
      <c r="DE690" t="s">
        <v>3</v>
      </c>
      <c r="DF690">
        <f t="shared" si="319"/>
        <v>15.56</v>
      </c>
      <c r="DG690">
        <f t="shared" si="320"/>
        <v>0</v>
      </c>
      <c r="DH690">
        <f t="shared" si="321"/>
        <v>0</v>
      </c>
      <c r="DI690">
        <f t="shared" si="299"/>
        <v>0</v>
      </c>
      <c r="DJ690">
        <f t="shared" si="322"/>
        <v>15.56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ROW(Source!A577)</f>
        <v>577</v>
      </c>
      <c r="B691">
        <v>86549536</v>
      </c>
      <c r="C691">
        <v>86550813</v>
      </c>
      <c r="D691">
        <v>85700824</v>
      </c>
      <c r="E691">
        <v>1</v>
      </c>
      <c r="F691">
        <v>1</v>
      </c>
      <c r="G691">
        <v>1081</v>
      </c>
      <c r="H691">
        <v>3</v>
      </c>
      <c r="I691" t="s">
        <v>773</v>
      </c>
      <c r="J691" t="s">
        <v>774</v>
      </c>
      <c r="K691" t="s">
        <v>775</v>
      </c>
      <c r="L691">
        <v>1348</v>
      </c>
      <c r="N691">
        <v>1009</v>
      </c>
      <c r="O691" t="s">
        <v>628</v>
      </c>
      <c r="P691" t="s">
        <v>628</v>
      </c>
      <c r="Q691">
        <v>1000</v>
      </c>
      <c r="W691">
        <v>0</v>
      </c>
      <c r="X691">
        <v>-1462767551</v>
      </c>
      <c r="Y691">
        <f t="shared" si="313"/>
        <v>4.7500000000000003E-5</v>
      </c>
      <c r="AA691">
        <v>65213.77</v>
      </c>
      <c r="AB691">
        <v>0</v>
      </c>
      <c r="AC691">
        <v>0</v>
      </c>
      <c r="AD691">
        <v>0</v>
      </c>
      <c r="AE691">
        <v>3234.81</v>
      </c>
      <c r="AF691">
        <v>0</v>
      </c>
      <c r="AG691">
        <v>0</v>
      </c>
      <c r="AH691">
        <v>0</v>
      </c>
      <c r="AI691">
        <v>20.16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4.7500000000000003E-5</v>
      </c>
      <c r="AU691" t="s">
        <v>36</v>
      </c>
      <c r="AV691">
        <v>0</v>
      </c>
      <c r="AW691">
        <v>2</v>
      </c>
      <c r="AX691">
        <v>86550832</v>
      </c>
      <c r="AY691">
        <v>1</v>
      </c>
      <c r="AZ691">
        <v>0</v>
      </c>
      <c r="BA691">
        <v>659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ROUND(Y691*Source!I577,9)</f>
        <v>1.52E-5</v>
      </c>
      <c r="CY691">
        <f t="shared" si="314"/>
        <v>65213.77</v>
      </c>
      <c r="CZ691">
        <f t="shared" si="315"/>
        <v>3234.81</v>
      </c>
      <c r="DA691">
        <f t="shared" si="316"/>
        <v>20.16</v>
      </c>
      <c r="DB691">
        <f t="shared" si="317"/>
        <v>0.15</v>
      </c>
      <c r="DC691">
        <f t="shared" si="318"/>
        <v>0</v>
      </c>
      <c r="DD691" t="s">
        <v>3</v>
      </c>
      <c r="DE691" t="s">
        <v>3</v>
      </c>
      <c r="DF691">
        <f t="shared" si="319"/>
        <v>0.99</v>
      </c>
      <c r="DG691">
        <f t="shared" si="320"/>
        <v>0</v>
      </c>
      <c r="DH691">
        <f t="shared" si="321"/>
        <v>0</v>
      </c>
      <c r="DI691">
        <f t="shared" si="299"/>
        <v>0</v>
      </c>
      <c r="DJ691">
        <f t="shared" si="322"/>
        <v>0.99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ROW(Source!A577)</f>
        <v>577</v>
      </c>
      <c r="B692">
        <v>86549536</v>
      </c>
      <c r="C692">
        <v>86550813</v>
      </c>
      <c r="D692">
        <v>85702641</v>
      </c>
      <c r="E692">
        <v>1</v>
      </c>
      <c r="F692">
        <v>1</v>
      </c>
      <c r="G692">
        <v>1081</v>
      </c>
      <c r="H692">
        <v>3</v>
      </c>
      <c r="I692" t="s">
        <v>776</v>
      </c>
      <c r="J692" t="s">
        <v>777</v>
      </c>
      <c r="K692" t="s">
        <v>778</v>
      </c>
      <c r="L692">
        <v>1346</v>
      </c>
      <c r="N692">
        <v>1009</v>
      </c>
      <c r="O692" t="s">
        <v>651</v>
      </c>
      <c r="P692" t="s">
        <v>651</v>
      </c>
      <c r="Q692">
        <v>1</v>
      </c>
      <c r="W692">
        <v>0</v>
      </c>
      <c r="X692">
        <v>1925662501</v>
      </c>
      <c r="Y692">
        <f t="shared" si="313"/>
        <v>0.2</v>
      </c>
      <c r="AA692">
        <v>107.01</v>
      </c>
      <c r="AB692">
        <v>0</v>
      </c>
      <c r="AC692">
        <v>0</v>
      </c>
      <c r="AD692">
        <v>0</v>
      </c>
      <c r="AE692">
        <v>45.15</v>
      </c>
      <c r="AF692">
        <v>0</v>
      </c>
      <c r="AG692">
        <v>0</v>
      </c>
      <c r="AH692">
        <v>0</v>
      </c>
      <c r="AI692">
        <v>2.37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0.2</v>
      </c>
      <c r="AU692" t="s">
        <v>36</v>
      </c>
      <c r="AV692">
        <v>0</v>
      </c>
      <c r="AW692">
        <v>2</v>
      </c>
      <c r="AX692">
        <v>86550833</v>
      </c>
      <c r="AY692">
        <v>1</v>
      </c>
      <c r="AZ692">
        <v>0</v>
      </c>
      <c r="BA692">
        <v>660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ROUND(Y692*Source!I577,9)</f>
        <v>6.4000000000000001E-2</v>
      </c>
      <c r="CY692">
        <f t="shared" si="314"/>
        <v>107.01</v>
      </c>
      <c r="CZ692">
        <f t="shared" si="315"/>
        <v>45.15</v>
      </c>
      <c r="DA692">
        <f t="shared" si="316"/>
        <v>2.37</v>
      </c>
      <c r="DB692">
        <f t="shared" si="317"/>
        <v>9.0299999999999994</v>
      </c>
      <c r="DC692">
        <f t="shared" si="318"/>
        <v>0</v>
      </c>
      <c r="DD692" t="s">
        <v>3</v>
      </c>
      <c r="DE692" t="s">
        <v>3</v>
      </c>
      <c r="DF692">
        <f t="shared" si="319"/>
        <v>6.85</v>
      </c>
      <c r="DG692">
        <f t="shared" si="320"/>
        <v>0</v>
      </c>
      <c r="DH692">
        <f t="shared" si="321"/>
        <v>0</v>
      </c>
      <c r="DI692">
        <f t="shared" si="299"/>
        <v>0</v>
      </c>
      <c r="DJ692">
        <f t="shared" si="322"/>
        <v>6.85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ROW(Source!A577)</f>
        <v>577</v>
      </c>
      <c r="B693">
        <v>86549536</v>
      </c>
      <c r="C693">
        <v>86550813</v>
      </c>
      <c r="D693">
        <v>85714186</v>
      </c>
      <c r="E693">
        <v>1</v>
      </c>
      <c r="F693">
        <v>1</v>
      </c>
      <c r="G693">
        <v>1081</v>
      </c>
      <c r="H693">
        <v>3</v>
      </c>
      <c r="I693" t="s">
        <v>532</v>
      </c>
      <c r="J693" t="s">
        <v>534</v>
      </c>
      <c r="K693" t="s">
        <v>533</v>
      </c>
      <c r="L693">
        <v>1354</v>
      </c>
      <c r="N693">
        <v>1010</v>
      </c>
      <c r="O693" t="s">
        <v>163</v>
      </c>
      <c r="P693" t="s">
        <v>163</v>
      </c>
      <c r="Q693">
        <v>1</v>
      </c>
      <c r="W693">
        <v>0</v>
      </c>
      <c r="X693">
        <v>-1356936987</v>
      </c>
      <c r="Y693">
        <f t="shared" si="313"/>
        <v>12.5</v>
      </c>
      <c r="AA693">
        <v>53.16</v>
      </c>
      <c r="AB693">
        <v>0</v>
      </c>
      <c r="AC693">
        <v>0</v>
      </c>
      <c r="AD693">
        <v>0</v>
      </c>
      <c r="AE693">
        <v>31.27</v>
      </c>
      <c r="AF693">
        <v>0</v>
      </c>
      <c r="AG693">
        <v>0</v>
      </c>
      <c r="AH693">
        <v>0</v>
      </c>
      <c r="AI693">
        <v>1.7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 t="s">
        <v>3</v>
      </c>
      <c r="AT693">
        <v>12.5</v>
      </c>
      <c r="AU693" t="s">
        <v>36</v>
      </c>
      <c r="AV693">
        <v>0</v>
      </c>
      <c r="AW693">
        <v>1</v>
      </c>
      <c r="AX693">
        <v>-1</v>
      </c>
      <c r="AY693">
        <v>0</v>
      </c>
      <c r="AZ693">
        <v>0</v>
      </c>
      <c r="BA693" t="s">
        <v>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ROUND(Y693*Source!I577,9)</f>
        <v>4</v>
      </c>
      <c r="CY693">
        <f t="shared" si="314"/>
        <v>53.16</v>
      </c>
      <c r="CZ693">
        <f t="shared" si="315"/>
        <v>31.27</v>
      </c>
      <c r="DA693">
        <f t="shared" si="316"/>
        <v>1.7</v>
      </c>
      <c r="DB693">
        <f t="shared" si="317"/>
        <v>390.88</v>
      </c>
      <c r="DC693">
        <f t="shared" si="318"/>
        <v>0</v>
      </c>
      <c r="DD693" t="s">
        <v>3</v>
      </c>
      <c r="DE693" t="s">
        <v>3</v>
      </c>
      <c r="DF693">
        <f t="shared" si="319"/>
        <v>212.64</v>
      </c>
      <c r="DG693">
        <f t="shared" si="320"/>
        <v>0</v>
      </c>
      <c r="DH693">
        <f t="shared" si="321"/>
        <v>0</v>
      </c>
      <c r="DI693">
        <f t="shared" si="299"/>
        <v>0</v>
      </c>
      <c r="DJ693">
        <f t="shared" si="322"/>
        <v>212.64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ROW(Source!A577)</f>
        <v>577</v>
      </c>
      <c r="B694">
        <v>86549536</v>
      </c>
      <c r="C694">
        <v>86550813</v>
      </c>
      <c r="D694">
        <v>85714018</v>
      </c>
      <c r="E694">
        <v>1</v>
      </c>
      <c r="F694">
        <v>1</v>
      </c>
      <c r="G694">
        <v>1081</v>
      </c>
      <c r="H694">
        <v>3</v>
      </c>
      <c r="I694" t="s">
        <v>528</v>
      </c>
      <c r="J694" t="s">
        <v>530</v>
      </c>
      <c r="K694" t="s">
        <v>529</v>
      </c>
      <c r="L694">
        <v>1301</v>
      </c>
      <c r="N694">
        <v>1003</v>
      </c>
      <c r="O694" t="s">
        <v>144</v>
      </c>
      <c r="P694" t="s">
        <v>144</v>
      </c>
      <c r="Q694">
        <v>1</v>
      </c>
      <c r="W694">
        <v>0</v>
      </c>
      <c r="X694">
        <v>1956010266</v>
      </c>
      <c r="Y694">
        <f t="shared" si="313"/>
        <v>100</v>
      </c>
      <c r="AA694">
        <v>665.42</v>
      </c>
      <c r="AB694">
        <v>0</v>
      </c>
      <c r="AC694">
        <v>0</v>
      </c>
      <c r="AD694">
        <v>0</v>
      </c>
      <c r="AE694">
        <v>114.53</v>
      </c>
      <c r="AF694">
        <v>0</v>
      </c>
      <c r="AG694">
        <v>0</v>
      </c>
      <c r="AH694">
        <v>0</v>
      </c>
      <c r="AI694">
        <v>5.81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100</v>
      </c>
      <c r="AU694" t="s">
        <v>36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ROUND(Y694*Source!I577,9)</f>
        <v>32</v>
      </c>
      <c r="CY694">
        <f t="shared" si="314"/>
        <v>665.42</v>
      </c>
      <c r="CZ694">
        <f t="shared" si="315"/>
        <v>114.53</v>
      </c>
      <c r="DA694">
        <f t="shared" si="316"/>
        <v>5.81</v>
      </c>
      <c r="DB694">
        <f t="shared" si="317"/>
        <v>11453</v>
      </c>
      <c r="DC694">
        <f t="shared" si="318"/>
        <v>0</v>
      </c>
      <c r="DD694" t="s">
        <v>3</v>
      </c>
      <c r="DE694" t="s">
        <v>3</v>
      </c>
      <c r="DF694">
        <f t="shared" si="319"/>
        <v>21293.439999999999</v>
      </c>
      <c r="DG694">
        <f t="shared" si="320"/>
        <v>0</v>
      </c>
      <c r="DH694">
        <f t="shared" si="321"/>
        <v>0</v>
      </c>
      <c r="DI694">
        <f t="shared" si="299"/>
        <v>0</v>
      </c>
      <c r="DJ694">
        <f t="shared" si="322"/>
        <v>21293.439999999999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ROW(Source!A582)</f>
        <v>582</v>
      </c>
      <c r="B695">
        <v>86549534</v>
      </c>
      <c r="C695">
        <v>86550840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612</v>
      </c>
      <c r="J695" t="s">
        <v>3</v>
      </c>
      <c r="K695" t="s">
        <v>613</v>
      </c>
      <c r="L695">
        <v>1191</v>
      </c>
      <c r="N695">
        <v>1013</v>
      </c>
      <c r="O695" t="s">
        <v>614</v>
      </c>
      <c r="P695" t="s">
        <v>614</v>
      </c>
      <c r="Q695">
        <v>1</v>
      </c>
      <c r="W695">
        <v>0</v>
      </c>
      <c r="X695">
        <v>476480486</v>
      </c>
      <c r="Y695">
        <f>((AT695*1.15)*1.2)</f>
        <v>46.506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33.700000000000003</v>
      </c>
      <c r="AU695" t="s">
        <v>139</v>
      </c>
      <c r="AV695">
        <v>1</v>
      </c>
      <c r="AW695">
        <v>2</v>
      </c>
      <c r="AX695">
        <v>86550855</v>
      </c>
      <c r="AY695">
        <v>1</v>
      </c>
      <c r="AZ695">
        <v>0</v>
      </c>
      <c r="BA695">
        <v>665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U695">
        <f>ROUND(AT695*Source!I582*AH695*AL695,2)</f>
        <v>0</v>
      </c>
      <c r="CV695">
        <f>ROUND(Y695*Source!I582,9)</f>
        <v>3.7204799999999998</v>
      </c>
      <c r="CW695">
        <v>0</v>
      </c>
      <c r="CX695">
        <f>ROUND(Y695*Source!I582,9)</f>
        <v>3.7204799999999998</v>
      </c>
      <c r="CY695">
        <f>AD695</f>
        <v>0</v>
      </c>
      <c r="CZ695">
        <f>AH695</f>
        <v>0</v>
      </c>
      <c r="DA695">
        <f>AL695</f>
        <v>1</v>
      </c>
      <c r="DB695">
        <f>ROUND(((ROUND(AT695*CZ695,2)*1.15)*1.2),6)</f>
        <v>0</v>
      </c>
      <c r="DC695">
        <f>ROUND(((ROUND(AT695*AG695,2)*1.15)*1.2),6)</f>
        <v>0</v>
      </c>
      <c r="DD695" t="s">
        <v>3</v>
      </c>
      <c r="DE695" t="s">
        <v>3</v>
      </c>
      <c r="DF695">
        <f t="shared" ref="DF695:DF712" si="323">ROUND(ROUND(AE695,2)*CX695,2)</f>
        <v>0</v>
      </c>
      <c r="DG695">
        <f t="shared" si="320"/>
        <v>0</v>
      </c>
      <c r="DH695">
        <f t="shared" si="321"/>
        <v>0</v>
      </c>
      <c r="DI695">
        <f t="shared" si="299"/>
        <v>0</v>
      </c>
      <c r="DJ695">
        <f>DI695</f>
        <v>0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ROW(Source!A582)</f>
        <v>582</v>
      </c>
      <c r="B696">
        <v>86549534</v>
      </c>
      <c r="C696">
        <v>86550840</v>
      </c>
      <c r="D696">
        <v>85731375</v>
      </c>
      <c r="E696">
        <v>1</v>
      </c>
      <c r="F696">
        <v>1</v>
      </c>
      <c r="G696">
        <v>1081</v>
      </c>
      <c r="H696">
        <v>2</v>
      </c>
      <c r="I696" t="s">
        <v>761</v>
      </c>
      <c r="J696" t="s">
        <v>762</v>
      </c>
      <c r="K696" t="s">
        <v>763</v>
      </c>
      <c r="L696">
        <v>1368</v>
      </c>
      <c r="N696">
        <v>1011</v>
      </c>
      <c r="O696" t="s">
        <v>618</v>
      </c>
      <c r="P696" t="s">
        <v>618</v>
      </c>
      <c r="Q696">
        <v>1</v>
      </c>
      <c r="W696">
        <v>0</v>
      </c>
      <c r="X696">
        <v>378609176</v>
      </c>
      <c r="Y696">
        <f>((AT696*1.25)*1.2)</f>
        <v>1.7849999999999997</v>
      </c>
      <c r="AA696">
        <v>0</v>
      </c>
      <c r="AB696">
        <v>3.39</v>
      </c>
      <c r="AC696">
        <v>0</v>
      </c>
      <c r="AD696">
        <v>0</v>
      </c>
      <c r="AE696">
        <v>0</v>
      </c>
      <c r="AF696">
        <v>3.18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1.19</v>
      </c>
      <c r="AU696" t="s">
        <v>138</v>
      </c>
      <c r="AV696">
        <v>0</v>
      </c>
      <c r="AW696">
        <v>2</v>
      </c>
      <c r="AX696">
        <v>86550856</v>
      </c>
      <c r="AY696">
        <v>1</v>
      </c>
      <c r="AZ696">
        <v>0</v>
      </c>
      <c r="BA696">
        <v>666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ROUND(Y696*Source!I582*DO696,9)</f>
        <v>0</v>
      </c>
      <c r="CX696">
        <f>ROUND(Y696*Source!I582,9)</f>
        <v>0.14280000000000001</v>
      </c>
      <c r="CY696">
        <f>AB696</f>
        <v>3.39</v>
      </c>
      <c r="CZ696">
        <f>AF696</f>
        <v>3.18</v>
      </c>
      <c r="DA696">
        <f>AJ696</f>
        <v>1</v>
      </c>
      <c r="DB696">
        <f>ROUND(((ROUND(AT696*CZ696,2)*1.25)*1.2),6)</f>
        <v>5.67</v>
      </c>
      <c r="DC696">
        <f>ROUND(((ROUND(AT696*AG696,2)*1.25)*1.2),6)</f>
        <v>0</v>
      </c>
      <c r="DD696" t="s">
        <v>3</v>
      </c>
      <c r="DE696" t="s">
        <v>3</v>
      </c>
      <c r="DF696">
        <f t="shared" si="323"/>
        <v>0</v>
      </c>
      <c r="DG696">
        <f t="shared" si="320"/>
        <v>0.45</v>
      </c>
      <c r="DH696">
        <f t="shared" si="321"/>
        <v>0</v>
      </c>
      <c r="DI696">
        <f t="shared" si="299"/>
        <v>0</v>
      </c>
      <c r="DJ696">
        <f>DG696</f>
        <v>0.45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ROW(Source!A582)</f>
        <v>582</v>
      </c>
      <c r="B697">
        <v>86549534</v>
      </c>
      <c r="C697">
        <v>86550840</v>
      </c>
      <c r="D697">
        <v>85731677</v>
      </c>
      <c r="E697">
        <v>1</v>
      </c>
      <c r="F697">
        <v>1</v>
      </c>
      <c r="G697">
        <v>1081</v>
      </c>
      <c r="H697">
        <v>2</v>
      </c>
      <c r="I697" t="s">
        <v>632</v>
      </c>
      <c r="J697" t="s">
        <v>633</v>
      </c>
      <c r="K697" t="s">
        <v>634</v>
      </c>
      <c r="L697">
        <v>1368</v>
      </c>
      <c r="N697">
        <v>1011</v>
      </c>
      <c r="O697" t="s">
        <v>618</v>
      </c>
      <c r="P697" t="s">
        <v>618</v>
      </c>
      <c r="Q697">
        <v>1</v>
      </c>
      <c r="W697">
        <v>0</v>
      </c>
      <c r="X697">
        <v>874612079</v>
      </c>
      <c r="Y697">
        <f>((AT697*1.25)*1.2)</f>
        <v>0.6</v>
      </c>
      <c r="AA697">
        <v>0</v>
      </c>
      <c r="AB697">
        <v>88.67</v>
      </c>
      <c r="AC697">
        <v>13.47</v>
      </c>
      <c r="AD697">
        <v>0</v>
      </c>
      <c r="AE697">
        <v>0</v>
      </c>
      <c r="AF697">
        <v>83.1</v>
      </c>
      <c r="AG697">
        <v>12.62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0.4</v>
      </c>
      <c r="AU697" t="s">
        <v>138</v>
      </c>
      <c r="AV697">
        <v>0</v>
      </c>
      <c r="AW697">
        <v>2</v>
      </c>
      <c r="AX697">
        <v>86550857</v>
      </c>
      <c r="AY697">
        <v>1</v>
      </c>
      <c r="AZ697">
        <v>0</v>
      </c>
      <c r="BA697">
        <v>667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ROUND(Y697*Source!I582*DO697,9)</f>
        <v>0.60575999999999997</v>
      </c>
      <c r="CX697">
        <f>ROUND(Y697*Source!I582,9)</f>
        <v>4.8000000000000001E-2</v>
      </c>
      <c r="CY697">
        <f>AB697</f>
        <v>88.67</v>
      </c>
      <c r="CZ697">
        <f>AF697</f>
        <v>83.1</v>
      </c>
      <c r="DA697">
        <f>AJ697</f>
        <v>1</v>
      </c>
      <c r="DB697">
        <f>ROUND(((ROUND(AT697*CZ697,2)*1.25)*1.2),6)</f>
        <v>49.86</v>
      </c>
      <c r="DC697">
        <f>ROUND(((ROUND(AT697*AG697,2)*1.25)*1.2),6)</f>
        <v>7.5750000000000002</v>
      </c>
      <c r="DD697" t="s">
        <v>3</v>
      </c>
      <c r="DE697" t="s">
        <v>3</v>
      </c>
      <c r="DF697">
        <f t="shared" si="323"/>
        <v>0</v>
      </c>
      <c r="DG697">
        <f t="shared" si="320"/>
        <v>3.99</v>
      </c>
      <c r="DH697">
        <f t="shared" si="321"/>
        <v>0.61</v>
      </c>
      <c r="DI697">
        <f t="shared" si="299"/>
        <v>0</v>
      </c>
      <c r="DJ697">
        <f>DG697</f>
        <v>3.99</v>
      </c>
      <c r="DK697">
        <v>0</v>
      </c>
      <c r="DL697" t="s">
        <v>635</v>
      </c>
      <c r="DM697">
        <v>0</v>
      </c>
      <c r="DN697" t="s">
        <v>614</v>
      </c>
      <c r="DO697">
        <v>12.62</v>
      </c>
    </row>
    <row r="698" spans="1:119" x14ac:dyDescent="0.25">
      <c r="A698">
        <f>ROW(Source!A582)</f>
        <v>582</v>
      </c>
      <c r="B698">
        <v>86549534</v>
      </c>
      <c r="C698">
        <v>86550840</v>
      </c>
      <c r="D698">
        <v>85730911</v>
      </c>
      <c r="E698">
        <v>1</v>
      </c>
      <c r="F698">
        <v>1</v>
      </c>
      <c r="G698">
        <v>1081</v>
      </c>
      <c r="H698">
        <v>2</v>
      </c>
      <c r="I698" t="s">
        <v>652</v>
      </c>
      <c r="J698" t="s">
        <v>653</v>
      </c>
      <c r="K698" t="s">
        <v>654</v>
      </c>
      <c r="L698">
        <v>1368</v>
      </c>
      <c r="N698">
        <v>1011</v>
      </c>
      <c r="O698" t="s">
        <v>618</v>
      </c>
      <c r="P698" t="s">
        <v>618</v>
      </c>
      <c r="Q698">
        <v>1</v>
      </c>
      <c r="W698">
        <v>0</v>
      </c>
      <c r="X698">
        <v>-44940208</v>
      </c>
      <c r="Y698">
        <f>((AT698*1.25)*1.2)</f>
        <v>0.09</v>
      </c>
      <c r="AA698">
        <v>0</v>
      </c>
      <c r="AB698">
        <v>191.17</v>
      </c>
      <c r="AC698">
        <v>18.059999999999999</v>
      </c>
      <c r="AD698">
        <v>0</v>
      </c>
      <c r="AE698">
        <v>0</v>
      </c>
      <c r="AF698">
        <v>179.17</v>
      </c>
      <c r="AG698">
        <v>16.93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0.06</v>
      </c>
      <c r="AU698" t="s">
        <v>138</v>
      </c>
      <c r="AV698">
        <v>0</v>
      </c>
      <c r="AW698">
        <v>2</v>
      </c>
      <c r="AX698">
        <v>86550858</v>
      </c>
      <c r="AY698">
        <v>1</v>
      </c>
      <c r="AZ698">
        <v>0</v>
      </c>
      <c r="BA698">
        <v>668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ROUND(Y698*Source!I582*DO698,9)</f>
        <v>0.121896</v>
      </c>
      <c r="CX698">
        <f>ROUND(Y698*Source!I582,9)</f>
        <v>7.1999999999999998E-3</v>
      </c>
      <c r="CY698">
        <f>AB698</f>
        <v>191.17</v>
      </c>
      <c r="CZ698">
        <f>AF698</f>
        <v>179.17</v>
      </c>
      <c r="DA698">
        <f>AJ698</f>
        <v>1</v>
      </c>
      <c r="DB698">
        <f>ROUND(((ROUND(AT698*CZ698,2)*1.25)*1.2),6)</f>
        <v>16.125</v>
      </c>
      <c r="DC698">
        <f>ROUND(((ROUND(AT698*AG698,2)*1.25)*1.2),6)</f>
        <v>1.53</v>
      </c>
      <c r="DD698" t="s">
        <v>3</v>
      </c>
      <c r="DE698" t="s">
        <v>3</v>
      </c>
      <c r="DF698">
        <f t="shared" si="323"/>
        <v>0</v>
      </c>
      <c r="DG698">
        <f t="shared" si="320"/>
        <v>1.29</v>
      </c>
      <c r="DH698">
        <f t="shared" si="321"/>
        <v>0.12</v>
      </c>
      <c r="DI698">
        <f t="shared" si="299"/>
        <v>0</v>
      </c>
      <c r="DJ698">
        <f>DG698</f>
        <v>1.29</v>
      </c>
      <c r="DK698">
        <v>0</v>
      </c>
      <c r="DL698" t="s">
        <v>635</v>
      </c>
      <c r="DM698">
        <v>0</v>
      </c>
      <c r="DN698" t="s">
        <v>614</v>
      </c>
      <c r="DO698">
        <v>16.93</v>
      </c>
    </row>
    <row r="699" spans="1:119" x14ac:dyDescent="0.25">
      <c r="A699">
        <f>ROW(Source!A582)</f>
        <v>582</v>
      </c>
      <c r="B699">
        <v>86549534</v>
      </c>
      <c r="C699">
        <v>86550840</v>
      </c>
      <c r="D699">
        <v>85700705</v>
      </c>
      <c r="E699">
        <v>1</v>
      </c>
      <c r="F699">
        <v>1</v>
      </c>
      <c r="G699">
        <v>1081</v>
      </c>
      <c r="H699">
        <v>3</v>
      </c>
      <c r="I699" t="s">
        <v>642</v>
      </c>
      <c r="J699" t="s">
        <v>643</v>
      </c>
      <c r="K699" t="s">
        <v>644</v>
      </c>
      <c r="L699">
        <v>1339</v>
      </c>
      <c r="N699">
        <v>1007</v>
      </c>
      <c r="O699" t="s">
        <v>622</v>
      </c>
      <c r="P699" t="s">
        <v>622</v>
      </c>
      <c r="Q699">
        <v>1</v>
      </c>
      <c r="W699">
        <v>0</v>
      </c>
      <c r="X699">
        <v>-1622585150</v>
      </c>
      <c r="Y699">
        <f t="shared" ref="Y699:Y708" si="324">((AT699*1)*1)</f>
        <v>0.15067</v>
      </c>
      <c r="AA699">
        <v>7.07</v>
      </c>
      <c r="AB699">
        <v>0</v>
      </c>
      <c r="AC699">
        <v>0</v>
      </c>
      <c r="AD699">
        <v>0</v>
      </c>
      <c r="AE699">
        <v>7.07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0.15067</v>
      </c>
      <c r="AU699" t="s">
        <v>36</v>
      </c>
      <c r="AV699">
        <v>0</v>
      </c>
      <c r="AW699">
        <v>2</v>
      </c>
      <c r="AX699">
        <v>86550859</v>
      </c>
      <c r="AY699">
        <v>1</v>
      </c>
      <c r="AZ699">
        <v>0</v>
      </c>
      <c r="BA699">
        <v>669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ROUND(Y699*Source!I582,9)</f>
        <v>1.2053599999999999E-2</v>
      </c>
      <c r="CY699">
        <f t="shared" ref="CY699:CY708" si="325">AA699</f>
        <v>7.07</v>
      </c>
      <c r="CZ699">
        <f t="shared" ref="CZ699:CZ708" si="326">AE699</f>
        <v>7.07</v>
      </c>
      <c r="DA699">
        <f t="shared" ref="DA699:DA708" si="327">AI699</f>
        <v>1</v>
      </c>
      <c r="DB699">
        <f t="shared" ref="DB699:DB708" si="328">ROUND(((ROUND(AT699*CZ699,2)*1)*1),6)</f>
        <v>1.07</v>
      </c>
      <c r="DC699">
        <f t="shared" ref="DC699:DC708" si="329">ROUND(((ROUND(AT699*AG699,2)*1)*1),6)</f>
        <v>0</v>
      </c>
      <c r="DD699" t="s">
        <v>3</v>
      </c>
      <c r="DE699" t="s">
        <v>3</v>
      </c>
      <c r="DF699">
        <f t="shared" si="323"/>
        <v>0.09</v>
      </c>
      <c r="DG699">
        <f t="shared" si="320"/>
        <v>0</v>
      </c>
      <c r="DH699">
        <f t="shared" si="321"/>
        <v>0</v>
      </c>
      <c r="DI699">
        <f t="shared" si="299"/>
        <v>0</v>
      </c>
      <c r="DJ699">
        <f t="shared" ref="DJ699:DJ708" si="330">DF699</f>
        <v>0.09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5">
      <c r="A700">
        <f>ROW(Source!A582)</f>
        <v>582</v>
      </c>
      <c r="B700">
        <v>86549534</v>
      </c>
      <c r="C700">
        <v>86550840</v>
      </c>
      <c r="D700">
        <v>85702416</v>
      </c>
      <c r="E700">
        <v>1</v>
      </c>
      <c r="F700">
        <v>1</v>
      </c>
      <c r="G700">
        <v>1081</v>
      </c>
      <c r="H700">
        <v>3</v>
      </c>
      <c r="I700" t="s">
        <v>706</v>
      </c>
      <c r="J700" t="s">
        <v>707</v>
      </c>
      <c r="K700" t="s">
        <v>708</v>
      </c>
      <c r="L700">
        <v>1346</v>
      </c>
      <c r="N700">
        <v>1009</v>
      </c>
      <c r="O700" t="s">
        <v>651</v>
      </c>
      <c r="P700" t="s">
        <v>651</v>
      </c>
      <c r="Q700">
        <v>1</v>
      </c>
      <c r="W700">
        <v>0</v>
      </c>
      <c r="X700">
        <v>1021383118</v>
      </c>
      <c r="Y700">
        <f t="shared" si="324"/>
        <v>0.05</v>
      </c>
      <c r="AA700">
        <v>37.979999999999997</v>
      </c>
      <c r="AB700">
        <v>0</v>
      </c>
      <c r="AC700">
        <v>0</v>
      </c>
      <c r="AD700">
        <v>0</v>
      </c>
      <c r="AE700">
        <v>37.979999999999997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0.05</v>
      </c>
      <c r="AU700" t="s">
        <v>36</v>
      </c>
      <c r="AV700">
        <v>0</v>
      </c>
      <c r="AW700">
        <v>2</v>
      </c>
      <c r="AX700">
        <v>86550860</v>
      </c>
      <c r="AY700">
        <v>1</v>
      </c>
      <c r="AZ700">
        <v>0</v>
      </c>
      <c r="BA700">
        <v>670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ROUND(Y700*Source!I582,9)</f>
        <v>4.0000000000000001E-3</v>
      </c>
      <c r="CY700">
        <f t="shared" si="325"/>
        <v>37.979999999999997</v>
      </c>
      <c r="CZ700">
        <f t="shared" si="326"/>
        <v>37.979999999999997</v>
      </c>
      <c r="DA700">
        <f t="shared" si="327"/>
        <v>1</v>
      </c>
      <c r="DB700">
        <f t="shared" si="328"/>
        <v>1.9</v>
      </c>
      <c r="DC700">
        <f t="shared" si="329"/>
        <v>0</v>
      </c>
      <c r="DD700" t="s">
        <v>3</v>
      </c>
      <c r="DE700" t="s">
        <v>3</v>
      </c>
      <c r="DF700">
        <f t="shared" si="323"/>
        <v>0.15</v>
      </c>
      <c r="DG700">
        <f t="shared" si="320"/>
        <v>0</v>
      </c>
      <c r="DH700">
        <f t="shared" si="321"/>
        <v>0</v>
      </c>
      <c r="DI700">
        <f t="shared" si="299"/>
        <v>0</v>
      </c>
      <c r="DJ700">
        <f t="shared" si="330"/>
        <v>0.15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5">
      <c r="A701">
        <f>ROW(Source!A582)</f>
        <v>582</v>
      </c>
      <c r="B701">
        <v>86549534</v>
      </c>
      <c r="C701">
        <v>86550840</v>
      </c>
      <c r="D701">
        <v>85700824</v>
      </c>
      <c r="E701">
        <v>1</v>
      </c>
      <c r="F701">
        <v>1</v>
      </c>
      <c r="G701">
        <v>1081</v>
      </c>
      <c r="H701">
        <v>3</v>
      </c>
      <c r="I701" t="s">
        <v>773</v>
      </c>
      <c r="J701" t="s">
        <v>774</v>
      </c>
      <c r="K701" t="s">
        <v>775</v>
      </c>
      <c r="L701">
        <v>1348</v>
      </c>
      <c r="N701">
        <v>1009</v>
      </c>
      <c r="O701" t="s">
        <v>628</v>
      </c>
      <c r="P701" t="s">
        <v>628</v>
      </c>
      <c r="Q701">
        <v>1000</v>
      </c>
      <c r="W701">
        <v>0</v>
      </c>
      <c r="X701">
        <v>-1462767551</v>
      </c>
      <c r="Y701">
        <f t="shared" si="324"/>
        <v>3.9999999999999998E-6</v>
      </c>
      <c r="AA701">
        <v>3234.81</v>
      </c>
      <c r="AB701">
        <v>0</v>
      </c>
      <c r="AC701">
        <v>0</v>
      </c>
      <c r="AD701">
        <v>0</v>
      </c>
      <c r="AE701">
        <v>3234.81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3.9999999999999998E-6</v>
      </c>
      <c r="AU701" t="s">
        <v>36</v>
      </c>
      <c r="AV701">
        <v>0</v>
      </c>
      <c r="AW701">
        <v>2</v>
      </c>
      <c r="AX701">
        <v>86550861</v>
      </c>
      <c r="AY701">
        <v>1</v>
      </c>
      <c r="AZ701">
        <v>0</v>
      </c>
      <c r="BA701">
        <v>671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ROUND(Y701*Source!I582,9)</f>
        <v>3.2000000000000001E-7</v>
      </c>
      <c r="CY701">
        <f t="shared" si="325"/>
        <v>3234.81</v>
      </c>
      <c r="CZ701">
        <f t="shared" si="326"/>
        <v>3234.81</v>
      </c>
      <c r="DA701">
        <f t="shared" si="327"/>
        <v>1</v>
      </c>
      <c r="DB701">
        <f t="shared" si="328"/>
        <v>0.01</v>
      </c>
      <c r="DC701">
        <f t="shared" si="329"/>
        <v>0</v>
      </c>
      <c r="DD701" t="s">
        <v>3</v>
      </c>
      <c r="DE701" t="s">
        <v>3</v>
      </c>
      <c r="DF701">
        <f t="shared" si="323"/>
        <v>0</v>
      </c>
      <c r="DG701">
        <f t="shared" si="320"/>
        <v>0</v>
      </c>
      <c r="DH701">
        <f t="shared" si="321"/>
        <v>0</v>
      </c>
      <c r="DI701">
        <f t="shared" si="299"/>
        <v>0</v>
      </c>
      <c r="DJ701">
        <f t="shared" si="330"/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ROW(Source!A582)</f>
        <v>582</v>
      </c>
      <c r="B702">
        <v>86549534</v>
      </c>
      <c r="C702">
        <v>86550840</v>
      </c>
      <c r="D702">
        <v>85700637</v>
      </c>
      <c r="E702">
        <v>1</v>
      </c>
      <c r="F702">
        <v>1</v>
      </c>
      <c r="G702">
        <v>1081</v>
      </c>
      <c r="H702">
        <v>3</v>
      </c>
      <c r="I702" t="s">
        <v>619</v>
      </c>
      <c r="J702" t="s">
        <v>620</v>
      </c>
      <c r="K702" t="s">
        <v>621</v>
      </c>
      <c r="L702">
        <v>1339</v>
      </c>
      <c r="N702">
        <v>1007</v>
      </c>
      <c r="O702" t="s">
        <v>622</v>
      </c>
      <c r="P702" t="s">
        <v>622</v>
      </c>
      <c r="Q702">
        <v>1</v>
      </c>
      <c r="W702">
        <v>0</v>
      </c>
      <c r="X702">
        <v>-676034668</v>
      </c>
      <c r="Y702">
        <f t="shared" si="324"/>
        <v>0.19</v>
      </c>
      <c r="AA702">
        <v>53.42</v>
      </c>
      <c r="AB702">
        <v>0</v>
      </c>
      <c r="AC702">
        <v>0</v>
      </c>
      <c r="AD702">
        <v>0</v>
      </c>
      <c r="AE702">
        <v>53.42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0.19</v>
      </c>
      <c r="AU702" t="s">
        <v>36</v>
      </c>
      <c r="AV702">
        <v>0</v>
      </c>
      <c r="AW702">
        <v>2</v>
      </c>
      <c r="AX702">
        <v>86550862</v>
      </c>
      <c r="AY702">
        <v>1</v>
      </c>
      <c r="AZ702">
        <v>0</v>
      </c>
      <c r="BA702">
        <v>672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ROUND(Y702*Source!I582,9)</f>
        <v>1.52E-2</v>
      </c>
      <c r="CY702">
        <f t="shared" si="325"/>
        <v>53.42</v>
      </c>
      <c r="CZ702">
        <f t="shared" si="326"/>
        <v>53.42</v>
      </c>
      <c r="DA702">
        <f t="shared" si="327"/>
        <v>1</v>
      </c>
      <c r="DB702">
        <f t="shared" si="328"/>
        <v>10.15</v>
      </c>
      <c r="DC702">
        <f t="shared" si="329"/>
        <v>0</v>
      </c>
      <c r="DD702" t="s">
        <v>3</v>
      </c>
      <c r="DE702" t="s">
        <v>3</v>
      </c>
      <c r="DF702">
        <f t="shared" si="323"/>
        <v>0.81</v>
      </c>
      <c r="DG702">
        <f t="shared" si="320"/>
        <v>0</v>
      </c>
      <c r="DH702">
        <f t="shared" si="321"/>
        <v>0</v>
      </c>
      <c r="DI702">
        <f t="shared" si="299"/>
        <v>0</v>
      </c>
      <c r="DJ702">
        <f t="shared" si="330"/>
        <v>0.81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ROW(Source!A582)</f>
        <v>582</v>
      </c>
      <c r="B703">
        <v>86549534</v>
      </c>
      <c r="C703">
        <v>86550840</v>
      </c>
      <c r="D703">
        <v>85700903</v>
      </c>
      <c r="E703">
        <v>1</v>
      </c>
      <c r="F703">
        <v>1</v>
      </c>
      <c r="G703">
        <v>1081</v>
      </c>
      <c r="H703">
        <v>3</v>
      </c>
      <c r="I703" t="s">
        <v>623</v>
      </c>
      <c r="J703" t="s">
        <v>624</v>
      </c>
      <c r="K703" t="s">
        <v>625</v>
      </c>
      <c r="L703">
        <v>1339</v>
      </c>
      <c r="N703">
        <v>1007</v>
      </c>
      <c r="O703" t="s">
        <v>622</v>
      </c>
      <c r="P703" t="s">
        <v>622</v>
      </c>
      <c r="Q703">
        <v>1</v>
      </c>
      <c r="W703">
        <v>0</v>
      </c>
      <c r="X703">
        <v>-1235260082</v>
      </c>
      <c r="Y703">
        <f t="shared" si="324"/>
        <v>0.34200000000000003</v>
      </c>
      <c r="AA703">
        <v>5.82</v>
      </c>
      <c r="AB703">
        <v>0</v>
      </c>
      <c r="AC703">
        <v>0</v>
      </c>
      <c r="AD703">
        <v>0</v>
      </c>
      <c r="AE703">
        <v>5.82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0.34200000000000003</v>
      </c>
      <c r="AU703" t="s">
        <v>36</v>
      </c>
      <c r="AV703">
        <v>0</v>
      </c>
      <c r="AW703">
        <v>2</v>
      </c>
      <c r="AX703">
        <v>86550863</v>
      </c>
      <c r="AY703">
        <v>1</v>
      </c>
      <c r="AZ703">
        <v>0</v>
      </c>
      <c r="BA703">
        <v>673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ROUND(Y703*Source!I582,9)</f>
        <v>2.7359999999999999E-2</v>
      </c>
      <c r="CY703">
        <f t="shared" si="325"/>
        <v>5.82</v>
      </c>
      <c r="CZ703">
        <f t="shared" si="326"/>
        <v>5.82</v>
      </c>
      <c r="DA703">
        <f t="shared" si="327"/>
        <v>1</v>
      </c>
      <c r="DB703">
        <f t="shared" si="328"/>
        <v>1.99</v>
      </c>
      <c r="DC703">
        <f t="shared" si="329"/>
        <v>0</v>
      </c>
      <c r="DD703" t="s">
        <v>3</v>
      </c>
      <c r="DE703" t="s">
        <v>3</v>
      </c>
      <c r="DF703">
        <f t="shared" si="323"/>
        <v>0.16</v>
      </c>
      <c r="DG703">
        <f t="shared" si="320"/>
        <v>0</v>
      </c>
      <c r="DH703">
        <f t="shared" si="321"/>
        <v>0</v>
      </c>
      <c r="DI703">
        <f t="shared" si="299"/>
        <v>0</v>
      </c>
      <c r="DJ703">
        <f t="shared" si="330"/>
        <v>0.16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ROW(Source!A582)</f>
        <v>582</v>
      </c>
      <c r="B704">
        <v>86549534</v>
      </c>
      <c r="C704">
        <v>86550840</v>
      </c>
      <c r="D704">
        <v>85700975</v>
      </c>
      <c r="E704">
        <v>1</v>
      </c>
      <c r="F704">
        <v>1</v>
      </c>
      <c r="G704">
        <v>1081</v>
      </c>
      <c r="H704">
        <v>3</v>
      </c>
      <c r="I704" t="s">
        <v>709</v>
      </c>
      <c r="J704" t="s">
        <v>710</v>
      </c>
      <c r="K704" t="s">
        <v>711</v>
      </c>
      <c r="L704">
        <v>1348</v>
      </c>
      <c r="N704">
        <v>1009</v>
      </c>
      <c r="O704" t="s">
        <v>628</v>
      </c>
      <c r="P704" t="s">
        <v>628</v>
      </c>
      <c r="Q704">
        <v>1000</v>
      </c>
      <c r="W704">
        <v>0</v>
      </c>
      <c r="X704">
        <v>1270042986</v>
      </c>
      <c r="Y704">
        <f t="shared" si="324"/>
        <v>8.7000000000000001E-4</v>
      </c>
      <c r="AA704">
        <v>16214.84</v>
      </c>
      <c r="AB704">
        <v>0</v>
      </c>
      <c r="AC704">
        <v>0</v>
      </c>
      <c r="AD704">
        <v>0</v>
      </c>
      <c r="AE704">
        <v>16214.84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8.7000000000000001E-4</v>
      </c>
      <c r="AU704" t="s">
        <v>36</v>
      </c>
      <c r="AV704">
        <v>0</v>
      </c>
      <c r="AW704">
        <v>2</v>
      </c>
      <c r="AX704">
        <v>86550864</v>
      </c>
      <c r="AY704">
        <v>1</v>
      </c>
      <c r="AZ704">
        <v>0</v>
      </c>
      <c r="BA704">
        <v>674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ROUND(Y704*Source!I582,9)</f>
        <v>6.9599999999999998E-5</v>
      </c>
      <c r="CY704">
        <f t="shared" si="325"/>
        <v>16214.84</v>
      </c>
      <c r="CZ704">
        <f t="shared" si="326"/>
        <v>16214.84</v>
      </c>
      <c r="DA704">
        <f t="shared" si="327"/>
        <v>1</v>
      </c>
      <c r="DB704">
        <f t="shared" si="328"/>
        <v>14.11</v>
      </c>
      <c r="DC704">
        <f t="shared" si="329"/>
        <v>0</v>
      </c>
      <c r="DD704" t="s">
        <v>3</v>
      </c>
      <c r="DE704" t="s">
        <v>3</v>
      </c>
      <c r="DF704">
        <f t="shared" si="323"/>
        <v>1.1299999999999999</v>
      </c>
      <c r="DG704">
        <f t="shared" si="320"/>
        <v>0</v>
      </c>
      <c r="DH704">
        <f t="shared" si="321"/>
        <v>0</v>
      </c>
      <c r="DI704">
        <f t="shared" si="299"/>
        <v>0</v>
      </c>
      <c r="DJ704">
        <f t="shared" si="330"/>
        <v>1.1299999999999999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ROW(Source!A582)</f>
        <v>582</v>
      </c>
      <c r="B705">
        <v>86549534</v>
      </c>
      <c r="C705">
        <v>86550840</v>
      </c>
      <c r="D705">
        <v>85701143</v>
      </c>
      <c r="E705">
        <v>1</v>
      </c>
      <c r="F705">
        <v>1</v>
      </c>
      <c r="G705">
        <v>1081</v>
      </c>
      <c r="H705">
        <v>3</v>
      </c>
      <c r="I705" t="s">
        <v>712</v>
      </c>
      <c r="J705" t="s">
        <v>713</v>
      </c>
      <c r="K705" t="s">
        <v>714</v>
      </c>
      <c r="L705">
        <v>1346</v>
      </c>
      <c r="N705">
        <v>1009</v>
      </c>
      <c r="O705" t="s">
        <v>651</v>
      </c>
      <c r="P705" t="s">
        <v>651</v>
      </c>
      <c r="Q705">
        <v>1</v>
      </c>
      <c r="W705">
        <v>0</v>
      </c>
      <c r="X705">
        <v>488689173</v>
      </c>
      <c r="Y705">
        <f t="shared" si="324"/>
        <v>0.1</v>
      </c>
      <c r="AA705">
        <v>20.190000000000001</v>
      </c>
      <c r="AB705">
        <v>0</v>
      </c>
      <c r="AC705">
        <v>0</v>
      </c>
      <c r="AD705">
        <v>0</v>
      </c>
      <c r="AE705">
        <v>20.190000000000001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0.1</v>
      </c>
      <c r="AU705" t="s">
        <v>36</v>
      </c>
      <c r="AV705">
        <v>0</v>
      </c>
      <c r="AW705">
        <v>2</v>
      </c>
      <c r="AX705">
        <v>86550865</v>
      </c>
      <c r="AY705">
        <v>1</v>
      </c>
      <c r="AZ705">
        <v>0</v>
      </c>
      <c r="BA705">
        <v>675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ROUND(Y705*Source!I582,9)</f>
        <v>8.0000000000000002E-3</v>
      </c>
      <c r="CY705">
        <f t="shared" si="325"/>
        <v>20.190000000000001</v>
      </c>
      <c r="CZ705">
        <f t="shared" si="326"/>
        <v>20.190000000000001</v>
      </c>
      <c r="DA705">
        <f t="shared" si="327"/>
        <v>1</v>
      </c>
      <c r="DB705">
        <f t="shared" si="328"/>
        <v>2.02</v>
      </c>
      <c r="DC705">
        <f t="shared" si="329"/>
        <v>0</v>
      </c>
      <c r="DD705" t="s">
        <v>3</v>
      </c>
      <c r="DE705" t="s">
        <v>3</v>
      </c>
      <c r="DF705">
        <f t="shared" si="323"/>
        <v>0.16</v>
      </c>
      <c r="DG705">
        <f t="shared" si="320"/>
        <v>0</v>
      </c>
      <c r="DH705">
        <f t="shared" si="321"/>
        <v>0</v>
      </c>
      <c r="DI705">
        <f t="shared" ref="DI705:DI768" si="331">ROUND(ROUND(AH705,2)*CX705,2)</f>
        <v>0</v>
      </c>
      <c r="DJ705">
        <f t="shared" si="330"/>
        <v>0.16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ROW(Source!A582)</f>
        <v>582</v>
      </c>
      <c r="B706">
        <v>86549534</v>
      </c>
      <c r="C706">
        <v>86550840</v>
      </c>
      <c r="D706">
        <v>85701285</v>
      </c>
      <c r="E706">
        <v>1</v>
      </c>
      <c r="F706">
        <v>1</v>
      </c>
      <c r="G706">
        <v>1081</v>
      </c>
      <c r="H706">
        <v>3</v>
      </c>
      <c r="I706" t="s">
        <v>779</v>
      </c>
      <c r="J706" t="s">
        <v>780</v>
      </c>
      <c r="K706" t="s">
        <v>781</v>
      </c>
      <c r="L706">
        <v>1348</v>
      </c>
      <c r="N706">
        <v>1009</v>
      </c>
      <c r="O706" t="s">
        <v>628</v>
      </c>
      <c r="P706" t="s">
        <v>628</v>
      </c>
      <c r="Q706">
        <v>1000</v>
      </c>
      <c r="W706">
        <v>0</v>
      </c>
      <c r="X706">
        <v>-1009884797</v>
      </c>
      <c r="Y706">
        <f t="shared" si="324"/>
        <v>4.0000000000000002E-4</v>
      </c>
      <c r="AA706">
        <v>35445.93</v>
      </c>
      <c r="AB706">
        <v>0</v>
      </c>
      <c r="AC706">
        <v>0</v>
      </c>
      <c r="AD706">
        <v>0</v>
      </c>
      <c r="AE706">
        <v>35445.93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4.0000000000000002E-4</v>
      </c>
      <c r="AU706" t="s">
        <v>36</v>
      </c>
      <c r="AV706">
        <v>0</v>
      </c>
      <c r="AW706">
        <v>2</v>
      </c>
      <c r="AX706">
        <v>86550866</v>
      </c>
      <c r="AY706">
        <v>1</v>
      </c>
      <c r="AZ706">
        <v>0</v>
      </c>
      <c r="BA706">
        <v>676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ROUND(Y706*Source!I582,9)</f>
        <v>3.1999999999999999E-5</v>
      </c>
      <c r="CY706">
        <f t="shared" si="325"/>
        <v>35445.93</v>
      </c>
      <c r="CZ706">
        <f t="shared" si="326"/>
        <v>35445.93</v>
      </c>
      <c r="DA706">
        <f t="shared" si="327"/>
        <v>1</v>
      </c>
      <c r="DB706">
        <f t="shared" si="328"/>
        <v>14.18</v>
      </c>
      <c r="DC706">
        <f t="shared" si="329"/>
        <v>0</v>
      </c>
      <c r="DD706" t="s">
        <v>3</v>
      </c>
      <c r="DE706" t="s">
        <v>3</v>
      </c>
      <c r="DF706">
        <f t="shared" si="323"/>
        <v>1.1299999999999999</v>
      </c>
      <c r="DG706">
        <f t="shared" si="320"/>
        <v>0</v>
      </c>
      <c r="DH706">
        <f t="shared" si="321"/>
        <v>0</v>
      </c>
      <c r="DI706">
        <f t="shared" si="331"/>
        <v>0</v>
      </c>
      <c r="DJ706">
        <f t="shared" si="330"/>
        <v>1.1299999999999999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ROW(Source!A582)</f>
        <v>582</v>
      </c>
      <c r="B707">
        <v>86549534</v>
      </c>
      <c r="C707">
        <v>86550840</v>
      </c>
      <c r="D707">
        <v>85713204</v>
      </c>
      <c r="E707">
        <v>1</v>
      </c>
      <c r="F707">
        <v>1</v>
      </c>
      <c r="G707">
        <v>1081</v>
      </c>
      <c r="H707">
        <v>3</v>
      </c>
      <c r="I707" t="s">
        <v>544</v>
      </c>
      <c r="J707" t="s">
        <v>546</v>
      </c>
      <c r="K707" t="s">
        <v>545</v>
      </c>
      <c r="L707">
        <v>1301</v>
      </c>
      <c r="N707">
        <v>1003</v>
      </c>
      <c r="O707" t="s">
        <v>144</v>
      </c>
      <c r="P707" t="s">
        <v>144</v>
      </c>
      <c r="Q707">
        <v>1</v>
      </c>
      <c r="W707">
        <v>0</v>
      </c>
      <c r="X707">
        <v>-173671470</v>
      </c>
      <c r="Y707">
        <f t="shared" si="324"/>
        <v>100</v>
      </c>
      <c r="AA707">
        <v>51.28</v>
      </c>
      <c r="AB707">
        <v>0</v>
      </c>
      <c r="AC707">
        <v>0</v>
      </c>
      <c r="AD707">
        <v>0</v>
      </c>
      <c r="AE707">
        <v>51.28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 t="s">
        <v>3</v>
      </c>
      <c r="AT707">
        <v>100</v>
      </c>
      <c r="AU707" t="s">
        <v>36</v>
      </c>
      <c r="AV707">
        <v>0</v>
      </c>
      <c r="AW707">
        <v>1</v>
      </c>
      <c r="AX707">
        <v>-1</v>
      </c>
      <c r="AY707">
        <v>0</v>
      </c>
      <c r="AZ707">
        <v>0</v>
      </c>
      <c r="BA707" t="s">
        <v>3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ROUND(Y707*Source!I582,9)</f>
        <v>8</v>
      </c>
      <c r="CY707">
        <f t="shared" si="325"/>
        <v>51.28</v>
      </c>
      <c r="CZ707">
        <f t="shared" si="326"/>
        <v>51.28</v>
      </c>
      <c r="DA707">
        <f t="shared" si="327"/>
        <v>1</v>
      </c>
      <c r="DB707">
        <f t="shared" si="328"/>
        <v>5128</v>
      </c>
      <c r="DC707">
        <f t="shared" si="329"/>
        <v>0</v>
      </c>
      <c r="DD707" t="s">
        <v>3</v>
      </c>
      <c r="DE707" t="s">
        <v>3</v>
      </c>
      <c r="DF707">
        <f t="shared" si="323"/>
        <v>410.24</v>
      </c>
      <c r="DG707">
        <f t="shared" si="320"/>
        <v>0</v>
      </c>
      <c r="DH707">
        <f t="shared" si="321"/>
        <v>0</v>
      </c>
      <c r="DI707">
        <f t="shared" si="331"/>
        <v>0</v>
      </c>
      <c r="DJ707">
        <f t="shared" si="330"/>
        <v>410.24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ROW(Source!A582)</f>
        <v>582</v>
      </c>
      <c r="B708">
        <v>86549534</v>
      </c>
      <c r="C708">
        <v>86550840</v>
      </c>
      <c r="D708">
        <v>85718591</v>
      </c>
      <c r="E708">
        <v>1</v>
      </c>
      <c r="F708">
        <v>1</v>
      </c>
      <c r="G708">
        <v>1081</v>
      </c>
      <c r="H708">
        <v>3</v>
      </c>
      <c r="I708" t="s">
        <v>540</v>
      </c>
      <c r="J708" t="s">
        <v>542</v>
      </c>
      <c r="K708" t="s">
        <v>541</v>
      </c>
      <c r="L708">
        <v>1354</v>
      </c>
      <c r="N708">
        <v>1010</v>
      </c>
      <c r="O708" t="s">
        <v>163</v>
      </c>
      <c r="P708" t="s">
        <v>163</v>
      </c>
      <c r="Q708">
        <v>1</v>
      </c>
      <c r="W708">
        <v>0</v>
      </c>
      <c r="X708">
        <v>698410904</v>
      </c>
      <c r="Y708">
        <f t="shared" si="324"/>
        <v>25</v>
      </c>
      <c r="AA708">
        <v>139.83000000000001</v>
      </c>
      <c r="AB708">
        <v>0</v>
      </c>
      <c r="AC708">
        <v>0</v>
      </c>
      <c r="AD708">
        <v>0</v>
      </c>
      <c r="AE708">
        <v>139.83000000000001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25</v>
      </c>
      <c r="AU708" t="s">
        <v>36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ROUND(Y708*Source!I582,9)</f>
        <v>2</v>
      </c>
      <c r="CY708">
        <f t="shared" si="325"/>
        <v>139.83000000000001</v>
      </c>
      <c r="CZ708">
        <f t="shared" si="326"/>
        <v>139.83000000000001</v>
      </c>
      <c r="DA708">
        <f t="shared" si="327"/>
        <v>1</v>
      </c>
      <c r="DB708">
        <f t="shared" si="328"/>
        <v>3495.75</v>
      </c>
      <c r="DC708">
        <f t="shared" si="329"/>
        <v>0</v>
      </c>
      <c r="DD708" t="s">
        <v>3</v>
      </c>
      <c r="DE708" t="s">
        <v>3</v>
      </c>
      <c r="DF708">
        <f t="shared" si="323"/>
        <v>279.66000000000003</v>
      </c>
      <c r="DG708">
        <f t="shared" si="320"/>
        <v>0</v>
      </c>
      <c r="DH708">
        <f t="shared" si="321"/>
        <v>0</v>
      </c>
      <c r="DI708">
        <f t="shared" si="331"/>
        <v>0</v>
      </c>
      <c r="DJ708">
        <f t="shared" si="330"/>
        <v>279.66000000000003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ROW(Source!A583)</f>
        <v>583</v>
      </c>
      <c r="B709">
        <v>86549536</v>
      </c>
      <c r="C709">
        <v>86550840</v>
      </c>
      <c r="D709">
        <v>85665773</v>
      </c>
      <c r="E709">
        <v>1081</v>
      </c>
      <c r="F709">
        <v>1</v>
      </c>
      <c r="G709">
        <v>1081</v>
      </c>
      <c r="H709">
        <v>1</v>
      </c>
      <c r="I709" t="s">
        <v>612</v>
      </c>
      <c r="J709" t="s">
        <v>3</v>
      </c>
      <c r="K709" t="s">
        <v>613</v>
      </c>
      <c r="L709">
        <v>1191</v>
      </c>
      <c r="N709">
        <v>1013</v>
      </c>
      <c r="O709" t="s">
        <v>614</v>
      </c>
      <c r="P709" t="s">
        <v>614</v>
      </c>
      <c r="Q709">
        <v>1</v>
      </c>
      <c r="W709">
        <v>0</v>
      </c>
      <c r="X709">
        <v>476480486</v>
      </c>
      <c r="Y709">
        <f>((AT709*1.15)*1.2)</f>
        <v>46.506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5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33.700000000000003</v>
      </c>
      <c r="AU709" t="s">
        <v>139</v>
      </c>
      <c r="AV709">
        <v>1</v>
      </c>
      <c r="AW709">
        <v>2</v>
      </c>
      <c r="AX709">
        <v>86550855</v>
      </c>
      <c r="AY709">
        <v>1</v>
      </c>
      <c r="AZ709">
        <v>0</v>
      </c>
      <c r="BA709">
        <v>680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U709">
        <f>ROUND(AT709*Source!I583*AH709*AL709,2)</f>
        <v>0</v>
      </c>
      <c r="CV709">
        <f>ROUND(Y709*Source!I583,9)</f>
        <v>3.7204799999999998</v>
      </c>
      <c r="CW709">
        <v>0</v>
      </c>
      <c r="CX709">
        <f>ROUND(Y709*Source!I583,9)</f>
        <v>3.7204799999999998</v>
      </c>
      <c r="CY709">
        <f>AD709</f>
        <v>0</v>
      </c>
      <c r="CZ709">
        <f>AH709</f>
        <v>0</v>
      </c>
      <c r="DA709">
        <f>AL709</f>
        <v>1</v>
      </c>
      <c r="DB709">
        <f>ROUND(((ROUND(AT709*CZ709,2)*1.15)*1.2),6)</f>
        <v>0</v>
      </c>
      <c r="DC709">
        <f>ROUND(((ROUND(AT709*AG709,2)*1.15)*1.2),6)</f>
        <v>0</v>
      </c>
      <c r="DD709" t="s">
        <v>3</v>
      </c>
      <c r="DE709" t="s">
        <v>3</v>
      </c>
      <c r="DF709">
        <f t="shared" si="323"/>
        <v>0</v>
      </c>
      <c r="DG709">
        <f t="shared" si="320"/>
        <v>0</v>
      </c>
      <c r="DH709">
        <f t="shared" si="321"/>
        <v>0</v>
      </c>
      <c r="DI709">
        <f t="shared" si="331"/>
        <v>0</v>
      </c>
      <c r="DJ709">
        <f>DI709</f>
        <v>0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ROW(Source!A583)</f>
        <v>583</v>
      </c>
      <c r="B710">
        <v>86549536</v>
      </c>
      <c r="C710">
        <v>86550840</v>
      </c>
      <c r="D710">
        <v>85731375</v>
      </c>
      <c r="E710">
        <v>1</v>
      </c>
      <c r="F710">
        <v>1</v>
      </c>
      <c r="G710">
        <v>1081</v>
      </c>
      <c r="H710">
        <v>2</v>
      </c>
      <c r="I710" t="s">
        <v>761</v>
      </c>
      <c r="J710" t="s">
        <v>762</v>
      </c>
      <c r="K710" t="s">
        <v>763</v>
      </c>
      <c r="L710">
        <v>1368</v>
      </c>
      <c r="N710">
        <v>1011</v>
      </c>
      <c r="O710" t="s">
        <v>618</v>
      </c>
      <c r="P710" t="s">
        <v>618</v>
      </c>
      <c r="Q710">
        <v>1</v>
      </c>
      <c r="W710">
        <v>0</v>
      </c>
      <c r="X710">
        <v>378609176</v>
      </c>
      <c r="Y710">
        <f>((AT710*1.25)*1.2)</f>
        <v>1.7849999999999997</v>
      </c>
      <c r="AA710">
        <v>0</v>
      </c>
      <c r="AB710">
        <v>46.59</v>
      </c>
      <c r="AC710">
        <v>0</v>
      </c>
      <c r="AD710">
        <v>0</v>
      </c>
      <c r="AE710">
        <v>0</v>
      </c>
      <c r="AF710">
        <v>3.18</v>
      </c>
      <c r="AG710">
        <v>0</v>
      </c>
      <c r="AH710">
        <v>0</v>
      </c>
      <c r="AI710">
        <v>1</v>
      </c>
      <c r="AJ710">
        <v>13.73</v>
      </c>
      <c r="AK710">
        <v>1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1.19</v>
      </c>
      <c r="AU710" t="s">
        <v>138</v>
      </c>
      <c r="AV710">
        <v>0</v>
      </c>
      <c r="AW710">
        <v>2</v>
      </c>
      <c r="AX710">
        <v>86550856</v>
      </c>
      <c r="AY710">
        <v>1</v>
      </c>
      <c r="AZ710">
        <v>0</v>
      </c>
      <c r="BA710">
        <v>681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ROUND(Y710*Source!I583*DO710,9)</f>
        <v>0</v>
      </c>
      <c r="CX710">
        <f>ROUND(Y710*Source!I583,9)</f>
        <v>0.14280000000000001</v>
      </c>
      <c r="CY710">
        <f>AB710</f>
        <v>46.59</v>
      </c>
      <c r="CZ710">
        <f>AF710</f>
        <v>3.18</v>
      </c>
      <c r="DA710">
        <f>AJ710</f>
        <v>13.73</v>
      </c>
      <c r="DB710">
        <f>ROUND(((ROUND(AT710*CZ710,2)*1.25)*1.2),6)</f>
        <v>5.67</v>
      </c>
      <c r="DC710">
        <f>ROUND(((ROUND(AT710*AG710,2)*1.25)*1.2),6)</f>
        <v>0</v>
      </c>
      <c r="DD710" t="s">
        <v>3</v>
      </c>
      <c r="DE710" t="s">
        <v>3</v>
      </c>
      <c r="DF710">
        <f t="shared" si="323"/>
        <v>0</v>
      </c>
      <c r="DG710">
        <f>ROUND(ROUND(AF710*AJ710,2)*CX710,2)</f>
        <v>6.23</v>
      </c>
      <c r="DH710">
        <f t="shared" si="321"/>
        <v>0</v>
      </c>
      <c r="DI710">
        <f t="shared" si="331"/>
        <v>0</v>
      </c>
      <c r="DJ710">
        <f>DG710</f>
        <v>6.23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ROW(Source!A583)</f>
        <v>583</v>
      </c>
      <c r="B711">
        <v>86549536</v>
      </c>
      <c r="C711">
        <v>86550840</v>
      </c>
      <c r="D711">
        <v>85731677</v>
      </c>
      <c r="E711">
        <v>1</v>
      </c>
      <c r="F711">
        <v>1</v>
      </c>
      <c r="G711">
        <v>1081</v>
      </c>
      <c r="H711">
        <v>2</v>
      </c>
      <c r="I711" t="s">
        <v>632</v>
      </c>
      <c r="J711" t="s">
        <v>633</v>
      </c>
      <c r="K711" t="s">
        <v>634</v>
      </c>
      <c r="L711">
        <v>1368</v>
      </c>
      <c r="N711">
        <v>1011</v>
      </c>
      <c r="O711" t="s">
        <v>618</v>
      </c>
      <c r="P711" t="s">
        <v>618</v>
      </c>
      <c r="Q711">
        <v>1</v>
      </c>
      <c r="W711">
        <v>0</v>
      </c>
      <c r="X711">
        <v>874612079</v>
      </c>
      <c r="Y711">
        <f>((AT711*1.25)*1.2)</f>
        <v>0.6</v>
      </c>
      <c r="AA711">
        <v>0</v>
      </c>
      <c r="AB711">
        <v>1513.56</v>
      </c>
      <c r="AC711">
        <v>758.78</v>
      </c>
      <c r="AD711">
        <v>0</v>
      </c>
      <c r="AE711">
        <v>0</v>
      </c>
      <c r="AF711">
        <v>83.1</v>
      </c>
      <c r="AG711">
        <v>12.62</v>
      </c>
      <c r="AH711">
        <v>0</v>
      </c>
      <c r="AI711">
        <v>1</v>
      </c>
      <c r="AJ711">
        <v>17.07</v>
      </c>
      <c r="AK711">
        <v>56.35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0.4</v>
      </c>
      <c r="AU711" t="s">
        <v>138</v>
      </c>
      <c r="AV711">
        <v>0</v>
      </c>
      <c r="AW711">
        <v>2</v>
      </c>
      <c r="AX711">
        <v>86550857</v>
      </c>
      <c r="AY711">
        <v>1</v>
      </c>
      <c r="AZ711">
        <v>0</v>
      </c>
      <c r="BA711">
        <v>682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ROUND(Y711*Source!I583*DO711,9)</f>
        <v>0.60575999999999997</v>
      </c>
      <c r="CX711">
        <f>ROUND(Y711*Source!I583,9)</f>
        <v>4.8000000000000001E-2</v>
      </c>
      <c r="CY711">
        <f>AB711</f>
        <v>1513.56</v>
      </c>
      <c r="CZ711">
        <f>AF711</f>
        <v>83.1</v>
      </c>
      <c r="DA711">
        <f>AJ711</f>
        <v>17.07</v>
      </c>
      <c r="DB711">
        <f>ROUND(((ROUND(AT711*CZ711,2)*1.25)*1.2),6)</f>
        <v>49.86</v>
      </c>
      <c r="DC711">
        <f>ROUND(((ROUND(AT711*AG711,2)*1.25)*1.2),6)</f>
        <v>7.5750000000000002</v>
      </c>
      <c r="DD711" t="s">
        <v>3</v>
      </c>
      <c r="DE711" t="s">
        <v>3</v>
      </c>
      <c r="DF711">
        <f t="shared" si="323"/>
        <v>0</v>
      </c>
      <c r="DG711">
        <f>ROUND(ROUND(AF711*AJ711,2)*CX711,2)</f>
        <v>68.09</v>
      </c>
      <c r="DH711">
        <f>ROUND(ROUND(AG711*AK711,2)*CX711,2)</f>
        <v>34.130000000000003</v>
      </c>
      <c r="DI711">
        <f t="shared" si="331"/>
        <v>0</v>
      </c>
      <c r="DJ711">
        <f>DG711</f>
        <v>68.09</v>
      </c>
      <c r="DK711">
        <v>0</v>
      </c>
      <c r="DL711" t="s">
        <v>635</v>
      </c>
      <c r="DM711">
        <v>0</v>
      </c>
      <c r="DN711" t="s">
        <v>614</v>
      </c>
      <c r="DO711">
        <v>12.62</v>
      </c>
    </row>
    <row r="712" spans="1:119" x14ac:dyDescent="0.25">
      <c r="A712">
        <f>ROW(Source!A583)</f>
        <v>583</v>
      </c>
      <c r="B712">
        <v>86549536</v>
      </c>
      <c r="C712">
        <v>86550840</v>
      </c>
      <c r="D712">
        <v>85730911</v>
      </c>
      <c r="E712">
        <v>1</v>
      </c>
      <c r="F712">
        <v>1</v>
      </c>
      <c r="G712">
        <v>1081</v>
      </c>
      <c r="H712">
        <v>2</v>
      </c>
      <c r="I712" t="s">
        <v>652</v>
      </c>
      <c r="J712" t="s">
        <v>653</v>
      </c>
      <c r="K712" t="s">
        <v>654</v>
      </c>
      <c r="L712">
        <v>1368</v>
      </c>
      <c r="N712">
        <v>1011</v>
      </c>
      <c r="O712" t="s">
        <v>618</v>
      </c>
      <c r="P712" t="s">
        <v>618</v>
      </c>
      <c r="Q712">
        <v>1</v>
      </c>
      <c r="W712">
        <v>0</v>
      </c>
      <c r="X712">
        <v>-44940208</v>
      </c>
      <c r="Y712">
        <f>((AT712*1.25)*1.2)</f>
        <v>0.09</v>
      </c>
      <c r="AA712">
        <v>0</v>
      </c>
      <c r="AB712">
        <v>2758.65</v>
      </c>
      <c r="AC712">
        <v>1017.92</v>
      </c>
      <c r="AD712">
        <v>0</v>
      </c>
      <c r="AE712">
        <v>0</v>
      </c>
      <c r="AF712">
        <v>179.17</v>
      </c>
      <c r="AG712">
        <v>16.93</v>
      </c>
      <c r="AH712">
        <v>0</v>
      </c>
      <c r="AI712">
        <v>1</v>
      </c>
      <c r="AJ712">
        <v>14.43</v>
      </c>
      <c r="AK712">
        <v>56.35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0.06</v>
      </c>
      <c r="AU712" t="s">
        <v>138</v>
      </c>
      <c r="AV712">
        <v>0</v>
      </c>
      <c r="AW712">
        <v>2</v>
      </c>
      <c r="AX712">
        <v>86550858</v>
      </c>
      <c r="AY712">
        <v>1</v>
      </c>
      <c r="AZ712">
        <v>0</v>
      </c>
      <c r="BA712">
        <v>683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ROUND(Y712*Source!I583*DO712,9)</f>
        <v>0.121896</v>
      </c>
      <c r="CX712">
        <f>ROUND(Y712*Source!I583,9)</f>
        <v>7.1999999999999998E-3</v>
      </c>
      <c r="CY712">
        <f>AB712</f>
        <v>2758.65</v>
      </c>
      <c r="CZ712">
        <f>AF712</f>
        <v>179.17</v>
      </c>
      <c r="DA712">
        <f>AJ712</f>
        <v>14.43</v>
      </c>
      <c r="DB712">
        <f>ROUND(((ROUND(AT712*CZ712,2)*1.25)*1.2),6)</f>
        <v>16.125</v>
      </c>
      <c r="DC712">
        <f>ROUND(((ROUND(AT712*AG712,2)*1.25)*1.2),6)</f>
        <v>1.53</v>
      </c>
      <c r="DD712" t="s">
        <v>3</v>
      </c>
      <c r="DE712" t="s">
        <v>3</v>
      </c>
      <c r="DF712">
        <f t="shared" si="323"/>
        <v>0</v>
      </c>
      <c r="DG712">
        <f>ROUND(ROUND(AF712*AJ712,2)*CX712,2)</f>
        <v>18.62</v>
      </c>
      <c r="DH712">
        <f>ROUND(ROUND(AG712*AK712,2)*CX712,2)</f>
        <v>6.87</v>
      </c>
      <c r="DI712">
        <f t="shared" si="331"/>
        <v>0</v>
      </c>
      <c r="DJ712">
        <f>DG712</f>
        <v>18.62</v>
      </c>
      <c r="DK712">
        <v>0</v>
      </c>
      <c r="DL712" t="s">
        <v>635</v>
      </c>
      <c r="DM712">
        <v>0</v>
      </c>
      <c r="DN712" t="s">
        <v>614</v>
      </c>
      <c r="DO712">
        <v>16.93</v>
      </c>
    </row>
    <row r="713" spans="1:119" x14ac:dyDescent="0.25">
      <c r="A713">
        <f>ROW(Source!A583)</f>
        <v>583</v>
      </c>
      <c r="B713">
        <v>86549536</v>
      </c>
      <c r="C713">
        <v>86550840</v>
      </c>
      <c r="D713">
        <v>85700705</v>
      </c>
      <c r="E713">
        <v>1</v>
      </c>
      <c r="F713">
        <v>1</v>
      </c>
      <c r="G713">
        <v>1081</v>
      </c>
      <c r="H713">
        <v>3</v>
      </c>
      <c r="I713" t="s">
        <v>642</v>
      </c>
      <c r="J713" t="s">
        <v>643</v>
      </c>
      <c r="K713" t="s">
        <v>644</v>
      </c>
      <c r="L713">
        <v>1339</v>
      </c>
      <c r="N713">
        <v>1007</v>
      </c>
      <c r="O713" t="s">
        <v>622</v>
      </c>
      <c r="P713" t="s">
        <v>622</v>
      </c>
      <c r="Q713">
        <v>1</v>
      </c>
      <c r="W713">
        <v>0</v>
      </c>
      <c r="X713">
        <v>-1622585150</v>
      </c>
      <c r="Y713">
        <f t="shared" ref="Y713:Y722" si="332">((AT713*1)*1)</f>
        <v>0.15067</v>
      </c>
      <c r="AA713">
        <v>54.79</v>
      </c>
      <c r="AB713">
        <v>0</v>
      </c>
      <c r="AC713">
        <v>0</v>
      </c>
      <c r="AD713">
        <v>0</v>
      </c>
      <c r="AE713">
        <v>7.07</v>
      </c>
      <c r="AF713">
        <v>0</v>
      </c>
      <c r="AG713">
        <v>0</v>
      </c>
      <c r="AH713">
        <v>0</v>
      </c>
      <c r="AI713">
        <v>7.75</v>
      </c>
      <c r="AJ713">
        <v>1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0.15067</v>
      </c>
      <c r="AU713" t="s">
        <v>36</v>
      </c>
      <c r="AV713">
        <v>0</v>
      </c>
      <c r="AW713">
        <v>2</v>
      </c>
      <c r="AX713">
        <v>86550859</v>
      </c>
      <c r="AY713">
        <v>1</v>
      </c>
      <c r="AZ713">
        <v>0</v>
      </c>
      <c r="BA713">
        <v>684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ROUND(Y713*Source!I583,9)</f>
        <v>1.2053599999999999E-2</v>
      </c>
      <c r="CY713">
        <f t="shared" ref="CY713:CY722" si="333">AA713</f>
        <v>54.79</v>
      </c>
      <c r="CZ713">
        <f t="shared" ref="CZ713:CZ722" si="334">AE713</f>
        <v>7.07</v>
      </c>
      <c r="DA713">
        <f t="shared" ref="DA713:DA722" si="335">AI713</f>
        <v>7.75</v>
      </c>
      <c r="DB713">
        <f t="shared" ref="DB713:DB722" si="336">ROUND(((ROUND(AT713*CZ713,2)*1)*1),6)</f>
        <v>1.07</v>
      </c>
      <c r="DC713">
        <f t="shared" ref="DC713:DC722" si="337">ROUND(((ROUND(AT713*AG713,2)*1)*1),6)</f>
        <v>0</v>
      </c>
      <c r="DD713" t="s">
        <v>3</v>
      </c>
      <c r="DE713" t="s">
        <v>3</v>
      </c>
      <c r="DF713">
        <f t="shared" ref="DF713:DF722" si="338">ROUND(ROUND(AE713*AI713,2)*CX713,2)</f>
        <v>0.66</v>
      </c>
      <c r="DG713">
        <f t="shared" ref="DG713:DG744" si="339">ROUND(ROUND(AF713,2)*CX713,2)</f>
        <v>0</v>
      </c>
      <c r="DH713">
        <f t="shared" ref="DH713:DH745" si="340">ROUND(ROUND(AG713,2)*CX713,2)</f>
        <v>0</v>
      </c>
      <c r="DI713">
        <f t="shared" si="331"/>
        <v>0</v>
      </c>
      <c r="DJ713">
        <f t="shared" ref="DJ713:DJ722" si="341">DF713</f>
        <v>0.66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5">
      <c r="A714">
        <f>ROW(Source!A583)</f>
        <v>583</v>
      </c>
      <c r="B714">
        <v>86549536</v>
      </c>
      <c r="C714">
        <v>86550840</v>
      </c>
      <c r="D714">
        <v>85702416</v>
      </c>
      <c r="E714">
        <v>1</v>
      </c>
      <c r="F714">
        <v>1</v>
      </c>
      <c r="G714">
        <v>1081</v>
      </c>
      <c r="H714">
        <v>3</v>
      </c>
      <c r="I714" t="s">
        <v>706</v>
      </c>
      <c r="J714" t="s">
        <v>707</v>
      </c>
      <c r="K714" t="s">
        <v>708</v>
      </c>
      <c r="L714">
        <v>1346</v>
      </c>
      <c r="N714">
        <v>1009</v>
      </c>
      <c r="O714" t="s">
        <v>651</v>
      </c>
      <c r="P714" t="s">
        <v>651</v>
      </c>
      <c r="Q714">
        <v>1</v>
      </c>
      <c r="W714">
        <v>0</v>
      </c>
      <c r="X714">
        <v>1021383118</v>
      </c>
      <c r="Y714">
        <f t="shared" si="332"/>
        <v>0.05</v>
      </c>
      <c r="AA714">
        <v>315.23</v>
      </c>
      <c r="AB714">
        <v>0</v>
      </c>
      <c r="AC714">
        <v>0</v>
      </c>
      <c r="AD714">
        <v>0</v>
      </c>
      <c r="AE714">
        <v>37.979999999999997</v>
      </c>
      <c r="AF714">
        <v>0</v>
      </c>
      <c r="AG714">
        <v>0</v>
      </c>
      <c r="AH714">
        <v>0</v>
      </c>
      <c r="AI714">
        <v>8.3000000000000007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0.05</v>
      </c>
      <c r="AU714" t="s">
        <v>36</v>
      </c>
      <c r="AV714">
        <v>0</v>
      </c>
      <c r="AW714">
        <v>2</v>
      </c>
      <c r="AX714">
        <v>86550860</v>
      </c>
      <c r="AY714">
        <v>1</v>
      </c>
      <c r="AZ714">
        <v>0</v>
      </c>
      <c r="BA714">
        <v>685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ROUND(Y714*Source!I583,9)</f>
        <v>4.0000000000000001E-3</v>
      </c>
      <c r="CY714">
        <f t="shared" si="333"/>
        <v>315.23</v>
      </c>
      <c r="CZ714">
        <f t="shared" si="334"/>
        <v>37.979999999999997</v>
      </c>
      <c r="DA714">
        <f t="shared" si="335"/>
        <v>8.3000000000000007</v>
      </c>
      <c r="DB714">
        <f t="shared" si="336"/>
        <v>1.9</v>
      </c>
      <c r="DC714">
        <f t="shared" si="337"/>
        <v>0</v>
      </c>
      <c r="DD714" t="s">
        <v>3</v>
      </c>
      <c r="DE714" t="s">
        <v>3</v>
      </c>
      <c r="DF714">
        <f t="shared" si="338"/>
        <v>1.26</v>
      </c>
      <c r="DG714">
        <f t="shared" si="339"/>
        <v>0</v>
      </c>
      <c r="DH714">
        <f t="shared" si="340"/>
        <v>0</v>
      </c>
      <c r="DI714">
        <f t="shared" si="331"/>
        <v>0</v>
      </c>
      <c r="DJ714">
        <f t="shared" si="341"/>
        <v>1.26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5">
      <c r="A715">
        <f>ROW(Source!A583)</f>
        <v>583</v>
      </c>
      <c r="B715">
        <v>86549536</v>
      </c>
      <c r="C715">
        <v>86550840</v>
      </c>
      <c r="D715">
        <v>85700824</v>
      </c>
      <c r="E715">
        <v>1</v>
      </c>
      <c r="F715">
        <v>1</v>
      </c>
      <c r="G715">
        <v>1081</v>
      </c>
      <c r="H715">
        <v>3</v>
      </c>
      <c r="I715" t="s">
        <v>773</v>
      </c>
      <c r="J715" t="s">
        <v>774</v>
      </c>
      <c r="K715" t="s">
        <v>775</v>
      </c>
      <c r="L715">
        <v>1348</v>
      </c>
      <c r="N715">
        <v>1009</v>
      </c>
      <c r="O715" t="s">
        <v>628</v>
      </c>
      <c r="P715" t="s">
        <v>628</v>
      </c>
      <c r="Q715">
        <v>1000</v>
      </c>
      <c r="W715">
        <v>0</v>
      </c>
      <c r="X715">
        <v>-1462767551</v>
      </c>
      <c r="Y715">
        <f t="shared" si="332"/>
        <v>3.9999999999999998E-6</v>
      </c>
      <c r="AA715">
        <v>65213.77</v>
      </c>
      <c r="AB715">
        <v>0</v>
      </c>
      <c r="AC715">
        <v>0</v>
      </c>
      <c r="AD715">
        <v>0</v>
      </c>
      <c r="AE715">
        <v>3234.81</v>
      </c>
      <c r="AF715">
        <v>0</v>
      </c>
      <c r="AG715">
        <v>0</v>
      </c>
      <c r="AH715">
        <v>0</v>
      </c>
      <c r="AI715">
        <v>20.16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3.9999999999999998E-6</v>
      </c>
      <c r="AU715" t="s">
        <v>36</v>
      </c>
      <c r="AV715">
        <v>0</v>
      </c>
      <c r="AW715">
        <v>2</v>
      </c>
      <c r="AX715">
        <v>86550861</v>
      </c>
      <c r="AY715">
        <v>1</v>
      </c>
      <c r="AZ715">
        <v>0</v>
      </c>
      <c r="BA715">
        <v>686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ROUND(Y715*Source!I583,9)</f>
        <v>3.2000000000000001E-7</v>
      </c>
      <c r="CY715">
        <f t="shared" si="333"/>
        <v>65213.77</v>
      </c>
      <c r="CZ715">
        <f t="shared" si="334"/>
        <v>3234.81</v>
      </c>
      <c r="DA715">
        <f t="shared" si="335"/>
        <v>20.16</v>
      </c>
      <c r="DB715">
        <f t="shared" si="336"/>
        <v>0.01</v>
      </c>
      <c r="DC715">
        <f t="shared" si="337"/>
        <v>0</v>
      </c>
      <c r="DD715" t="s">
        <v>3</v>
      </c>
      <c r="DE715" t="s">
        <v>3</v>
      </c>
      <c r="DF715">
        <f t="shared" si="338"/>
        <v>0.02</v>
      </c>
      <c r="DG715">
        <f t="shared" si="339"/>
        <v>0</v>
      </c>
      <c r="DH715">
        <f t="shared" si="340"/>
        <v>0</v>
      </c>
      <c r="DI715">
        <f t="shared" si="331"/>
        <v>0</v>
      </c>
      <c r="DJ715">
        <f t="shared" si="341"/>
        <v>0.02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ROW(Source!A583)</f>
        <v>583</v>
      </c>
      <c r="B716">
        <v>86549536</v>
      </c>
      <c r="C716">
        <v>86550840</v>
      </c>
      <c r="D716">
        <v>85700637</v>
      </c>
      <c r="E716">
        <v>1</v>
      </c>
      <c r="F716">
        <v>1</v>
      </c>
      <c r="G716">
        <v>1081</v>
      </c>
      <c r="H716">
        <v>3</v>
      </c>
      <c r="I716" t="s">
        <v>619</v>
      </c>
      <c r="J716" t="s">
        <v>620</v>
      </c>
      <c r="K716" t="s">
        <v>621</v>
      </c>
      <c r="L716">
        <v>1339</v>
      </c>
      <c r="N716">
        <v>1007</v>
      </c>
      <c r="O716" t="s">
        <v>622</v>
      </c>
      <c r="P716" t="s">
        <v>622</v>
      </c>
      <c r="Q716">
        <v>1</v>
      </c>
      <c r="W716">
        <v>0</v>
      </c>
      <c r="X716">
        <v>-676034668</v>
      </c>
      <c r="Y716">
        <f t="shared" si="332"/>
        <v>0.19</v>
      </c>
      <c r="AA716">
        <v>760.17</v>
      </c>
      <c r="AB716">
        <v>0</v>
      </c>
      <c r="AC716">
        <v>0</v>
      </c>
      <c r="AD716">
        <v>0</v>
      </c>
      <c r="AE716">
        <v>53.42</v>
      </c>
      <c r="AF716">
        <v>0</v>
      </c>
      <c r="AG716">
        <v>0</v>
      </c>
      <c r="AH716">
        <v>0</v>
      </c>
      <c r="AI716">
        <v>14.23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0.19</v>
      </c>
      <c r="AU716" t="s">
        <v>36</v>
      </c>
      <c r="AV716">
        <v>0</v>
      </c>
      <c r="AW716">
        <v>2</v>
      </c>
      <c r="AX716">
        <v>86550862</v>
      </c>
      <c r="AY716">
        <v>1</v>
      </c>
      <c r="AZ716">
        <v>0</v>
      </c>
      <c r="BA716">
        <v>687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ROUND(Y716*Source!I583,9)</f>
        <v>1.52E-2</v>
      </c>
      <c r="CY716">
        <f t="shared" si="333"/>
        <v>760.17</v>
      </c>
      <c r="CZ716">
        <f t="shared" si="334"/>
        <v>53.42</v>
      </c>
      <c r="DA716">
        <f t="shared" si="335"/>
        <v>14.23</v>
      </c>
      <c r="DB716">
        <f t="shared" si="336"/>
        <v>10.15</v>
      </c>
      <c r="DC716">
        <f t="shared" si="337"/>
        <v>0</v>
      </c>
      <c r="DD716" t="s">
        <v>3</v>
      </c>
      <c r="DE716" t="s">
        <v>3</v>
      </c>
      <c r="DF716">
        <f t="shared" si="338"/>
        <v>11.55</v>
      </c>
      <c r="DG716">
        <f t="shared" si="339"/>
        <v>0</v>
      </c>
      <c r="DH716">
        <f t="shared" si="340"/>
        <v>0</v>
      </c>
      <c r="DI716">
        <f t="shared" si="331"/>
        <v>0</v>
      </c>
      <c r="DJ716">
        <f t="shared" si="341"/>
        <v>11.55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ROW(Source!A583)</f>
        <v>583</v>
      </c>
      <c r="B717">
        <v>86549536</v>
      </c>
      <c r="C717">
        <v>86550840</v>
      </c>
      <c r="D717">
        <v>85700903</v>
      </c>
      <c r="E717">
        <v>1</v>
      </c>
      <c r="F717">
        <v>1</v>
      </c>
      <c r="G717">
        <v>1081</v>
      </c>
      <c r="H717">
        <v>3</v>
      </c>
      <c r="I717" t="s">
        <v>623</v>
      </c>
      <c r="J717" t="s">
        <v>624</v>
      </c>
      <c r="K717" t="s">
        <v>625</v>
      </c>
      <c r="L717">
        <v>1339</v>
      </c>
      <c r="N717">
        <v>1007</v>
      </c>
      <c r="O717" t="s">
        <v>622</v>
      </c>
      <c r="P717" t="s">
        <v>622</v>
      </c>
      <c r="Q717">
        <v>1</v>
      </c>
      <c r="W717">
        <v>0</v>
      </c>
      <c r="X717">
        <v>-1235260082</v>
      </c>
      <c r="Y717">
        <f t="shared" si="332"/>
        <v>0.34200000000000003</v>
      </c>
      <c r="AA717">
        <v>101.33</v>
      </c>
      <c r="AB717">
        <v>0</v>
      </c>
      <c r="AC717">
        <v>0</v>
      </c>
      <c r="AD717">
        <v>0</v>
      </c>
      <c r="AE717">
        <v>5.82</v>
      </c>
      <c r="AF717">
        <v>0</v>
      </c>
      <c r="AG717">
        <v>0</v>
      </c>
      <c r="AH717">
        <v>0</v>
      </c>
      <c r="AI717">
        <v>17.41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0.34200000000000003</v>
      </c>
      <c r="AU717" t="s">
        <v>36</v>
      </c>
      <c r="AV717">
        <v>0</v>
      </c>
      <c r="AW717">
        <v>2</v>
      </c>
      <c r="AX717">
        <v>86550863</v>
      </c>
      <c r="AY717">
        <v>1</v>
      </c>
      <c r="AZ717">
        <v>0</v>
      </c>
      <c r="BA717">
        <v>688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ROUND(Y717*Source!I583,9)</f>
        <v>2.7359999999999999E-2</v>
      </c>
      <c r="CY717">
        <f t="shared" si="333"/>
        <v>101.33</v>
      </c>
      <c r="CZ717">
        <f t="shared" si="334"/>
        <v>5.82</v>
      </c>
      <c r="DA717">
        <f t="shared" si="335"/>
        <v>17.41</v>
      </c>
      <c r="DB717">
        <f t="shared" si="336"/>
        <v>1.99</v>
      </c>
      <c r="DC717">
        <f t="shared" si="337"/>
        <v>0</v>
      </c>
      <c r="DD717" t="s">
        <v>3</v>
      </c>
      <c r="DE717" t="s">
        <v>3</v>
      </c>
      <c r="DF717">
        <f t="shared" si="338"/>
        <v>2.77</v>
      </c>
      <c r="DG717">
        <f t="shared" si="339"/>
        <v>0</v>
      </c>
      <c r="DH717">
        <f t="shared" si="340"/>
        <v>0</v>
      </c>
      <c r="DI717">
        <f t="shared" si="331"/>
        <v>0</v>
      </c>
      <c r="DJ717">
        <f t="shared" si="341"/>
        <v>2.77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ROW(Source!A583)</f>
        <v>583</v>
      </c>
      <c r="B718">
        <v>86549536</v>
      </c>
      <c r="C718">
        <v>86550840</v>
      </c>
      <c r="D718">
        <v>85700975</v>
      </c>
      <c r="E718">
        <v>1</v>
      </c>
      <c r="F718">
        <v>1</v>
      </c>
      <c r="G718">
        <v>1081</v>
      </c>
      <c r="H718">
        <v>3</v>
      </c>
      <c r="I718" t="s">
        <v>709</v>
      </c>
      <c r="J718" t="s">
        <v>710</v>
      </c>
      <c r="K718" t="s">
        <v>711</v>
      </c>
      <c r="L718">
        <v>1348</v>
      </c>
      <c r="N718">
        <v>1009</v>
      </c>
      <c r="O718" t="s">
        <v>628</v>
      </c>
      <c r="P718" t="s">
        <v>628</v>
      </c>
      <c r="Q718">
        <v>1000</v>
      </c>
      <c r="W718">
        <v>0</v>
      </c>
      <c r="X718">
        <v>1270042986</v>
      </c>
      <c r="Y718">
        <f t="shared" si="332"/>
        <v>8.7000000000000001E-4</v>
      </c>
      <c r="AA718">
        <v>55941.2</v>
      </c>
      <c r="AB718">
        <v>0</v>
      </c>
      <c r="AC718">
        <v>0</v>
      </c>
      <c r="AD718">
        <v>0</v>
      </c>
      <c r="AE718">
        <v>16214.84</v>
      </c>
      <c r="AF718">
        <v>0</v>
      </c>
      <c r="AG718">
        <v>0</v>
      </c>
      <c r="AH718">
        <v>0</v>
      </c>
      <c r="AI718">
        <v>3.45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8.7000000000000001E-4</v>
      </c>
      <c r="AU718" t="s">
        <v>36</v>
      </c>
      <c r="AV718">
        <v>0</v>
      </c>
      <c r="AW718">
        <v>2</v>
      </c>
      <c r="AX718">
        <v>86550864</v>
      </c>
      <c r="AY718">
        <v>1</v>
      </c>
      <c r="AZ718">
        <v>0</v>
      </c>
      <c r="BA718">
        <v>689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ROUND(Y718*Source!I583,9)</f>
        <v>6.9599999999999998E-5</v>
      </c>
      <c r="CY718">
        <f t="shared" si="333"/>
        <v>55941.2</v>
      </c>
      <c r="CZ718">
        <f t="shared" si="334"/>
        <v>16214.84</v>
      </c>
      <c r="DA718">
        <f t="shared" si="335"/>
        <v>3.45</v>
      </c>
      <c r="DB718">
        <f t="shared" si="336"/>
        <v>14.11</v>
      </c>
      <c r="DC718">
        <f t="shared" si="337"/>
        <v>0</v>
      </c>
      <c r="DD718" t="s">
        <v>3</v>
      </c>
      <c r="DE718" t="s">
        <v>3</v>
      </c>
      <c r="DF718">
        <f t="shared" si="338"/>
        <v>3.89</v>
      </c>
      <c r="DG718">
        <f t="shared" si="339"/>
        <v>0</v>
      </c>
      <c r="DH718">
        <f t="shared" si="340"/>
        <v>0</v>
      </c>
      <c r="DI718">
        <f t="shared" si="331"/>
        <v>0</v>
      </c>
      <c r="DJ718">
        <f t="shared" si="341"/>
        <v>3.89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ROW(Source!A583)</f>
        <v>583</v>
      </c>
      <c r="B719">
        <v>86549536</v>
      </c>
      <c r="C719">
        <v>86550840</v>
      </c>
      <c r="D719">
        <v>85701143</v>
      </c>
      <c r="E719">
        <v>1</v>
      </c>
      <c r="F719">
        <v>1</v>
      </c>
      <c r="G719">
        <v>1081</v>
      </c>
      <c r="H719">
        <v>3</v>
      </c>
      <c r="I719" t="s">
        <v>712</v>
      </c>
      <c r="J719" t="s">
        <v>713</v>
      </c>
      <c r="K719" t="s">
        <v>714</v>
      </c>
      <c r="L719">
        <v>1346</v>
      </c>
      <c r="N719">
        <v>1009</v>
      </c>
      <c r="O719" t="s">
        <v>651</v>
      </c>
      <c r="P719" t="s">
        <v>651</v>
      </c>
      <c r="Q719">
        <v>1</v>
      </c>
      <c r="W719">
        <v>0</v>
      </c>
      <c r="X719">
        <v>488689173</v>
      </c>
      <c r="Y719">
        <f t="shared" si="332"/>
        <v>0.1</v>
      </c>
      <c r="AA719">
        <v>85.81</v>
      </c>
      <c r="AB719">
        <v>0</v>
      </c>
      <c r="AC719">
        <v>0</v>
      </c>
      <c r="AD719">
        <v>0</v>
      </c>
      <c r="AE719">
        <v>20.190000000000001</v>
      </c>
      <c r="AF719">
        <v>0</v>
      </c>
      <c r="AG719">
        <v>0</v>
      </c>
      <c r="AH719">
        <v>0</v>
      </c>
      <c r="AI719">
        <v>4.25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0.1</v>
      </c>
      <c r="AU719" t="s">
        <v>36</v>
      </c>
      <c r="AV719">
        <v>0</v>
      </c>
      <c r="AW719">
        <v>2</v>
      </c>
      <c r="AX719">
        <v>86550865</v>
      </c>
      <c r="AY719">
        <v>1</v>
      </c>
      <c r="AZ719">
        <v>0</v>
      </c>
      <c r="BA719">
        <v>690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ROUND(Y719*Source!I583,9)</f>
        <v>8.0000000000000002E-3</v>
      </c>
      <c r="CY719">
        <f t="shared" si="333"/>
        <v>85.81</v>
      </c>
      <c r="CZ719">
        <f t="shared" si="334"/>
        <v>20.190000000000001</v>
      </c>
      <c r="DA719">
        <f t="shared" si="335"/>
        <v>4.25</v>
      </c>
      <c r="DB719">
        <f t="shared" si="336"/>
        <v>2.02</v>
      </c>
      <c r="DC719">
        <f t="shared" si="337"/>
        <v>0</v>
      </c>
      <c r="DD719" t="s">
        <v>3</v>
      </c>
      <c r="DE719" t="s">
        <v>3</v>
      </c>
      <c r="DF719">
        <f t="shared" si="338"/>
        <v>0.69</v>
      </c>
      <c r="DG719">
        <f t="shared" si="339"/>
        <v>0</v>
      </c>
      <c r="DH719">
        <f t="shared" si="340"/>
        <v>0</v>
      </c>
      <c r="DI719">
        <f t="shared" si="331"/>
        <v>0</v>
      </c>
      <c r="DJ719">
        <f t="shared" si="341"/>
        <v>0.69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ROW(Source!A583)</f>
        <v>583</v>
      </c>
      <c r="B720">
        <v>86549536</v>
      </c>
      <c r="C720">
        <v>86550840</v>
      </c>
      <c r="D720">
        <v>85701285</v>
      </c>
      <c r="E720">
        <v>1</v>
      </c>
      <c r="F720">
        <v>1</v>
      </c>
      <c r="G720">
        <v>1081</v>
      </c>
      <c r="H720">
        <v>3</v>
      </c>
      <c r="I720" t="s">
        <v>779</v>
      </c>
      <c r="J720" t="s">
        <v>780</v>
      </c>
      <c r="K720" t="s">
        <v>781</v>
      </c>
      <c r="L720">
        <v>1348</v>
      </c>
      <c r="N720">
        <v>1009</v>
      </c>
      <c r="O720" t="s">
        <v>628</v>
      </c>
      <c r="P720" t="s">
        <v>628</v>
      </c>
      <c r="Q720">
        <v>1000</v>
      </c>
      <c r="W720">
        <v>0</v>
      </c>
      <c r="X720">
        <v>-1009884797</v>
      </c>
      <c r="Y720">
        <f t="shared" si="332"/>
        <v>4.0000000000000002E-4</v>
      </c>
      <c r="AA720">
        <v>64157.13</v>
      </c>
      <c r="AB720">
        <v>0</v>
      </c>
      <c r="AC720">
        <v>0</v>
      </c>
      <c r="AD720">
        <v>0</v>
      </c>
      <c r="AE720">
        <v>35445.93</v>
      </c>
      <c r="AF720">
        <v>0</v>
      </c>
      <c r="AG720">
        <v>0</v>
      </c>
      <c r="AH720">
        <v>0</v>
      </c>
      <c r="AI720">
        <v>1.81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4.0000000000000002E-4</v>
      </c>
      <c r="AU720" t="s">
        <v>36</v>
      </c>
      <c r="AV720">
        <v>0</v>
      </c>
      <c r="AW720">
        <v>2</v>
      </c>
      <c r="AX720">
        <v>86550866</v>
      </c>
      <c r="AY720">
        <v>1</v>
      </c>
      <c r="AZ720">
        <v>0</v>
      </c>
      <c r="BA720">
        <v>691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ROUND(Y720*Source!I583,9)</f>
        <v>3.1999999999999999E-5</v>
      </c>
      <c r="CY720">
        <f t="shared" si="333"/>
        <v>64157.13</v>
      </c>
      <c r="CZ720">
        <f t="shared" si="334"/>
        <v>35445.93</v>
      </c>
      <c r="DA720">
        <f t="shared" si="335"/>
        <v>1.81</v>
      </c>
      <c r="DB720">
        <f t="shared" si="336"/>
        <v>14.18</v>
      </c>
      <c r="DC720">
        <f t="shared" si="337"/>
        <v>0</v>
      </c>
      <c r="DD720" t="s">
        <v>3</v>
      </c>
      <c r="DE720" t="s">
        <v>3</v>
      </c>
      <c r="DF720">
        <f t="shared" si="338"/>
        <v>2.0499999999999998</v>
      </c>
      <c r="DG720">
        <f t="shared" si="339"/>
        <v>0</v>
      </c>
      <c r="DH720">
        <f t="shared" si="340"/>
        <v>0</v>
      </c>
      <c r="DI720">
        <f t="shared" si="331"/>
        <v>0</v>
      </c>
      <c r="DJ720">
        <f t="shared" si="341"/>
        <v>2.0499999999999998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ROW(Source!A583)</f>
        <v>583</v>
      </c>
      <c r="B721">
        <v>86549536</v>
      </c>
      <c r="C721">
        <v>86550840</v>
      </c>
      <c r="D721">
        <v>85713204</v>
      </c>
      <c r="E721">
        <v>1</v>
      </c>
      <c r="F721">
        <v>1</v>
      </c>
      <c r="G721">
        <v>1081</v>
      </c>
      <c r="H721">
        <v>3</v>
      </c>
      <c r="I721" t="s">
        <v>544</v>
      </c>
      <c r="J721" t="s">
        <v>546</v>
      </c>
      <c r="K721" t="s">
        <v>545</v>
      </c>
      <c r="L721">
        <v>1301</v>
      </c>
      <c r="N721">
        <v>1003</v>
      </c>
      <c r="O721" t="s">
        <v>144</v>
      </c>
      <c r="P721" t="s">
        <v>144</v>
      </c>
      <c r="Q721">
        <v>1</v>
      </c>
      <c r="W721">
        <v>0</v>
      </c>
      <c r="X721">
        <v>-173671470</v>
      </c>
      <c r="Y721">
        <f t="shared" si="332"/>
        <v>100</v>
      </c>
      <c r="AA721">
        <v>1062.52</v>
      </c>
      <c r="AB721">
        <v>0</v>
      </c>
      <c r="AC721">
        <v>0</v>
      </c>
      <c r="AD721">
        <v>0</v>
      </c>
      <c r="AE721">
        <v>51.28</v>
      </c>
      <c r="AF721">
        <v>0</v>
      </c>
      <c r="AG721">
        <v>0</v>
      </c>
      <c r="AH721">
        <v>0</v>
      </c>
      <c r="AI721">
        <v>20.72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100</v>
      </c>
      <c r="AU721" t="s">
        <v>36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ROUND(Y721*Source!I583,9)</f>
        <v>8</v>
      </c>
      <c r="CY721">
        <f t="shared" si="333"/>
        <v>1062.52</v>
      </c>
      <c r="CZ721">
        <f t="shared" si="334"/>
        <v>51.28</v>
      </c>
      <c r="DA721">
        <f t="shared" si="335"/>
        <v>20.72</v>
      </c>
      <c r="DB721">
        <f t="shared" si="336"/>
        <v>5128</v>
      </c>
      <c r="DC721">
        <f t="shared" si="337"/>
        <v>0</v>
      </c>
      <c r="DD721" t="s">
        <v>3</v>
      </c>
      <c r="DE721" t="s">
        <v>3</v>
      </c>
      <c r="DF721">
        <f t="shared" si="338"/>
        <v>8500.16</v>
      </c>
      <c r="DG721">
        <f t="shared" si="339"/>
        <v>0</v>
      </c>
      <c r="DH721">
        <f t="shared" si="340"/>
        <v>0</v>
      </c>
      <c r="DI721">
        <f t="shared" si="331"/>
        <v>0</v>
      </c>
      <c r="DJ721">
        <f t="shared" si="341"/>
        <v>8500.16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ROW(Source!A583)</f>
        <v>583</v>
      </c>
      <c r="B722">
        <v>86549536</v>
      </c>
      <c r="C722">
        <v>86550840</v>
      </c>
      <c r="D722">
        <v>85718591</v>
      </c>
      <c r="E722">
        <v>1</v>
      </c>
      <c r="F722">
        <v>1</v>
      </c>
      <c r="G722">
        <v>1081</v>
      </c>
      <c r="H722">
        <v>3</v>
      </c>
      <c r="I722" t="s">
        <v>540</v>
      </c>
      <c r="J722" t="s">
        <v>542</v>
      </c>
      <c r="K722" t="s">
        <v>541</v>
      </c>
      <c r="L722">
        <v>1354</v>
      </c>
      <c r="N722">
        <v>1010</v>
      </c>
      <c r="O722" t="s">
        <v>163</v>
      </c>
      <c r="P722" t="s">
        <v>163</v>
      </c>
      <c r="Q722">
        <v>1</v>
      </c>
      <c r="W722">
        <v>0</v>
      </c>
      <c r="X722">
        <v>698410904</v>
      </c>
      <c r="Y722">
        <f t="shared" si="332"/>
        <v>25</v>
      </c>
      <c r="AA722">
        <v>468.43</v>
      </c>
      <c r="AB722">
        <v>0</v>
      </c>
      <c r="AC722">
        <v>0</v>
      </c>
      <c r="AD722">
        <v>0</v>
      </c>
      <c r="AE722">
        <v>139.83000000000001</v>
      </c>
      <c r="AF722">
        <v>0</v>
      </c>
      <c r="AG722">
        <v>0</v>
      </c>
      <c r="AH722">
        <v>0</v>
      </c>
      <c r="AI722">
        <v>3.35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25</v>
      </c>
      <c r="AU722" t="s">
        <v>36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ROUND(Y722*Source!I583,9)</f>
        <v>2</v>
      </c>
      <c r="CY722">
        <f t="shared" si="333"/>
        <v>468.43</v>
      </c>
      <c r="CZ722">
        <f t="shared" si="334"/>
        <v>139.83000000000001</v>
      </c>
      <c r="DA722">
        <f t="shared" si="335"/>
        <v>3.35</v>
      </c>
      <c r="DB722">
        <f t="shared" si="336"/>
        <v>3495.75</v>
      </c>
      <c r="DC722">
        <f t="shared" si="337"/>
        <v>0</v>
      </c>
      <c r="DD722" t="s">
        <v>3</v>
      </c>
      <c r="DE722" t="s">
        <v>3</v>
      </c>
      <c r="DF722">
        <f t="shared" si="338"/>
        <v>936.86</v>
      </c>
      <c r="DG722">
        <f t="shared" si="339"/>
        <v>0</v>
      </c>
      <c r="DH722">
        <f t="shared" si="340"/>
        <v>0</v>
      </c>
      <c r="DI722">
        <f t="shared" si="331"/>
        <v>0</v>
      </c>
      <c r="DJ722">
        <f t="shared" si="341"/>
        <v>936.86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ROW(Source!A588)</f>
        <v>588</v>
      </c>
      <c r="B723">
        <v>86549534</v>
      </c>
      <c r="C723">
        <v>86550872</v>
      </c>
      <c r="D723">
        <v>85665773</v>
      </c>
      <c r="E723">
        <v>1081</v>
      </c>
      <c r="F723">
        <v>1</v>
      </c>
      <c r="G723">
        <v>1081</v>
      </c>
      <c r="H723">
        <v>1</v>
      </c>
      <c r="I723" t="s">
        <v>612</v>
      </c>
      <c r="J723" t="s">
        <v>3</v>
      </c>
      <c r="K723" t="s">
        <v>613</v>
      </c>
      <c r="L723">
        <v>1191</v>
      </c>
      <c r="N723">
        <v>1013</v>
      </c>
      <c r="O723" t="s">
        <v>614</v>
      </c>
      <c r="P723" t="s">
        <v>614</v>
      </c>
      <c r="Q723">
        <v>1</v>
      </c>
      <c r="W723">
        <v>0</v>
      </c>
      <c r="X723">
        <v>476480486</v>
      </c>
      <c r="Y723">
        <f>((AT723*1.15)*1.2)</f>
        <v>6.9137999999999984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5.01</v>
      </c>
      <c r="AU723" t="s">
        <v>139</v>
      </c>
      <c r="AV723">
        <v>1</v>
      </c>
      <c r="AW723">
        <v>2</v>
      </c>
      <c r="AX723">
        <v>86550878</v>
      </c>
      <c r="AY723">
        <v>1</v>
      </c>
      <c r="AZ723">
        <v>0</v>
      </c>
      <c r="BA723">
        <v>695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U723">
        <f>ROUND(AT723*Source!I588*AH723*AL723,2)</f>
        <v>0</v>
      </c>
      <c r="CV723">
        <f>ROUND(Y723*Source!I588,9)</f>
        <v>0.55310400000000004</v>
      </c>
      <c r="CW723">
        <v>0</v>
      </c>
      <c r="CX723">
        <f>ROUND(Y723*Source!I588,9)</f>
        <v>0.55310400000000004</v>
      </c>
      <c r="CY723">
        <f>AD723</f>
        <v>0</v>
      </c>
      <c r="CZ723">
        <f>AH723</f>
        <v>0</v>
      </c>
      <c r="DA723">
        <f>AL723</f>
        <v>1</v>
      </c>
      <c r="DB723">
        <f>ROUND(((ROUND(AT723*CZ723,2)*1.15)*1.2),6)</f>
        <v>0</v>
      </c>
      <c r="DC723">
        <f>ROUND(((ROUND(AT723*AG723,2)*1.15)*1.2),6)</f>
        <v>0</v>
      </c>
      <c r="DD723" t="s">
        <v>3</v>
      </c>
      <c r="DE723" t="s">
        <v>3</v>
      </c>
      <c r="DF723">
        <f t="shared" ref="DF723:DF728" si="342">ROUND(ROUND(AE723,2)*CX723,2)</f>
        <v>0</v>
      </c>
      <c r="DG723">
        <f t="shared" si="339"/>
        <v>0</v>
      </c>
      <c r="DH723">
        <f t="shared" si="340"/>
        <v>0</v>
      </c>
      <c r="DI723">
        <f t="shared" si="331"/>
        <v>0</v>
      </c>
      <c r="DJ723">
        <f>DI723</f>
        <v>0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ROW(Source!A588)</f>
        <v>588</v>
      </c>
      <c r="B724">
        <v>86549534</v>
      </c>
      <c r="C724">
        <v>86550872</v>
      </c>
      <c r="D724">
        <v>85700705</v>
      </c>
      <c r="E724">
        <v>1</v>
      </c>
      <c r="F724">
        <v>1</v>
      </c>
      <c r="G724">
        <v>1081</v>
      </c>
      <c r="H724">
        <v>3</v>
      </c>
      <c r="I724" t="s">
        <v>642</v>
      </c>
      <c r="J724" t="s">
        <v>643</v>
      </c>
      <c r="K724" t="s">
        <v>644</v>
      </c>
      <c r="L724">
        <v>1339</v>
      </c>
      <c r="N724">
        <v>1007</v>
      </c>
      <c r="O724" t="s">
        <v>622</v>
      </c>
      <c r="P724" t="s">
        <v>622</v>
      </c>
      <c r="Q724">
        <v>1</v>
      </c>
      <c r="W724">
        <v>0</v>
      </c>
      <c r="X724">
        <v>-1622585150</v>
      </c>
      <c r="Y724">
        <f>((AT724*1)*1)</f>
        <v>1</v>
      </c>
      <c r="AA724">
        <v>7.07</v>
      </c>
      <c r="AB724">
        <v>0</v>
      </c>
      <c r="AC724">
        <v>0</v>
      </c>
      <c r="AD724">
        <v>0</v>
      </c>
      <c r="AE724">
        <v>7.07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1</v>
      </c>
      <c r="AU724" t="s">
        <v>36</v>
      </c>
      <c r="AV724">
        <v>0</v>
      </c>
      <c r="AW724">
        <v>2</v>
      </c>
      <c r="AX724">
        <v>86550879</v>
      </c>
      <c r="AY724">
        <v>1</v>
      </c>
      <c r="AZ724">
        <v>0</v>
      </c>
      <c r="BA724">
        <v>696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ROUND(Y724*Source!I588,9)</f>
        <v>0.08</v>
      </c>
      <c r="CY724">
        <f>AA724</f>
        <v>7.07</v>
      </c>
      <c r="CZ724">
        <f>AE724</f>
        <v>7.07</v>
      </c>
      <c r="DA724">
        <f>AI724</f>
        <v>1</v>
      </c>
      <c r="DB724">
        <f>ROUND(((ROUND(AT724*CZ724,2)*1)*1),6)</f>
        <v>7.07</v>
      </c>
      <c r="DC724">
        <f>ROUND(((ROUND(AT724*AG724,2)*1)*1),6)</f>
        <v>0</v>
      </c>
      <c r="DD724" t="s">
        <v>3</v>
      </c>
      <c r="DE724" t="s">
        <v>3</v>
      </c>
      <c r="DF724">
        <f t="shared" si="342"/>
        <v>0.56999999999999995</v>
      </c>
      <c r="DG724">
        <f t="shared" si="339"/>
        <v>0</v>
      </c>
      <c r="DH724">
        <f t="shared" si="340"/>
        <v>0</v>
      </c>
      <c r="DI724">
        <f t="shared" si="331"/>
        <v>0</v>
      </c>
      <c r="DJ724">
        <f>DF724</f>
        <v>0.56999999999999995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ROW(Source!A588)</f>
        <v>588</v>
      </c>
      <c r="B725">
        <v>86549534</v>
      </c>
      <c r="C725">
        <v>86550872</v>
      </c>
      <c r="D725">
        <v>85702416</v>
      </c>
      <c r="E725">
        <v>1</v>
      </c>
      <c r="F725">
        <v>1</v>
      </c>
      <c r="G725">
        <v>1081</v>
      </c>
      <c r="H725">
        <v>3</v>
      </c>
      <c r="I725" t="s">
        <v>706</v>
      </c>
      <c r="J725" t="s">
        <v>707</v>
      </c>
      <c r="K725" t="s">
        <v>708</v>
      </c>
      <c r="L725">
        <v>1346</v>
      </c>
      <c r="N725">
        <v>1009</v>
      </c>
      <c r="O725" t="s">
        <v>651</v>
      </c>
      <c r="P725" t="s">
        <v>651</v>
      </c>
      <c r="Q725">
        <v>1</v>
      </c>
      <c r="W725">
        <v>0</v>
      </c>
      <c r="X725">
        <v>1021383118</v>
      </c>
      <c r="Y725">
        <f>((AT725*1)*1)</f>
        <v>0.02</v>
      </c>
      <c r="AA725">
        <v>37.979999999999997</v>
      </c>
      <c r="AB725">
        <v>0</v>
      </c>
      <c r="AC725">
        <v>0</v>
      </c>
      <c r="AD725">
        <v>0</v>
      </c>
      <c r="AE725">
        <v>37.979999999999997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0.02</v>
      </c>
      <c r="AU725" t="s">
        <v>36</v>
      </c>
      <c r="AV725">
        <v>0</v>
      </c>
      <c r="AW725">
        <v>2</v>
      </c>
      <c r="AX725">
        <v>86550880</v>
      </c>
      <c r="AY725">
        <v>1</v>
      </c>
      <c r="AZ725">
        <v>0</v>
      </c>
      <c r="BA725">
        <v>697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ROUND(Y725*Source!I588,9)</f>
        <v>1.6000000000000001E-3</v>
      </c>
      <c r="CY725">
        <f>AA725</f>
        <v>37.979999999999997</v>
      </c>
      <c r="CZ725">
        <f>AE725</f>
        <v>37.979999999999997</v>
      </c>
      <c r="DA725">
        <f>AI725</f>
        <v>1</v>
      </c>
      <c r="DB725">
        <f>ROUND(((ROUND(AT725*CZ725,2)*1)*1),6)</f>
        <v>0.76</v>
      </c>
      <c r="DC725">
        <f>ROUND(((ROUND(AT725*AG725,2)*1)*1),6)</f>
        <v>0</v>
      </c>
      <c r="DD725" t="s">
        <v>3</v>
      </c>
      <c r="DE725" t="s">
        <v>3</v>
      </c>
      <c r="DF725">
        <f t="shared" si="342"/>
        <v>0.06</v>
      </c>
      <c r="DG725">
        <f t="shared" si="339"/>
        <v>0</v>
      </c>
      <c r="DH725">
        <f t="shared" si="340"/>
        <v>0</v>
      </c>
      <c r="DI725">
        <f t="shared" si="331"/>
        <v>0</v>
      </c>
      <c r="DJ725">
        <f>DF725</f>
        <v>0.06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ROW(Source!A588)</f>
        <v>588</v>
      </c>
      <c r="B726">
        <v>86549534</v>
      </c>
      <c r="C726">
        <v>86550872</v>
      </c>
      <c r="D726">
        <v>85700975</v>
      </c>
      <c r="E726">
        <v>1</v>
      </c>
      <c r="F726">
        <v>1</v>
      </c>
      <c r="G726">
        <v>1081</v>
      </c>
      <c r="H726">
        <v>3</v>
      </c>
      <c r="I726" t="s">
        <v>709</v>
      </c>
      <c r="J726" t="s">
        <v>710</v>
      </c>
      <c r="K726" t="s">
        <v>711</v>
      </c>
      <c r="L726">
        <v>1348</v>
      </c>
      <c r="N726">
        <v>1009</v>
      </c>
      <c r="O726" t="s">
        <v>628</v>
      </c>
      <c r="P726" t="s">
        <v>628</v>
      </c>
      <c r="Q726">
        <v>1000</v>
      </c>
      <c r="W726">
        <v>0</v>
      </c>
      <c r="X726">
        <v>1270042986</v>
      </c>
      <c r="Y726">
        <f>((AT726*1)*1)</f>
        <v>5.0000000000000002E-5</v>
      </c>
      <c r="AA726">
        <v>16214.84</v>
      </c>
      <c r="AB726">
        <v>0</v>
      </c>
      <c r="AC726">
        <v>0</v>
      </c>
      <c r="AD726">
        <v>0</v>
      </c>
      <c r="AE726">
        <v>16214.84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5.0000000000000002E-5</v>
      </c>
      <c r="AU726" t="s">
        <v>36</v>
      </c>
      <c r="AV726">
        <v>0</v>
      </c>
      <c r="AW726">
        <v>2</v>
      </c>
      <c r="AX726">
        <v>86550881</v>
      </c>
      <c r="AY726">
        <v>1</v>
      </c>
      <c r="AZ726">
        <v>0</v>
      </c>
      <c r="BA726">
        <v>698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ROUND(Y726*Source!I588,9)</f>
        <v>3.9999999999999998E-6</v>
      </c>
      <c r="CY726">
        <f>AA726</f>
        <v>16214.84</v>
      </c>
      <c r="CZ726">
        <f>AE726</f>
        <v>16214.84</v>
      </c>
      <c r="DA726">
        <f>AI726</f>
        <v>1</v>
      </c>
      <c r="DB726">
        <f>ROUND(((ROUND(AT726*CZ726,2)*1)*1),6)</f>
        <v>0.81</v>
      </c>
      <c r="DC726">
        <f>ROUND(((ROUND(AT726*AG726,2)*1)*1),6)</f>
        <v>0</v>
      </c>
      <c r="DD726" t="s">
        <v>3</v>
      </c>
      <c r="DE726" t="s">
        <v>3</v>
      </c>
      <c r="DF726">
        <f t="shared" si="342"/>
        <v>0.06</v>
      </c>
      <c r="DG726">
        <f t="shared" si="339"/>
        <v>0</v>
      </c>
      <c r="DH726">
        <f t="shared" si="340"/>
        <v>0</v>
      </c>
      <c r="DI726">
        <f t="shared" si="331"/>
        <v>0</v>
      </c>
      <c r="DJ726">
        <f>DF726</f>
        <v>0.06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ROW(Source!A588)</f>
        <v>588</v>
      </c>
      <c r="B727">
        <v>86549534</v>
      </c>
      <c r="C727">
        <v>86550872</v>
      </c>
      <c r="D727">
        <v>85701143</v>
      </c>
      <c r="E727">
        <v>1</v>
      </c>
      <c r="F727">
        <v>1</v>
      </c>
      <c r="G727">
        <v>1081</v>
      </c>
      <c r="H727">
        <v>3</v>
      </c>
      <c r="I727" t="s">
        <v>712</v>
      </c>
      <c r="J727" t="s">
        <v>713</v>
      </c>
      <c r="K727" t="s">
        <v>714</v>
      </c>
      <c r="L727">
        <v>1346</v>
      </c>
      <c r="N727">
        <v>1009</v>
      </c>
      <c r="O727" t="s">
        <v>651</v>
      </c>
      <c r="P727" t="s">
        <v>651</v>
      </c>
      <c r="Q727">
        <v>1</v>
      </c>
      <c r="W727">
        <v>0</v>
      </c>
      <c r="X727">
        <v>488689173</v>
      </c>
      <c r="Y727">
        <f>((AT727*1)*1)</f>
        <v>0.02</v>
      </c>
      <c r="AA727">
        <v>20.190000000000001</v>
      </c>
      <c r="AB727">
        <v>0</v>
      </c>
      <c r="AC727">
        <v>0</v>
      </c>
      <c r="AD727">
        <v>0</v>
      </c>
      <c r="AE727">
        <v>20.190000000000001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0.02</v>
      </c>
      <c r="AU727" t="s">
        <v>36</v>
      </c>
      <c r="AV727">
        <v>0</v>
      </c>
      <c r="AW727">
        <v>2</v>
      </c>
      <c r="AX727">
        <v>86550882</v>
      </c>
      <c r="AY727">
        <v>1</v>
      </c>
      <c r="AZ727">
        <v>0</v>
      </c>
      <c r="BA727">
        <v>699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ROUND(Y727*Source!I588,9)</f>
        <v>1.6000000000000001E-3</v>
      </c>
      <c r="CY727">
        <f>AA727</f>
        <v>20.190000000000001</v>
      </c>
      <c r="CZ727">
        <f>AE727</f>
        <v>20.190000000000001</v>
      </c>
      <c r="DA727">
        <f>AI727</f>
        <v>1</v>
      </c>
      <c r="DB727">
        <f>ROUND(((ROUND(AT727*CZ727,2)*1)*1),6)</f>
        <v>0.4</v>
      </c>
      <c r="DC727">
        <f>ROUND(((ROUND(AT727*AG727,2)*1)*1),6)</f>
        <v>0</v>
      </c>
      <c r="DD727" t="s">
        <v>3</v>
      </c>
      <c r="DE727" t="s">
        <v>3</v>
      </c>
      <c r="DF727">
        <f t="shared" si="342"/>
        <v>0.03</v>
      </c>
      <c r="DG727">
        <f t="shared" si="339"/>
        <v>0</v>
      </c>
      <c r="DH727">
        <f t="shared" si="340"/>
        <v>0</v>
      </c>
      <c r="DI727">
        <f t="shared" si="331"/>
        <v>0</v>
      </c>
      <c r="DJ727">
        <f>DF727</f>
        <v>0.03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5">
      <c r="A728">
        <f>ROW(Source!A589)</f>
        <v>589</v>
      </c>
      <c r="B728">
        <v>86549536</v>
      </c>
      <c r="C728">
        <v>86550872</v>
      </c>
      <c r="D728">
        <v>85665773</v>
      </c>
      <c r="E728">
        <v>1081</v>
      </c>
      <c r="F728">
        <v>1</v>
      </c>
      <c r="G728">
        <v>1081</v>
      </c>
      <c r="H728">
        <v>1</v>
      </c>
      <c r="I728" t="s">
        <v>612</v>
      </c>
      <c r="J728" t="s">
        <v>3</v>
      </c>
      <c r="K728" t="s">
        <v>613</v>
      </c>
      <c r="L728">
        <v>1191</v>
      </c>
      <c r="N728">
        <v>1013</v>
      </c>
      <c r="O728" t="s">
        <v>614</v>
      </c>
      <c r="P728" t="s">
        <v>614</v>
      </c>
      <c r="Q728">
        <v>1</v>
      </c>
      <c r="W728">
        <v>0</v>
      </c>
      <c r="X728">
        <v>476480486</v>
      </c>
      <c r="Y728">
        <f>((AT728*1.15)*1.2)</f>
        <v>6.9137999999999984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5.01</v>
      </c>
      <c r="AU728" t="s">
        <v>139</v>
      </c>
      <c r="AV728">
        <v>1</v>
      </c>
      <c r="AW728">
        <v>2</v>
      </c>
      <c r="AX728">
        <v>86550878</v>
      </c>
      <c r="AY728">
        <v>1</v>
      </c>
      <c r="AZ728">
        <v>0</v>
      </c>
      <c r="BA728">
        <v>700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ROUND(AT728*Source!I589*AH728*AL728,2)</f>
        <v>0</v>
      </c>
      <c r="CV728">
        <f>ROUND(Y728*Source!I589,9)</f>
        <v>0.55310400000000004</v>
      </c>
      <c r="CW728">
        <v>0</v>
      </c>
      <c r="CX728">
        <f>ROUND(Y728*Source!I589,9)</f>
        <v>0.55310400000000004</v>
      </c>
      <c r="CY728">
        <f>AD728</f>
        <v>0</v>
      </c>
      <c r="CZ728">
        <f>AH728</f>
        <v>0</v>
      </c>
      <c r="DA728">
        <f>AL728</f>
        <v>1</v>
      </c>
      <c r="DB728">
        <f>ROUND(((ROUND(AT728*CZ728,2)*1.15)*1.2),6)</f>
        <v>0</v>
      </c>
      <c r="DC728">
        <f>ROUND(((ROUND(AT728*AG728,2)*1.15)*1.2),6)</f>
        <v>0</v>
      </c>
      <c r="DD728" t="s">
        <v>3</v>
      </c>
      <c r="DE728" t="s">
        <v>3</v>
      </c>
      <c r="DF728">
        <f t="shared" si="342"/>
        <v>0</v>
      </c>
      <c r="DG728">
        <f t="shared" si="339"/>
        <v>0</v>
      </c>
      <c r="DH728">
        <f t="shared" si="340"/>
        <v>0</v>
      </c>
      <c r="DI728">
        <f t="shared" si="331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5">
      <c r="A729">
        <f>ROW(Source!A589)</f>
        <v>589</v>
      </c>
      <c r="B729">
        <v>86549536</v>
      </c>
      <c r="C729">
        <v>86550872</v>
      </c>
      <c r="D729">
        <v>85700705</v>
      </c>
      <c r="E729">
        <v>1</v>
      </c>
      <c r="F729">
        <v>1</v>
      </c>
      <c r="G729">
        <v>1081</v>
      </c>
      <c r="H729">
        <v>3</v>
      </c>
      <c r="I729" t="s">
        <v>642</v>
      </c>
      <c r="J729" t="s">
        <v>643</v>
      </c>
      <c r="K729" t="s">
        <v>644</v>
      </c>
      <c r="L729">
        <v>1339</v>
      </c>
      <c r="N729">
        <v>1007</v>
      </c>
      <c r="O729" t="s">
        <v>622</v>
      </c>
      <c r="P729" t="s">
        <v>622</v>
      </c>
      <c r="Q729">
        <v>1</v>
      </c>
      <c r="W729">
        <v>0</v>
      </c>
      <c r="X729">
        <v>-1622585150</v>
      </c>
      <c r="Y729">
        <f>((AT729*1)*1)</f>
        <v>1</v>
      </c>
      <c r="AA729">
        <v>54.79</v>
      </c>
      <c r="AB729">
        <v>0</v>
      </c>
      <c r="AC729">
        <v>0</v>
      </c>
      <c r="AD729">
        <v>0</v>
      </c>
      <c r="AE729">
        <v>7.07</v>
      </c>
      <c r="AF729">
        <v>0</v>
      </c>
      <c r="AG729">
        <v>0</v>
      </c>
      <c r="AH729">
        <v>0</v>
      </c>
      <c r="AI729">
        <v>7.75</v>
      </c>
      <c r="AJ729">
        <v>1</v>
      </c>
      <c r="AK729">
        <v>1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</v>
      </c>
      <c r="AU729" t="s">
        <v>36</v>
      </c>
      <c r="AV729">
        <v>0</v>
      </c>
      <c r="AW729">
        <v>2</v>
      </c>
      <c r="AX729">
        <v>86550879</v>
      </c>
      <c r="AY729">
        <v>1</v>
      </c>
      <c r="AZ729">
        <v>0</v>
      </c>
      <c r="BA729">
        <v>701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ROUND(Y729*Source!I589,9)</f>
        <v>0.08</v>
      </c>
      <c r="CY729">
        <f>AA729</f>
        <v>54.79</v>
      </c>
      <c r="CZ729">
        <f>AE729</f>
        <v>7.07</v>
      </c>
      <c r="DA729">
        <f>AI729</f>
        <v>7.75</v>
      </c>
      <c r="DB729">
        <f>ROUND(((ROUND(AT729*CZ729,2)*1)*1),6)</f>
        <v>7.07</v>
      </c>
      <c r="DC729">
        <f>ROUND(((ROUND(AT729*AG729,2)*1)*1),6)</f>
        <v>0</v>
      </c>
      <c r="DD729" t="s">
        <v>3</v>
      </c>
      <c r="DE729" t="s">
        <v>3</v>
      </c>
      <c r="DF729">
        <f>ROUND(ROUND(AE729*AI729,2)*CX729,2)</f>
        <v>4.38</v>
      </c>
      <c r="DG729">
        <f t="shared" si="339"/>
        <v>0</v>
      </c>
      <c r="DH729">
        <f t="shared" si="340"/>
        <v>0</v>
      </c>
      <c r="DI729">
        <f t="shared" si="331"/>
        <v>0</v>
      </c>
      <c r="DJ729">
        <f>DF729</f>
        <v>4.38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ROW(Source!A589)</f>
        <v>589</v>
      </c>
      <c r="B730">
        <v>86549536</v>
      </c>
      <c r="C730">
        <v>86550872</v>
      </c>
      <c r="D730">
        <v>85702416</v>
      </c>
      <c r="E730">
        <v>1</v>
      </c>
      <c r="F730">
        <v>1</v>
      </c>
      <c r="G730">
        <v>1081</v>
      </c>
      <c r="H730">
        <v>3</v>
      </c>
      <c r="I730" t="s">
        <v>706</v>
      </c>
      <c r="J730" t="s">
        <v>707</v>
      </c>
      <c r="K730" t="s">
        <v>708</v>
      </c>
      <c r="L730">
        <v>1346</v>
      </c>
      <c r="N730">
        <v>1009</v>
      </c>
      <c r="O730" t="s">
        <v>651</v>
      </c>
      <c r="P730" t="s">
        <v>651</v>
      </c>
      <c r="Q730">
        <v>1</v>
      </c>
      <c r="W730">
        <v>0</v>
      </c>
      <c r="X730">
        <v>1021383118</v>
      </c>
      <c r="Y730">
        <f>((AT730*1)*1)</f>
        <v>0.02</v>
      </c>
      <c r="AA730">
        <v>315.23</v>
      </c>
      <c r="AB730">
        <v>0</v>
      </c>
      <c r="AC730">
        <v>0</v>
      </c>
      <c r="AD730">
        <v>0</v>
      </c>
      <c r="AE730">
        <v>37.979999999999997</v>
      </c>
      <c r="AF730">
        <v>0</v>
      </c>
      <c r="AG730">
        <v>0</v>
      </c>
      <c r="AH730">
        <v>0</v>
      </c>
      <c r="AI730">
        <v>8.3000000000000007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0.02</v>
      </c>
      <c r="AU730" t="s">
        <v>36</v>
      </c>
      <c r="AV730">
        <v>0</v>
      </c>
      <c r="AW730">
        <v>2</v>
      </c>
      <c r="AX730">
        <v>86550880</v>
      </c>
      <c r="AY730">
        <v>1</v>
      </c>
      <c r="AZ730">
        <v>0</v>
      </c>
      <c r="BA730">
        <v>702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ROUND(Y730*Source!I589,9)</f>
        <v>1.6000000000000001E-3</v>
      </c>
      <c r="CY730">
        <f>AA730</f>
        <v>315.23</v>
      </c>
      <c r="CZ730">
        <f>AE730</f>
        <v>37.979999999999997</v>
      </c>
      <c r="DA730">
        <f>AI730</f>
        <v>8.3000000000000007</v>
      </c>
      <c r="DB730">
        <f>ROUND(((ROUND(AT730*CZ730,2)*1)*1),6)</f>
        <v>0.76</v>
      </c>
      <c r="DC730">
        <f>ROUND(((ROUND(AT730*AG730,2)*1)*1),6)</f>
        <v>0</v>
      </c>
      <c r="DD730" t="s">
        <v>3</v>
      </c>
      <c r="DE730" t="s">
        <v>3</v>
      </c>
      <c r="DF730">
        <f>ROUND(ROUND(AE730*AI730,2)*CX730,2)</f>
        <v>0.5</v>
      </c>
      <c r="DG730">
        <f t="shared" si="339"/>
        <v>0</v>
      </c>
      <c r="DH730">
        <f t="shared" si="340"/>
        <v>0</v>
      </c>
      <c r="DI730">
        <f t="shared" si="331"/>
        <v>0</v>
      </c>
      <c r="DJ730">
        <f>DF730</f>
        <v>0.5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ROW(Source!A589)</f>
        <v>589</v>
      </c>
      <c r="B731">
        <v>86549536</v>
      </c>
      <c r="C731">
        <v>86550872</v>
      </c>
      <c r="D731">
        <v>85700975</v>
      </c>
      <c r="E731">
        <v>1</v>
      </c>
      <c r="F731">
        <v>1</v>
      </c>
      <c r="G731">
        <v>1081</v>
      </c>
      <c r="H731">
        <v>3</v>
      </c>
      <c r="I731" t="s">
        <v>709</v>
      </c>
      <c r="J731" t="s">
        <v>710</v>
      </c>
      <c r="K731" t="s">
        <v>711</v>
      </c>
      <c r="L731">
        <v>1348</v>
      </c>
      <c r="N731">
        <v>1009</v>
      </c>
      <c r="O731" t="s">
        <v>628</v>
      </c>
      <c r="P731" t="s">
        <v>628</v>
      </c>
      <c r="Q731">
        <v>1000</v>
      </c>
      <c r="W731">
        <v>0</v>
      </c>
      <c r="X731">
        <v>1270042986</v>
      </c>
      <c r="Y731">
        <f>((AT731*1)*1)</f>
        <v>5.0000000000000002E-5</v>
      </c>
      <c r="AA731">
        <v>55941.2</v>
      </c>
      <c r="AB731">
        <v>0</v>
      </c>
      <c r="AC731">
        <v>0</v>
      </c>
      <c r="AD731">
        <v>0</v>
      </c>
      <c r="AE731">
        <v>16214.84</v>
      </c>
      <c r="AF731">
        <v>0</v>
      </c>
      <c r="AG731">
        <v>0</v>
      </c>
      <c r="AH731">
        <v>0</v>
      </c>
      <c r="AI731">
        <v>3.45</v>
      </c>
      <c r="AJ731">
        <v>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5.0000000000000002E-5</v>
      </c>
      <c r="AU731" t="s">
        <v>36</v>
      </c>
      <c r="AV731">
        <v>0</v>
      </c>
      <c r="AW731">
        <v>2</v>
      </c>
      <c r="AX731">
        <v>86550881</v>
      </c>
      <c r="AY731">
        <v>1</v>
      </c>
      <c r="AZ731">
        <v>0</v>
      </c>
      <c r="BA731">
        <v>703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ROUND(Y731*Source!I589,9)</f>
        <v>3.9999999999999998E-6</v>
      </c>
      <c r="CY731">
        <f>AA731</f>
        <v>55941.2</v>
      </c>
      <c r="CZ731">
        <f>AE731</f>
        <v>16214.84</v>
      </c>
      <c r="DA731">
        <f>AI731</f>
        <v>3.45</v>
      </c>
      <c r="DB731">
        <f>ROUND(((ROUND(AT731*CZ731,2)*1)*1),6)</f>
        <v>0.81</v>
      </c>
      <c r="DC731">
        <f>ROUND(((ROUND(AT731*AG731,2)*1)*1),6)</f>
        <v>0</v>
      </c>
      <c r="DD731" t="s">
        <v>3</v>
      </c>
      <c r="DE731" t="s">
        <v>3</v>
      </c>
      <c r="DF731">
        <f>ROUND(ROUND(AE731*AI731,2)*CX731,2)</f>
        <v>0.22</v>
      </c>
      <c r="DG731">
        <f t="shared" si="339"/>
        <v>0</v>
      </c>
      <c r="DH731">
        <f t="shared" si="340"/>
        <v>0</v>
      </c>
      <c r="DI731">
        <f t="shared" si="331"/>
        <v>0</v>
      </c>
      <c r="DJ731">
        <f>DF731</f>
        <v>0.22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ROW(Source!A589)</f>
        <v>589</v>
      </c>
      <c r="B732">
        <v>86549536</v>
      </c>
      <c r="C732">
        <v>86550872</v>
      </c>
      <c r="D732">
        <v>85701143</v>
      </c>
      <c r="E732">
        <v>1</v>
      </c>
      <c r="F732">
        <v>1</v>
      </c>
      <c r="G732">
        <v>1081</v>
      </c>
      <c r="H732">
        <v>3</v>
      </c>
      <c r="I732" t="s">
        <v>712</v>
      </c>
      <c r="J732" t="s">
        <v>713</v>
      </c>
      <c r="K732" t="s">
        <v>714</v>
      </c>
      <c r="L732">
        <v>1346</v>
      </c>
      <c r="N732">
        <v>1009</v>
      </c>
      <c r="O732" t="s">
        <v>651</v>
      </c>
      <c r="P732" t="s">
        <v>651</v>
      </c>
      <c r="Q732">
        <v>1</v>
      </c>
      <c r="W732">
        <v>0</v>
      </c>
      <c r="X732">
        <v>488689173</v>
      </c>
      <c r="Y732">
        <f>((AT732*1)*1)</f>
        <v>0.02</v>
      </c>
      <c r="AA732">
        <v>85.81</v>
      </c>
      <c r="AB732">
        <v>0</v>
      </c>
      <c r="AC732">
        <v>0</v>
      </c>
      <c r="AD732">
        <v>0</v>
      </c>
      <c r="AE732">
        <v>20.190000000000001</v>
      </c>
      <c r="AF732">
        <v>0</v>
      </c>
      <c r="AG732">
        <v>0</v>
      </c>
      <c r="AH732">
        <v>0</v>
      </c>
      <c r="AI732">
        <v>4.25</v>
      </c>
      <c r="AJ732">
        <v>1</v>
      </c>
      <c r="AK732">
        <v>1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0.02</v>
      </c>
      <c r="AU732" t="s">
        <v>36</v>
      </c>
      <c r="AV732">
        <v>0</v>
      </c>
      <c r="AW732">
        <v>2</v>
      </c>
      <c r="AX732">
        <v>86550882</v>
      </c>
      <c r="AY732">
        <v>1</v>
      </c>
      <c r="AZ732">
        <v>0</v>
      </c>
      <c r="BA732">
        <v>704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ROUND(Y732*Source!I589,9)</f>
        <v>1.6000000000000001E-3</v>
      </c>
      <c r="CY732">
        <f>AA732</f>
        <v>85.81</v>
      </c>
      <c r="CZ732">
        <f>AE732</f>
        <v>20.190000000000001</v>
      </c>
      <c r="DA732">
        <f>AI732</f>
        <v>4.25</v>
      </c>
      <c r="DB732">
        <f>ROUND(((ROUND(AT732*CZ732,2)*1)*1),6)</f>
        <v>0.4</v>
      </c>
      <c r="DC732">
        <f>ROUND(((ROUND(AT732*AG732,2)*1)*1),6)</f>
        <v>0</v>
      </c>
      <c r="DD732" t="s">
        <v>3</v>
      </c>
      <c r="DE732" t="s">
        <v>3</v>
      </c>
      <c r="DF732">
        <f>ROUND(ROUND(AE732*AI732,2)*CX732,2)</f>
        <v>0.14000000000000001</v>
      </c>
      <c r="DG732">
        <f t="shared" si="339"/>
        <v>0</v>
      </c>
      <c r="DH732">
        <f t="shared" si="340"/>
        <v>0</v>
      </c>
      <c r="DI732">
        <f t="shared" si="331"/>
        <v>0</v>
      </c>
      <c r="DJ732">
        <f>DF732</f>
        <v>0.14000000000000001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ROW(Source!A590)</f>
        <v>590</v>
      </c>
      <c r="B733">
        <v>86549534</v>
      </c>
      <c r="C733">
        <v>86550883</v>
      </c>
      <c r="D733">
        <v>85665773</v>
      </c>
      <c r="E733">
        <v>1081</v>
      </c>
      <c r="F733">
        <v>1</v>
      </c>
      <c r="G733">
        <v>1081</v>
      </c>
      <c r="H733">
        <v>1</v>
      </c>
      <c r="I733" t="s">
        <v>612</v>
      </c>
      <c r="J733" t="s">
        <v>3</v>
      </c>
      <c r="K733" t="s">
        <v>613</v>
      </c>
      <c r="L733">
        <v>1191</v>
      </c>
      <c r="N733">
        <v>1013</v>
      </c>
      <c r="O733" t="s">
        <v>614</v>
      </c>
      <c r="P733" t="s">
        <v>614</v>
      </c>
      <c r="Q733">
        <v>1</v>
      </c>
      <c r="W733">
        <v>0</v>
      </c>
      <c r="X733">
        <v>476480486</v>
      </c>
      <c r="Y733">
        <f>((AT733*1.15)*1.2)</f>
        <v>95.219999999999985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69</v>
      </c>
      <c r="AU733" t="s">
        <v>139</v>
      </c>
      <c r="AV733">
        <v>1</v>
      </c>
      <c r="AW733">
        <v>2</v>
      </c>
      <c r="AX733">
        <v>86550895</v>
      </c>
      <c r="AY733">
        <v>1</v>
      </c>
      <c r="AZ733">
        <v>0</v>
      </c>
      <c r="BA733">
        <v>705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U733">
        <f>ROUND(AT733*Source!I590*AH733*AL733,2)</f>
        <v>0</v>
      </c>
      <c r="CV733">
        <f>ROUND(Y733*Source!I590,9)</f>
        <v>14.282999999999999</v>
      </c>
      <c r="CW733">
        <v>0</v>
      </c>
      <c r="CX733">
        <f>ROUND(Y733*Source!I590,9)</f>
        <v>14.282999999999999</v>
      </c>
      <c r="CY733">
        <f>AD733</f>
        <v>0</v>
      </c>
      <c r="CZ733">
        <f>AH733</f>
        <v>0</v>
      </c>
      <c r="DA733">
        <f>AL733</f>
        <v>1</v>
      </c>
      <c r="DB733">
        <f>ROUND(((ROUND(AT733*CZ733,2)*1.15)*1.2),6)</f>
        <v>0</v>
      </c>
      <c r="DC733">
        <f>ROUND(((ROUND(AT733*AG733,2)*1.15)*1.2),6)</f>
        <v>0</v>
      </c>
      <c r="DD733" t="s">
        <v>3</v>
      </c>
      <c r="DE733" t="s">
        <v>3</v>
      </c>
      <c r="DF733">
        <f t="shared" ref="DF733:DF747" si="343">ROUND(ROUND(AE733,2)*CX733,2)</f>
        <v>0</v>
      </c>
      <c r="DG733">
        <f t="shared" si="339"/>
        <v>0</v>
      </c>
      <c r="DH733">
        <f t="shared" si="340"/>
        <v>0</v>
      </c>
      <c r="DI733">
        <f t="shared" si="331"/>
        <v>0</v>
      </c>
      <c r="DJ733">
        <f>DI733</f>
        <v>0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ROW(Source!A590)</f>
        <v>590</v>
      </c>
      <c r="B734">
        <v>86549534</v>
      </c>
      <c r="C734">
        <v>86550883</v>
      </c>
      <c r="D734">
        <v>85731375</v>
      </c>
      <c r="E734">
        <v>1</v>
      </c>
      <c r="F734">
        <v>1</v>
      </c>
      <c r="G734">
        <v>1081</v>
      </c>
      <c r="H734">
        <v>2</v>
      </c>
      <c r="I734" t="s">
        <v>761</v>
      </c>
      <c r="J734" t="s">
        <v>762</v>
      </c>
      <c r="K734" t="s">
        <v>763</v>
      </c>
      <c r="L734">
        <v>1368</v>
      </c>
      <c r="N734">
        <v>1011</v>
      </c>
      <c r="O734" t="s">
        <v>618</v>
      </c>
      <c r="P734" t="s">
        <v>618</v>
      </c>
      <c r="Q734">
        <v>1</v>
      </c>
      <c r="W734">
        <v>0</v>
      </c>
      <c r="X734">
        <v>378609176</v>
      </c>
      <c r="Y734">
        <f>((AT734*1.25)*1.2)</f>
        <v>7.5749999999999993</v>
      </c>
      <c r="AA734">
        <v>0</v>
      </c>
      <c r="AB734">
        <v>3.39</v>
      </c>
      <c r="AC734">
        <v>0</v>
      </c>
      <c r="AD734">
        <v>0</v>
      </c>
      <c r="AE734">
        <v>0</v>
      </c>
      <c r="AF734">
        <v>3.18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5.05</v>
      </c>
      <c r="AU734" t="s">
        <v>138</v>
      </c>
      <c r="AV734">
        <v>0</v>
      </c>
      <c r="AW734">
        <v>2</v>
      </c>
      <c r="AX734">
        <v>86550896</v>
      </c>
      <c r="AY734">
        <v>1</v>
      </c>
      <c r="AZ734">
        <v>0</v>
      </c>
      <c r="BA734">
        <v>706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f>ROUND(Y734*Source!I590*DO734,9)</f>
        <v>0</v>
      </c>
      <c r="CX734">
        <f>ROUND(Y734*Source!I590,9)</f>
        <v>1.13625</v>
      </c>
      <c r="CY734">
        <f>AB734</f>
        <v>3.39</v>
      </c>
      <c r="CZ734">
        <f>AF734</f>
        <v>3.18</v>
      </c>
      <c r="DA734">
        <f>AJ734</f>
        <v>1</v>
      </c>
      <c r="DB734">
        <f>ROUND(((ROUND(AT734*CZ734,2)*1.25)*1.2),6)</f>
        <v>24.09</v>
      </c>
      <c r="DC734">
        <f>ROUND(((ROUND(AT734*AG734,2)*1.25)*1.2),6)</f>
        <v>0</v>
      </c>
      <c r="DD734" t="s">
        <v>3</v>
      </c>
      <c r="DE734" t="s">
        <v>3</v>
      </c>
      <c r="DF734">
        <f t="shared" si="343"/>
        <v>0</v>
      </c>
      <c r="DG734">
        <f t="shared" si="339"/>
        <v>3.61</v>
      </c>
      <c r="DH734">
        <f t="shared" si="340"/>
        <v>0</v>
      </c>
      <c r="DI734">
        <f t="shared" si="331"/>
        <v>0</v>
      </c>
      <c r="DJ734">
        <f>DG734</f>
        <v>3.61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ROW(Source!A590)</f>
        <v>590</v>
      </c>
      <c r="B735">
        <v>86549534</v>
      </c>
      <c r="C735">
        <v>86550883</v>
      </c>
      <c r="D735">
        <v>85731677</v>
      </c>
      <c r="E735">
        <v>1</v>
      </c>
      <c r="F735">
        <v>1</v>
      </c>
      <c r="G735">
        <v>1081</v>
      </c>
      <c r="H735">
        <v>2</v>
      </c>
      <c r="I735" t="s">
        <v>632</v>
      </c>
      <c r="J735" t="s">
        <v>633</v>
      </c>
      <c r="K735" t="s">
        <v>634</v>
      </c>
      <c r="L735">
        <v>1368</v>
      </c>
      <c r="N735">
        <v>1011</v>
      </c>
      <c r="O735" t="s">
        <v>618</v>
      </c>
      <c r="P735" t="s">
        <v>618</v>
      </c>
      <c r="Q735">
        <v>1</v>
      </c>
      <c r="W735">
        <v>0</v>
      </c>
      <c r="X735">
        <v>874612079</v>
      </c>
      <c r="Y735">
        <f>((AT735*1.25)*1.2)</f>
        <v>2.3249999999999997</v>
      </c>
      <c r="AA735">
        <v>0</v>
      </c>
      <c r="AB735">
        <v>88.67</v>
      </c>
      <c r="AC735">
        <v>13.47</v>
      </c>
      <c r="AD735">
        <v>0</v>
      </c>
      <c r="AE735">
        <v>0</v>
      </c>
      <c r="AF735">
        <v>83.1</v>
      </c>
      <c r="AG735">
        <v>12.62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1.55</v>
      </c>
      <c r="AU735" t="s">
        <v>138</v>
      </c>
      <c r="AV735">
        <v>0</v>
      </c>
      <c r="AW735">
        <v>2</v>
      </c>
      <c r="AX735">
        <v>86550897</v>
      </c>
      <c r="AY735">
        <v>1</v>
      </c>
      <c r="AZ735">
        <v>0</v>
      </c>
      <c r="BA735">
        <v>707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f>ROUND(Y735*Source!I590*DO735,9)</f>
        <v>4.4012250000000002</v>
      </c>
      <c r="CX735">
        <f>ROUND(Y735*Source!I590,9)</f>
        <v>0.34875</v>
      </c>
      <c r="CY735">
        <f>AB735</f>
        <v>88.67</v>
      </c>
      <c r="CZ735">
        <f>AF735</f>
        <v>83.1</v>
      </c>
      <c r="DA735">
        <f>AJ735</f>
        <v>1</v>
      </c>
      <c r="DB735">
        <f>ROUND(((ROUND(AT735*CZ735,2)*1.25)*1.2),6)</f>
        <v>193.215</v>
      </c>
      <c r="DC735">
        <f>ROUND(((ROUND(AT735*AG735,2)*1.25)*1.2),6)</f>
        <v>29.34</v>
      </c>
      <c r="DD735" t="s">
        <v>3</v>
      </c>
      <c r="DE735" t="s">
        <v>3</v>
      </c>
      <c r="DF735">
        <f t="shared" si="343"/>
        <v>0</v>
      </c>
      <c r="DG735">
        <f t="shared" si="339"/>
        <v>28.98</v>
      </c>
      <c r="DH735">
        <f t="shared" si="340"/>
        <v>4.4000000000000004</v>
      </c>
      <c r="DI735">
        <f t="shared" si="331"/>
        <v>0</v>
      </c>
      <c r="DJ735">
        <f>DG735</f>
        <v>28.98</v>
      </c>
      <c r="DK735">
        <v>0</v>
      </c>
      <c r="DL735" t="s">
        <v>635</v>
      </c>
      <c r="DM735">
        <v>0</v>
      </c>
      <c r="DN735" t="s">
        <v>614</v>
      </c>
      <c r="DO735">
        <v>12.62</v>
      </c>
    </row>
    <row r="736" spans="1:119" x14ac:dyDescent="0.25">
      <c r="A736">
        <f>ROW(Source!A590)</f>
        <v>590</v>
      </c>
      <c r="B736">
        <v>86549534</v>
      </c>
      <c r="C736">
        <v>86550883</v>
      </c>
      <c r="D736">
        <v>85730911</v>
      </c>
      <c r="E736">
        <v>1</v>
      </c>
      <c r="F736">
        <v>1</v>
      </c>
      <c r="G736">
        <v>1081</v>
      </c>
      <c r="H736">
        <v>2</v>
      </c>
      <c r="I736" t="s">
        <v>652</v>
      </c>
      <c r="J736" t="s">
        <v>653</v>
      </c>
      <c r="K736" t="s">
        <v>654</v>
      </c>
      <c r="L736">
        <v>1368</v>
      </c>
      <c r="N736">
        <v>1011</v>
      </c>
      <c r="O736" t="s">
        <v>618</v>
      </c>
      <c r="P736" t="s">
        <v>618</v>
      </c>
      <c r="Q736">
        <v>1</v>
      </c>
      <c r="W736">
        <v>0</v>
      </c>
      <c r="X736">
        <v>-44940208</v>
      </c>
      <c r="Y736">
        <f>((AT736*1.25)*1.2)</f>
        <v>0.15</v>
      </c>
      <c r="AA736">
        <v>0</v>
      </c>
      <c r="AB736">
        <v>191.17</v>
      </c>
      <c r="AC736">
        <v>18.059999999999999</v>
      </c>
      <c r="AD736">
        <v>0</v>
      </c>
      <c r="AE736">
        <v>0</v>
      </c>
      <c r="AF736">
        <v>179.17</v>
      </c>
      <c r="AG736">
        <v>16.93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0.1</v>
      </c>
      <c r="AU736" t="s">
        <v>138</v>
      </c>
      <c r="AV736">
        <v>0</v>
      </c>
      <c r="AW736">
        <v>2</v>
      </c>
      <c r="AX736">
        <v>86550898</v>
      </c>
      <c r="AY736">
        <v>1</v>
      </c>
      <c r="AZ736">
        <v>0</v>
      </c>
      <c r="BA736">
        <v>708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f>ROUND(Y736*Source!I590*DO736,9)</f>
        <v>0.38092500000000001</v>
      </c>
      <c r="CX736">
        <f>ROUND(Y736*Source!I590,9)</f>
        <v>2.2499999999999999E-2</v>
      </c>
      <c r="CY736">
        <f>AB736</f>
        <v>191.17</v>
      </c>
      <c r="CZ736">
        <f>AF736</f>
        <v>179.17</v>
      </c>
      <c r="DA736">
        <f>AJ736</f>
        <v>1</v>
      </c>
      <c r="DB736">
        <f>ROUND(((ROUND(AT736*CZ736,2)*1.25)*1.2),6)</f>
        <v>26.88</v>
      </c>
      <c r="DC736">
        <f>ROUND(((ROUND(AT736*AG736,2)*1.25)*1.2),6)</f>
        <v>2.5350000000000001</v>
      </c>
      <c r="DD736" t="s">
        <v>3</v>
      </c>
      <c r="DE736" t="s">
        <v>3</v>
      </c>
      <c r="DF736">
        <f t="shared" si="343"/>
        <v>0</v>
      </c>
      <c r="DG736">
        <f t="shared" si="339"/>
        <v>4.03</v>
      </c>
      <c r="DH736">
        <f t="shared" si="340"/>
        <v>0.38</v>
      </c>
      <c r="DI736">
        <f t="shared" si="331"/>
        <v>0</v>
      </c>
      <c r="DJ736">
        <f>DG736</f>
        <v>4.03</v>
      </c>
      <c r="DK736">
        <v>0</v>
      </c>
      <c r="DL736" t="s">
        <v>635</v>
      </c>
      <c r="DM736">
        <v>0</v>
      </c>
      <c r="DN736" t="s">
        <v>614</v>
      </c>
      <c r="DO736">
        <v>16.93</v>
      </c>
    </row>
    <row r="737" spans="1:119" x14ac:dyDescent="0.25">
      <c r="A737">
        <f>ROW(Source!A590)</f>
        <v>590</v>
      </c>
      <c r="B737">
        <v>86549534</v>
      </c>
      <c r="C737">
        <v>86550883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642</v>
      </c>
      <c r="J737" t="s">
        <v>643</v>
      </c>
      <c r="K737" t="s">
        <v>644</v>
      </c>
      <c r="L737">
        <v>1339</v>
      </c>
      <c r="N737">
        <v>1007</v>
      </c>
      <c r="O737" t="s">
        <v>622</v>
      </c>
      <c r="P737" t="s">
        <v>622</v>
      </c>
      <c r="Q737">
        <v>1</v>
      </c>
      <c r="W737">
        <v>0</v>
      </c>
      <c r="X737">
        <v>-1622585150</v>
      </c>
      <c r="Y737">
        <f t="shared" ref="Y737:Y743" si="344">((AT737*1)*1)</f>
        <v>1.4664999999999999</v>
      </c>
      <c r="AA737">
        <v>7.07</v>
      </c>
      <c r="AB737">
        <v>0</v>
      </c>
      <c r="AC737">
        <v>0</v>
      </c>
      <c r="AD737">
        <v>0</v>
      </c>
      <c r="AE737">
        <v>7.07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1.4664999999999999</v>
      </c>
      <c r="AU737" t="s">
        <v>36</v>
      </c>
      <c r="AV737">
        <v>0</v>
      </c>
      <c r="AW737">
        <v>2</v>
      </c>
      <c r="AX737">
        <v>86550899</v>
      </c>
      <c r="AY737">
        <v>1</v>
      </c>
      <c r="AZ737">
        <v>0</v>
      </c>
      <c r="BA737">
        <v>709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ROUND(Y737*Source!I590,9)</f>
        <v>0.219975</v>
      </c>
      <c r="CY737">
        <f t="shared" ref="CY737:CY743" si="345">AA737</f>
        <v>7.07</v>
      </c>
      <c r="CZ737">
        <f t="shared" ref="CZ737:CZ743" si="346">AE737</f>
        <v>7.07</v>
      </c>
      <c r="DA737">
        <f t="shared" ref="DA737:DA743" si="347">AI737</f>
        <v>1</v>
      </c>
      <c r="DB737">
        <f t="shared" ref="DB737:DB743" si="348">ROUND(((ROUND(AT737*CZ737,2)*1)*1),6)</f>
        <v>10.37</v>
      </c>
      <c r="DC737">
        <f t="shared" ref="DC737:DC743" si="349">ROUND(((ROUND(AT737*AG737,2)*1)*1),6)</f>
        <v>0</v>
      </c>
      <c r="DD737" t="s">
        <v>3</v>
      </c>
      <c r="DE737" t="s">
        <v>3</v>
      </c>
      <c r="DF737">
        <f t="shared" si="343"/>
        <v>1.56</v>
      </c>
      <c r="DG737">
        <f t="shared" si="339"/>
        <v>0</v>
      </c>
      <c r="DH737">
        <f t="shared" si="340"/>
        <v>0</v>
      </c>
      <c r="DI737">
        <f t="shared" si="331"/>
        <v>0</v>
      </c>
      <c r="DJ737">
        <f t="shared" ref="DJ737:DJ743" si="350">DF737</f>
        <v>1.56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ROW(Source!A590)</f>
        <v>590</v>
      </c>
      <c r="B738">
        <v>86549534</v>
      </c>
      <c r="C738">
        <v>86550883</v>
      </c>
      <c r="D738">
        <v>85700824</v>
      </c>
      <c r="E738">
        <v>1</v>
      </c>
      <c r="F738">
        <v>1</v>
      </c>
      <c r="G738">
        <v>1081</v>
      </c>
      <c r="H738">
        <v>3</v>
      </c>
      <c r="I738" t="s">
        <v>773</v>
      </c>
      <c r="J738" t="s">
        <v>774</v>
      </c>
      <c r="K738" t="s">
        <v>775</v>
      </c>
      <c r="L738">
        <v>1348</v>
      </c>
      <c r="N738">
        <v>1009</v>
      </c>
      <c r="O738" t="s">
        <v>628</v>
      </c>
      <c r="P738" t="s">
        <v>628</v>
      </c>
      <c r="Q738">
        <v>1000</v>
      </c>
      <c r="W738">
        <v>0</v>
      </c>
      <c r="X738">
        <v>-1462767551</v>
      </c>
      <c r="Y738">
        <f t="shared" si="344"/>
        <v>3.93E-5</v>
      </c>
      <c r="AA738">
        <v>3234.81</v>
      </c>
      <c r="AB738">
        <v>0</v>
      </c>
      <c r="AC738">
        <v>0</v>
      </c>
      <c r="AD738">
        <v>0</v>
      </c>
      <c r="AE738">
        <v>3234.81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3.93E-5</v>
      </c>
      <c r="AU738" t="s">
        <v>36</v>
      </c>
      <c r="AV738">
        <v>0</v>
      </c>
      <c r="AW738">
        <v>2</v>
      </c>
      <c r="AX738">
        <v>86550900</v>
      </c>
      <c r="AY738">
        <v>1</v>
      </c>
      <c r="AZ738">
        <v>0</v>
      </c>
      <c r="BA738">
        <v>710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ROUND(Y738*Source!I590,9)</f>
        <v>5.8950000000000003E-6</v>
      </c>
      <c r="CY738">
        <f t="shared" si="345"/>
        <v>3234.81</v>
      </c>
      <c r="CZ738">
        <f t="shared" si="346"/>
        <v>3234.81</v>
      </c>
      <c r="DA738">
        <f t="shared" si="347"/>
        <v>1</v>
      </c>
      <c r="DB738">
        <f t="shared" si="348"/>
        <v>0.13</v>
      </c>
      <c r="DC738">
        <f t="shared" si="349"/>
        <v>0</v>
      </c>
      <c r="DD738" t="s">
        <v>3</v>
      </c>
      <c r="DE738" t="s">
        <v>3</v>
      </c>
      <c r="DF738">
        <f t="shared" si="343"/>
        <v>0.02</v>
      </c>
      <c r="DG738">
        <f t="shared" si="339"/>
        <v>0</v>
      </c>
      <c r="DH738">
        <f t="shared" si="340"/>
        <v>0</v>
      </c>
      <c r="DI738">
        <f t="shared" si="331"/>
        <v>0</v>
      </c>
      <c r="DJ738">
        <f t="shared" si="350"/>
        <v>0.02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ROW(Source!A590)</f>
        <v>590</v>
      </c>
      <c r="B739">
        <v>86549534</v>
      </c>
      <c r="C739">
        <v>86550883</v>
      </c>
      <c r="D739">
        <v>85700637</v>
      </c>
      <c r="E739">
        <v>1</v>
      </c>
      <c r="F739">
        <v>1</v>
      </c>
      <c r="G739">
        <v>1081</v>
      </c>
      <c r="H739">
        <v>3</v>
      </c>
      <c r="I739" t="s">
        <v>619</v>
      </c>
      <c r="J739" t="s">
        <v>620</v>
      </c>
      <c r="K739" t="s">
        <v>621</v>
      </c>
      <c r="L739">
        <v>1339</v>
      </c>
      <c r="N739">
        <v>1007</v>
      </c>
      <c r="O739" t="s">
        <v>622</v>
      </c>
      <c r="P739" t="s">
        <v>622</v>
      </c>
      <c r="Q739">
        <v>1</v>
      </c>
      <c r="W739">
        <v>0</v>
      </c>
      <c r="X739">
        <v>-676034668</v>
      </c>
      <c r="Y739">
        <f t="shared" si="344"/>
        <v>2.2799999999999998</v>
      </c>
      <c r="AA739">
        <v>53.42</v>
      </c>
      <c r="AB739">
        <v>0</v>
      </c>
      <c r="AC739">
        <v>0</v>
      </c>
      <c r="AD739">
        <v>0</v>
      </c>
      <c r="AE739">
        <v>53.42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-2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2.2799999999999998</v>
      </c>
      <c r="AU739" t="s">
        <v>36</v>
      </c>
      <c r="AV739">
        <v>0</v>
      </c>
      <c r="AW739">
        <v>2</v>
      </c>
      <c r="AX739">
        <v>86550901</v>
      </c>
      <c r="AY739">
        <v>1</v>
      </c>
      <c r="AZ739">
        <v>0</v>
      </c>
      <c r="BA739">
        <v>711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ROUND(Y739*Source!I590,9)</f>
        <v>0.34200000000000003</v>
      </c>
      <c r="CY739">
        <f t="shared" si="345"/>
        <v>53.42</v>
      </c>
      <c r="CZ739">
        <f t="shared" si="346"/>
        <v>53.42</v>
      </c>
      <c r="DA739">
        <f t="shared" si="347"/>
        <v>1</v>
      </c>
      <c r="DB739">
        <f t="shared" si="348"/>
        <v>121.8</v>
      </c>
      <c r="DC739">
        <f t="shared" si="349"/>
        <v>0</v>
      </c>
      <c r="DD739" t="s">
        <v>3</v>
      </c>
      <c r="DE739" t="s">
        <v>3</v>
      </c>
      <c r="DF739">
        <f t="shared" si="343"/>
        <v>18.27</v>
      </c>
      <c r="DG739">
        <f t="shared" si="339"/>
        <v>0</v>
      </c>
      <c r="DH739">
        <f t="shared" si="340"/>
        <v>0</v>
      </c>
      <c r="DI739">
        <f t="shared" si="331"/>
        <v>0</v>
      </c>
      <c r="DJ739">
        <f t="shared" si="350"/>
        <v>18.27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ROW(Source!A590)</f>
        <v>590</v>
      </c>
      <c r="B740">
        <v>86549534</v>
      </c>
      <c r="C740">
        <v>86550883</v>
      </c>
      <c r="D740">
        <v>85700903</v>
      </c>
      <c r="E740">
        <v>1</v>
      </c>
      <c r="F740">
        <v>1</v>
      </c>
      <c r="G740">
        <v>1081</v>
      </c>
      <c r="H740">
        <v>3</v>
      </c>
      <c r="I740" t="s">
        <v>623</v>
      </c>
      <c r="J740" t="s">
        <v>624</v>
      </c>
      <c r="K740" t="s">
        <v>625</v>
      </c>
      <c r="L740">
        <v>1339</v>
      </c>
      <c r="N740">
        <v>1007</v>
      </c>
      <c r="O740" t="s">
        <v>622</v>
      </c>
      <c r="P740" t="s">
        <v>622</v>
      </c>
      <c r="Q740">
        <v>1</v>
      </c>
      <c r="W740">
        <v>0</v>
      </c>
      <c r="X740">
        <v>-1235260082</v>
      </c>
      <c r="Y740">
        <f t="shared" si="344"/>
        <v>2.25</v>
      </c>
      <c r="AA740">
        <v>5.82</v>
      </c>
      <c r="AB740">
        <v>0</v>
      </c>
      <c r="AC740">
        <v>0</v>
      </c>
      <c r="AD740">
        <v>0</v>
      </c>
      <c r="AE740">
        <v>5.82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-2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2.25</v>
      </c>
      <c r="AU740" t="s">
        <v>36</v>
      </c>
      <c r="AV740">
        <v>0</v>
      </c>
      <c r="AW740">
        <v>2</v>
      </c>
      <c r="AX740">
        <v>86550902</v>
      </c>
      <c r="AY740">
        <v>1</v>
      </c>
      <c r="AZ740">
        <v>0</v>
      </c>
      <c r="BA740">
        <v>712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ROUND(Y740*Source!I590,9)</f>
        <v>0.33750000000000002</v>
      </c>
      <c r="CY740">
        <f t="shared" si="345"/>
        <v>5.82</v>
      </c>
      <c r="CZ740">
        <f t="shared" si="346"/>
        <v>5.82</v>
      </c>
      <c r="DA740">
        <f t="shared" si="347"/>
        <v>1</v>
      </c>
      <c r="DB740">
        <f t="shared" si="348"/>
        <v>13.1</v>
      </c>
      <c r="DC740">
        <f t="shared" si="349"/>
        <v>0</v>
      </c>
      <c r="DD740" t="s">
        <v>3</v>
      </c>
      <c r="DE740" t="s">
        <v>3</v>
      </c>
      <c r="DF740">
        <f t="shared" si="343"/>
        <v>1.96</v>
      </c>
      <c r="DG740">
        <f t="shared" si="339"/>
        <v>0</v>
      </c>
      <c r="DH740">
        <f t="shared" si="340"/>
        <v>0</v>
      </c>
      <c r="DI740">
        <f t="shared" si="331"/>
        <v>0</v>
      </c>
      <c r="DJ740">
        <f t="shared" si="350"/>
        <v>1.96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ROW(Source!A590)</f>
        <v>590</v>
      </c>
      <c r="B741">
        <v>86549534</v>
      </c>
      <c r="C741">
        <v>86550883</v>
      </c>
      <c r="D741">
        <v>85701285</v>
      </c>
      <c r="E741">
        <v>1</v>
      </c>
      <c r="F741">
        <v>1</v>
      </c>
      <c r="G741">
        <v>1081</v>
      </c>
      <c r="H741">
        <v>3</v>
      </c>
      <c r="I741" t="s">
        <v>779</v>
      </c>
      <c r="J741" t="s">
        <v>780</v>
      </c>
      <c r="K741" t="s">
        <v>781</v>
      </c>
      <c r="L741">
        <v>1348</v>
      </c>
      <c r="N741">
        <v>1009</v>
      </c>
      <c r="O741" t="s">
        <v>628</v>
      </c>
      <c r="P741" t="s">
        <v>628</v>
      </c>
      <c r="Q741">
        <v>1000</v>
      </c>
      <c r="W741">
        <v>0</v>
      </c>
      <c r="X741">
        <v>-1009884797</v>
      </c>
      <c r="Y741">
        <f t="shared" si="344"/>
        <v>1.25E-3</v>
      </c>
      <c r="AA741">
        <v>35445.93</v>
      </c>
      <c r="AB741">
        <v>0</v>
      </c>
      <c r="AC741">
        <v>0</v>
      </c>
      <c r="AD741">
        <v>0</v>
      </c>
      <c r="AE741">
        <v>35445.93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1.25E-3</v>
      </c>
      <c r="AU741" t="s">
        <v>36</v>
      </c>
      <c r="AV741">
        <v>0</v>
      </c>
      <c r="AW741">
        <v>2</v>
      </c>
      <c r="AX741">
        <v>86550903</v>
      </c>
      <c r="AY741">
        <v>1</v>
      </c>
      <c r="AZ741">
        <v>0</v>
      </c>
      <c r="BA741">
        <v>713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ROUND(Y741*Source!I590,9)</f>
        <v>1.875E-4</v>
      </c>
      <c r="CY741">
        <f t="shared" si="345"/>
        <v>35445.93</v>
      </c>
      <c r="CZ741">
        <f t="shared" si="346"/>
        <v>35445.93</v>
      </c>
      <c r="DA741">
        <f t="shared" si="347"/>
        <v>1</v>
      </c>
      <c r="DB741">
        <f t="shared" si="348"/>
        <v>44.31</v>
      </c>
      <c r="DC741">
        <f t="shared" si="349"/>
        <v>0</v>
      </c>
      <c r="DD741" t="s">
        <v>3</v>
      </c>
      <c r="DE741" t="s">
        <v>3</v>
      </c>
      <c r="DF741">
        <f t="shared" si="343"/>
        <v>6.65</v>
      </c>
      <c r="DG741">
        <f t="shared" si="339"/>
        <v>0</v>
      </c>
      <c r="DH741">
        <f t="shared" si="340"/>
        <v>0</v>
      </c>
      <c r="DI741">
        <f t="shared" si="331"/>
        <v>0</v>
      </c>
      <c r="DJ741">
        <f t="shared" si="350"/>
        <v>6.65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5">
      <c r="A742">
        <f>ROW(Source!A590)</f>
        <v>590</v>
      </c>
      <c r="B742">
        <v>86549534</v>
      </c>
      <c r="C742">
        <v>86550883</v>
      </c>
      <c r="D742">
        <v>85713210</v>
      </c>
      <c r="E742">
        <v>1</v>
      </c>
      <c r="F742">
        <v>1</v>
      </c>
      <c r="G742">
        <v>1081</v>
      </c>
      <c r="H742">
        <v>3</v>
      </c>
      <c r="I742" t="s">
        <v>553</v>
      </c>
      <c r="J742" t="s">
        <v>555</v>
      </c>
      <c r="K742" t="s">
        <v>554</v>
      </c>
      <c r="L742">
        <v>1301</v>
      </c>
      <c r="N742">
        <v>1003</v>
      </c>
      <c r="O742" t="s">
        <v>144</v>
      </c>
      <c r="P742" t="s">
        <v>144</v>
      </c>
      <c r="Q742">
        <v>1</v>
      </c>
      <c r="W742">
        <v>0</v>
      </c>
      <c r="X742">
        <v>-74981626</v>
      </c>
      <c r="Y742">
        <f t="shared" si="344"/>
        <v>100</v>
      </c>
      <c r="AA742">
        <v>137.41999999999999</v>
      </c>
      <c r="AB742">
        <v>0</v>
      </c>
      <c r="AC742">
        <v>0</v>
      </c>
      <c r="AD742">
        <v>0</v>
      </c>
      <c r="AE742">
        <v>137.41999999999999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 t="s">
        <v>3</v>
      </c>
      <c r="AT742">
        <v>100</v>
      </c>
      <c r="AU742" t="s">
        <v>36</v>
      </c>
      <c r="AV742">
        <v>0</v>
      </c>
      <c r="AW742">
        <v>1</v>
      </c>
      <c r="AX742">
        <v>-1</v>
      </c>
      <c r="AY742">
        <v>0</v>
      </c>
      <c r="AZ742">
        <v>0</v>
      </c>
      <c r="BA742" t="s">
        <v>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ROUND(Y742*Source!I590,9)</f>
        <v>15</v>
      </c>
      <c r="CY742">
        <f t="shared" si="345"/>
        <v>137.41999999999999</v>
      </c>
      <c r="CZ742">
        <f t="shared" si="346"/>
        <v>137.41999999999999</v>
      </c>
      <c r="DA742">
        <f t="shared" si="347"/>
        <v>1</v>
      </c>
      <c r="DB742">
        <f t="shared" si="348"/>
        <v>13742</v>
      </c>
      <c r="DC742">
        <f t="shared" si="349"/>
        <v>0</v>
      </c>
      <c r="DD742" t="s">
        <v>3</v>
      </c>
      <c r="DE742" t="s">
        <v>3</v>
      </c>
      <c r="DF742">
        <f t="shared" si="343"/>
        <v>2061.3000000000002</v>
      </c>
      <c r="DG742">
        <f t="shared" si="339"/>
        <v>0</v>
      </c>
      <c r="DH742">
        <f t="shared" si="340"/>
        <v>0</v>
      </c>
      <c r="DI742">
        <f t="shared" si="331"/>
        <v>0</v>
      </c>
      <c r="DJ742">
        <f t="shared" si="350"/>
        <v>2061.3000000000002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5">
      <c r="A743">
        <f>ROW(Source!A590)</f>
        <v>590</v>
      </c>
      <c r="B743">
        <v>86549534</v>
      </c>
      <c r="C743">
        <v>86550883</v>
      </c>
      <c r="D743">
        <v>85708164</v>
      </c>
      <c r="E743">
        <v>1</v>
      </c>
      <c r="F743">
        <v>1</v>
      </c>
      <c r="G743">
        <v>1081</v>
      </c>
      <c r="H743">
        <v>3</v>
      </c>
      <c r="I743" t="s">
        <v>782</v>
      </c>
      <c r="J743" t="s">
        <v>783</v>
      </c>
      <c r="K743" t="s">
        <v>784</v>
      </c>
      <c r="L743">
        <v>1339</v>
      </c>
      <c r="N743">
        <v>1007</v>
      </c>
      <c r="O743" t="s">
        <v>622</v>
      </c>
      <c r="P743" t="s">
        <v>622</v>
      </c>
      <c r="Q743">
        <v>1</v>
      </c>
      <c r="W743">
        <v>0</v>
      </c>
      <c r="X743">
        <v>-762874257</v>
      </c>
      <c r="Y743">
        <f t="shared" si="344"/>
        <v>2.1000000000000001E-2</v>
      </c>
      <c r="AA743">
        <v>439.5</v>
      </c>
      <c r="AB743">
        <v>0</v>
      </c>
      <c r="AC743">
        <v>0</v>
      </c>
      <c r="AD743">
        <v>0</v>
      </c>
      <c r="AE743">
        <v>439.5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2.1000000000000001E-2</v>
      </c>
      <c r="AU743" t="s">
        <v>36</v>
      </c>
      <c r="AV743">
        <v>0</v>
      </c>
      <c r="AW743">
        <v>2</v>
      </c>
      <c r="AX743">
        <v>86550904</v>
      </c>
      <c r="AY743">
        <v>1</v>
      </c>
      <c r="AZ743">
        <v>0</v>
      </c>
      <c r="BA743">
        <v>714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ROUND(Y743*Source!I590,9)</f>
        <v>3.15E-3</v>
      </c>
      <c r="CY743">
        <f t="shared" si="345"/>
        <v>439.5</v>
      </c>
      <c r="CZ743">
        <f t="shared" si="346"/>
        <v>439.5</v>
      </c>
      <c r="DA743">
        <f t="shared" si="347"/>
        <v>1</v>
      </c>
      <c r="DB743">
        <f t="shared" si="348"/>
        <v>9.23</v>
      </c>
      <c r="DC743">
        <f t="shared" si="349"/>
        <v>0</v>
      </c>
      <c r="DD743" t="s">
        <v>3</v>
      </c>
      <c r="DE743" t="s">
        <v>3</v>
      </c>
      <c r="DF743">
        <f t="shared" si="343"/>
        <v>1.38</v>
      </c>
      <c r="DG743">
        <f t="shared" si="339"/>
        <v>0</v>
      </c>
      <c r="DH743">
        <f t="shared" si="340"/>
        <v>0</v>
      </c>
      <c r="DI743">
        <f t="shared" si="331"/>
        <v>0</v>
      </c>
      <c r="DJ743">
        <f t="shared" si="350"/>
        <v>1.38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ROW(Source!A591)</f>
        <v>591</v>
      </c>
      <c r="B744">
        <v>86549536</v>
      </c>
      <c r="C744">
        <v>86550883</v>
      </c>
      <c r="D744">
        <v>85665773</v>
      </c>
      <c r="E744">
        <v>1081</v>
      </c>
      <c r="F744">
        <v>1</v>
      </c>
      <c r="G744">
        <v>1081</v>
      </c>
      <c r="H744">
        <v>1</v>
      </c>
      <c r="I744" t="s">
        <v>612</v>
      </c>
      <c r="J744" t="s">
        <v>3</v>
      </c>
      <c r="K744" t="s">
        <v>613</v>
      </c>
      <c r="L744">
        <v>1191</v>
      </c>
      <c r="N744">
        <v>1013</v>
      </c>
      <c r="O744" t="s">
        <v>614</v>
      </c>
      <c r="P744" t="s">
        <v>614</v>
      </c>
      <c r="Q744">
        <v>1</v>
      </c>
      <c r="W744">
        <v>0</v>
      </c>
      <c r="X744">
        <v>476480486</v>
      </c>
      <c r="Y744">
        <f>((AT744*1.15)*1.2)</f>
        <v>95.219999999999985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5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69</v>
      </c>
      <c r="AU744" t="s">
        <v>139</v>
      </c>
      <c r="AV744">
        <v>1</v>
      </c>
      <c r="AW744">
        <v>2</v>
      </c>
      <c r="AX744">
        <v>86550895</v>
      </c>
      <c r="AY744">
        <v>1</v>
      </c>
      <c r="AZ744">
        <v>0</v>
      </c>
      <c r="BA744">
        <v>718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U744">
        <f>ROUND(AT744*Source!I591*AH744*AL744,2)</f>
        <v>0</v>
      </c>
      <c r="CV744">
        <f>ROUND(Y744*Source!I591,9)</f>
        <v>14.282999999999999</v>
      </c>
      <c r="CW744">
        <v>0</v>
      </c>
      <c r="CX744">
        <f>ROUND(Y744*Source!I591,9)</f>
        <v>14.282999999999999</v>
      </c>
      <c r="CY744">
        <f>AD744</f>
        <v>0</v>
      </c>
      <c r="CZ744">
        <f>AH744</f>
        <v>0</v>
      </c>
      <c r="DA744">
        <f>AL744</f>
        <v>1</v>
      </c>
      <c r="DB744">
        <f>ROUND(((ROUND(AT744*CZ744,2)*1.15)*1.2),6)</f>
        <v>0</v>
      </c>
      <c r="DC744">
        <f>ROUND(((ROUND(AT744*AG744,2)*1.15)*1.2),6)</f>
        <v>0</v>
      </c>
      <c r="DD744" t="s">
        <v>3</v>
      </c>
      <c r="DE744" t="s">
        <v>3</v>
      </c>
      <c r="DF744">
        <f t="shared" si="343"/>
        <v>0</v>
      </c>
      <c r="DG744">
        <f t="shared" si="339"/>
        <v>0</v>
      </c>
      <c r="DH744">
        <f t="shared" si="340"/>
        <v>0</v>
      </c>
      <c r="DI744">
        <f t="shared" si="331"/>
        <v>0</v>
      </c>
      <c r="DJ744">
        <f>DI744</f>
        <v>0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ROW(Source!A591)</f>
        <v>591</v>
      </c>
      <c r="B745">
        <v>86549536</v>
      </c>
      <c r="C745">
        <v>86550883</v>
      </c>
      <c r="D745">
        <v>85731375</v>
      </c>
      <c r="E745">
        <v>1</v>
      </c>
      <c r="F745">
        <v>1</v>
      </c>
      <c r="G745">
        <v>1081</v>
      </c>
      <c r="H745">
        <v>2</v>
      </c>
      <c r="I745" t="s">
        <v>761</v>
      </c>
      <c r="J745" t="s">
        <v>762</v>
      </c>
      <c r="K745" t="s">
        <v>763</v>
      </c>
      <c r="L745">
        <v>1368</v>
      </c>
      <c r="N745">
        <v>1011</v>
      </c>
      <c r="O745" t="s">
        <v>618</v>
      </c>
      <c r="P745" t="s">
        <v>618</v>
      </c>
      <c r="Q745">
        <v>1</v>
      </c>
      <c r="W745">
        <v>0</v>
      </c>
      <c r="X745">
        <v>378609176</v>
      </c>
      <c r="Y745">
        <f>((AT745*1.25)*1.2)</f>
        <v>7.5749999999999993</v>
      </c>
      <c r="AA745">
        <v>0</v>
      </c>
      <c r="AB745">
        <v>46.59</v>
      </c>
      <c r="AC745">
        <v>0</v>
      </c>
      <c r="AD745">
        <v>0</v>
      </c>
      <c r="AE745">
        <v>0</v>
      </c>
      <c r="AF745">
        <v>3.18</v>
      </c>
      <c r="AG745">
        <v>0</v>
      </c>
      <c r="AH745">
        <v>0</v>
      </c>
      <c r="AI745">
        <v>1</v>
      </c>
      <c r="AJ745">
        <v>13.73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5.05</v>
      </c>
      <c r="AU745" t="s">
        <v>138</v>
      </c>
      <c r="AV745">
        <v>0</v>
      </c>
      <c r="AW745">
        <v>2</v>
      </c>
      <c r="AX745">
        <v>86550896</v>
      </c>
      <c r="AY745">
        <v>1</v>
      </c>
      <c r="AZ745">
        <v>0</v>
      </c>
      <c r="BA745">
        <v>719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f>ROUND(Y745*Source!I591*DO745,9)</f>
        <v>0</v>
      </c>
      <c r="CX745">
        <f>ROUND(Y745*Source!I591,9)</f>
        <v>1.13625</v>
      </c>
      <c r="CY745">
        <f>AB745</f>
        <v>46.59</v>
      </c>
      <c r="CZ745">
        <f>AF745</f>
        <v>3.18</v>
      </c>
      <c r="DA745">
        <f>AJ745</f>
        <v>13.73</v>
      </c>
      <c r="DB745">
        <f>ROUND(((ROUND(AT745*CZ745,2)*1.25)*1.2),6)</f>
        <v>24.09</v>
      </c>
      <c r="DC745">
        <f>ROUND(((ROUND(AT745*AG745,2)*1.25)*1.2),6)</f>
        <v>0</v>
      </c>
      <c r="DD745" t="s">
        <v>3</v>
      </c>
      <c r="DE745" t="s">
        <v>3</v>
      </c>
      <c r="DF745">
        <f t="shared" si="343"/>
        <v>0</v>
      </c>
      <c r="DG745">
        <f>ROUND(ROUND(AF745*AJ745,2)*CX745,2)</f>
        <v>49.61</v>
      </c>
      <c r="DH745">
        <f t="shared" si="340"/>
        <v>0</v>
      </c>
      <c r="DI745">
        <f t="shared" si="331"/>
        <v>0</v>
      </c>
      <c r="DJ745">
        <f>DG745</f>
        <v>49.61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ROW(Source!A591)</f>
        <v>591</v>
      </c>
      <c r="B746">
        <v>86549536</v>
      </c>
      <c r="C746">
        <v>86550883</v>
      </c>
      <c r="D746">
        <v>85731677</v>
      </c>
      <c r="E746">
        <v>1</v>
      </c>
      <c r="F746">
        <v>1</v>
      </c>
      <c r="G746">
        <v>1081</v>
      </c>
      <c r="H746">
        <v>2</v>
      </c>
      <c r="I746" t="s">
        <v>632</v>
      </c>
      <c r="J746" t="s">
        <v>633</v>
      </c>
      <c r="K746" t="s">
        <v>634</v>
      </c>
      <c r="L746">
        <v>1368</v>
      </c>
      <c r="N746">
        <v>1011</v>
      </c>
      <c r="O746" t="s">
        <v>618</v>
      </c>
      <c r="P746" t="s">
        <v>618</v>
      </c>
      <c r="Q746">
        <v>1</v>
      </c>
      <c r="W746">
        <v>0</v>
      </c>
      <c r="X746">
        <v>874612079</v>
      </c>
      <c r="Y746">
        <f>((AT746*1.25)*1.2)</f>
        <v>2.3249999999999997</v>
      </c>
      <c r="AA746">
        <v>0</v>
      </c>
      <c r="AB746">
        <v>1513.56</v>
      </c>
      <c r="AC746">
        <v>758.78</v>
      </c>
      <c r="AD746">
        <v>0</v>
      </c>
      <c r="AE746">
        <v>0</v>
      </c>
      <c r="AF746">
        <v>83.1</v>
      </c>
      <c r="AG746">
        <v>12.62</v>
      </c>
      <c r="AH746">
        <v>0</v>
      </c>
      <c r="AI746">
        <v>1</v>
      </c>
      <c r="AJ746">
        <v>17.07</v>
      </c>
      <c r="AK746">
        <v>56.35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1.55</v>
      </c>
      <c r="AU746" t="s">
        <v>138</v>
      </c>
      <c r="AV746">
        <v>0</v>
      </c>
      <c r="AW746">
        <v>2</v>
      </c>
      <c r="AX746">
        <v>86550897</v>
      </c>
      <c r="AY746">
        <v>1</v>
      </c>
      <c r="AZ746">
        <v>0</v>
      </c>
      <c r="BA746">
        <v>720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f>ROUND(Y746*Source!I591*DO746,9)</f>
        <v>4.4012250000000002</v>
      </c>
      <c r="CX746">
        <f>ROUND(Y746*Source!I591,9)</f>
        <v>0.34875</v>
      </c>
      <c r="CY746">
        <f>AB746</f>
        <v>1513.56</v>
      </c>
      <c r="CZ746">
        <f>AF746</f>
        <v>83.1</v>
      </c>
      <c r="DA746">
        <f>AJ746</f>
        <v>17.07</v>
      </c>
      <c r="DB746">
        <f>ROUND(((ROUND(AT746*CZ746,2)*1.25)*1.2),6)</f>
        <v>193.215</v>
      </c>
      <c r="DC746">
        <f>ROUND(((ROUND(AT746*AG746,2)*1.25)*1.2),6)</f>
        <v>29.34</v>
      </c>
      <c r="DD746" t="s">
        <v>3</v>
      </c>
      <c r="DE746" t="s">
        <v>3</v>
      </c>
      <c r="DF746">
        <f t="shared" si="343"/>
        <v>0</v>
      </c>
      <c r="DG746">
        <f>ROUND(ROUND(AF746*AJ746,2)*CX746,2)</f>
        <v>494.71</v>
      </c>
      <c r="DH746">
        <f>ROUND(ROUND(AG746*AK746,2)*CX746,2)</f>
        <v>248.01</v>
      </c>
      <c r="DI746">
        <f t="shared" si="331"/>
        <v>0</v>
      </c>
      <c r="DJ746">
        <f>DG746</f>
        <v>494.71</v>
      </c>
      <c r="DK746">
        <v>0</v>
      </c>
      <c r="DL746" t="s">
        <v>635</v>
      </c>
      <c r="DM746">
        <v>0</v>
      </c>
      <c r="DN746" t="s">
        <v>614</v>
      </c>
      <c r="DO746">
        <v>12.62</v>
      </c>
    </row>
    <row r="747" spans="1:119" x14ac:dyDescent="0.25">
      <c r="A747">
        <f>ROW(Source!A591)</f>
        <v>591</v>
      </c>
      <c r="B747">
        <v>86549536</v>
      </c>
      <c r="C747">
        <v>86550883</v>
      </c>
      <c r="D747">
        <v>85730911</v>
      </c>
      <c r="E747">
        <v>1</v>
      </c>
      <c r="F747">
        <v>1</v>
      </c>
      <c r="G747">
        <v>1081</v>
      </c>
      <c r="H747">
        <v>2</v>
      </c>
      <c r="I747" t="s">
        <v>652</v>
      </c>
      <c r="J747" t="s">
        <v>653</v>
      </c>
      <c r="K747" t="s">
        <v>654</v>
      </c>
      <c r="L747">
        <v>1368</v>
      </c>
      <c r="N747">
        <v>1011</v>
      </c>
      <c r="O747" t="s">
        <v>618</v>
      </c>
      <c r="P747" t="s">
        <v>618</v>
      </c>
      <c r="Q747">
        <v>1</v>
      </c>
      <c r="W747">
        <v>0</v>
      </c>
      <c r="X747">
        <v>-44940208</v>
      </c>
      <c r="Y747">
        <f>((AT747*1.25)*1.2)</f>
        <v>0.15</v>
      </c>
      <c r="AA747">
        <v>0</v>
      </c>
      <c r="AB747">
        <v>2758.65</v>
      </c>
      <c r="AC747">
        <v>1017.92</v>
      </c>
      <c r="AD747">
        <v>0</v>
      </c>
      <c r="AE747">
        <v>0</v>
      </c>
      <c r="AF747">
        <v>179.17</v>
      </c>
      <c r="AG747">
        <v>16.93</v>
      </c>
      <c r="AH747">
        <v>0</v>
      </c>
      <c r="AI747">
        <v>1</v>
      </c>
      <c r="AJ747">
        <v>14.43</v>
      </c>
      <c r="AK747">
        <v>56.35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0.1</v>
      </c>
      <c r="AU747" t="s">
        <v>138</v>
      </c>
      <c r="AV747">
        <v>0</v>
      </c>
      <c r="AW747">
        <v>2</v>
      </c>
      <c r="AX747">
        <v>86550898</v>
      </c>
      <c r="AY747">
        <v>1</v>
      </c>
      <c r="AZ747">
        <v>0</v>
      </c>
      <c r="BA747">
        <v>721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f>ROUND(Y747*Source!I591*DO747,9)</f>
        <v>0.38092500000000001</v>
      </c>
      <c r="CX747">
        <f>ROUND(Y747*Source!I591,9)</f>
        <v>2.2499999999999999E-2</v>
      </c>
      <c r="CY747">
        <f>AB747</f>
        <v>2758.65</v>
      </c>
      <c r="CZ747">
        <f>AF747</f>
        <v>179.17</v>
      </c>
      <c r="DA747">
        <f>AJ747</f>
        <v>14.43</v>
      </c>
      <c r="DB747">
        <f>ROUND(((ROUND(AT747*CZ747,2)*1.25)*1.2),6)</f>
        <v>26.88</v>
      </c>
      <c r="DC747">
        <f>ROUND(((ROUND(AT747*AG747,2)*1.25)*1.2),6)</f>
        <v>2.5350000000000001</v>
      </c>
      <c r="DD747" t="s">
        <v>3</v>
      </c>
      <c r="DE747" t="s">
        <v>3</v>
      </c>
      <c r="DF747">
        <f t="shared" si="343"/>
        <v>0</v>
      </c>
      <c r="DG747">
        <f>ROUND(ROUND(AF747*AJ747,2)*CX747,2)</f>
        <v>58.17</v>
      </c>
      <c r="DH747">
        <f>ROUND(ROUND(AG747*AK747,2)*CX747,2)</f>
        <v>21.47</v>
      </c>
      <c r="DI747">
        <f t="shared" si="331"/>
        <v>0</v>
      </c>
      <c r="DJ747">
        <f>DG747</f>
        <v>58.17</v>
      </c>
      <c r="DK747">
        <v>0</v>
      </c>
      <c r="DL747" t="s">
        <v>635</v>
      </c>
      <c r="DM747">
        <v>0</v>
      </c>
      <c r="DN747" t="s">
        <v>614</v>
      </c>
      <c r="DO747">
        <v>16.93</v>
      </c>
    </row>
    <row r="748" spans="1:119" x14ac:dyDescent="0.25">
      <c r="A748">
        <f>ROW(Source!A591)</f>
        <v>591</v>
      </c>
      <c r="B748">
        <v>86549536</v>
      </c>
      <c r="C748">
        <v>86550883</v>
      </c>
      <c r="D748">
        <v>85700705</v>
      </c>
      <c r="E748">
        <v>1</v>
      </c>
      <c r="F748">
        <v>1</v>
      </c>
      <c r="G748">
        <v>1081</v>
      </c>
      <c r="H748">
        <v>3</v>
      </c>
      <c r="I748" t="s">
        <v>642</v>
      </c>
      <c r="J748" t="s">
        <v>643</v>
      </c>
      <c r="K748" t="s">
        <v>644</v>
      </c>
      <c r="L748">
        <v>1339</v>
      </c>
      <c r="N748">
        <v>1007</v>
      </c>
      <c r="O748" t="s">
        <v>622</v>
      </c>
      <c r="P748" t="s">
        <v>622</v>
      </c>
      <c r="Q748">
        <v>1</v>
      </c>
      <c r="W748">
        <v>0</v>
      </c>
      <c r="X748">
        <v>-1622585150</v>
      </c>
      <c r="Y748">
        <f t="shared" ref="Y748:Y754" si="351">((AT748*1)*1)</f>
        <v>1.4664999999999999</v>
      </c>
      <c r="AA748">
        <v>54.79</v>
      </c>
      <c r="AB748">
        <v>0</v>
      </c>
      <c r="AC748">
        <v>0</v>
      </c>
      <c r="AD748">
        <v>0</v>
      </c>
      <c r="AE748">
        <v>7.07</v>
      </c>
      <c r="AF748">
        <v>0</v>
      </c>
      <c r="AG748">
        <v>0</v>
      </c>
      <c r="AH748">
        <v>0</v>
      </c>
      <c r="AI748">
        <v>7.75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1.4664999999999999</v>
      </c>
      <c r="AU748" t="s">
        <v>36</v>
      </c>
      <c r="AV748">
        <v>0</v>
      </c>
      <c r="AW748">
        <v>2</v>
      </c>
      <c r="AX748">
        <v>86550899</v>
      </c>
      <c r="AY748">
        <v>1</v>
      </c>
      <c r="AZ748">
        <v>0</v>
      </c>
      <c r="BA748">
        <v>722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ROUND(Y748*Source!I591,9)</f>
        <v>0.219975</v>
      </c>
      <c r="CY748">
        <f t="shared" ref="CY748:CY754" si="352">AA748</f>
        <v>54.79</v>
      </c>
      <c r="CZ748">
        <f t="shared" ref="CZ748:CZ754" si="353">AE748</f>
        <v>7.07</v>
      </c>
      <c r="DA748">
        <f t="shared" ref="DA748:DA754" si="354">AI748</f>
        <v>7.75</v>
      </c>
      <c r="DB748">
        <f t="shared" ref="DB748:DB754" si="355">ROUND(((ROUND(AT748*CZ748,2)*1)*1),6)</f>
        <v>10.37</v>
      </c>
      <c r="DC748">
        <f t="shared" ref="DC748:DC754" si="356">ROUND(((ROUND(AT748*AG748,2)*1)*1),6)</f>
        <v>0</v>
      </c>
      <c r="DD748" t="s">
        <v>3</v>
      </c>
      <c r="DE748" t="s">
        <v>3</v>
      </c>
      <c r="DF748">
        <f t="shared" ref="DF748:DF754" si="357">ROUND(ROUND(AE748*AI748,2)*CX748,2)</f>
        <v>12.05</v>
      </c>
      <c r="DG748">
        <f t="shared" ref="DG748:DG774" si="358">ROUND(ROUND(AF748,2)*CX748,2)</f>
        <v>0</v>
      </c>
      <c r="DH748">
        <f t="shared" ref="DH748:DH774" si="359">ROUND(ROUND(AG748,2)*CX748,2)</f>
        <v>0</v>
      </c>
      <c r="DI748">
        <f t="shared" si="331"/>
        <v>0</v>
      </c>
      <c r="DJ748">
        <f t="shared" ref="DJ748:DJ754" si="360">DF748</f>
        <v>12.05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ROW(Source!A591)</f>
        <v>591</v>
      </c>
      <c r="B749">
        <v>86549536</v>
      </c>
      <c r="C749">
        <v>86550883</v>
      </c>
      <c r="D749">
        <v>85700824</v>
      </c>
      <c r="E749">
        <v>1</v>
      </c>
      <c r="F749">
        <v>1</v>
      </c>
      <c r="G749">
        <v>1081</v>
      </c>
      <c r="H749">
        <v>3</v>
      </c>
      <c r="I749" t="s">
        <v>773</v>
      </c>
      <c r="J749" t="s">
        <v>774</v>
      </c>
      <c r="K749" t="s">
        <v>775</v>
      </c>
      <c r="L749">
        <v>1348</v>
      </c>
      <c r="N749">
        <v>1009</v>
      </c>
      <c r="O749" t="s">
        <v>628</v>
      </c>
      <c r="P749" t="s">
        <v>628</v>
      </c>
      <c r="Q749">
        <v>1000</v>
      </c>
      <c r="W749">
        <v>0</v>
      </c>
      <c r="X749">
        <v>-1462767551</v>
      </c>
      <c r="Y749">
        <f t="shared" si="351"/>
        <v>3.93E-5</v>
      </c>
      <c r="AA749">
        <v>65213.77</v>
      </c>
      <c r="AB749">
        <v>0</v>
      </c>
      <c r="AC749">
        <v>0</v>
      </c>
      <c r="AD749">
        <v>0</v>
      </c>
      <c r="AE749">
        <v>3234.81</v>
      </c>
      <c r="AF749">
        <v>0</v>
      </c>
      <c r="AG749">
        <v>0</v>
      </c>
      <c r="AH749">
        <v>0</v>
      </c>
      <c r="AI749">
        <v>20.16</v>
      </c>
      <c r="AJ749">
        <v>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3.93E-5</v>
      </c>
      <c r="AU749" t="s">
        <v>36</v>
      </c>
      <c r="AV749">
        <v>0</v>
      </c>
      <c r="AW749">
        <v>2</v>
      </c>
      <c r="AX749">
        <v>86550900</v>
      </c>
      <c r="AY749">
        <v>1</v>
      </c>
      <c r="AZ749">
        <v>0</v>
      </c>
      <c r="BA749">
        <v>723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ROUND(Y749*Source!I591,9)</f>
        <v>5.8950000000000003E-6</v>
      </c>
      <c r="CY749">
        <f t="shared" si="352"/>
        <v>65213.77</v>
      </c>
      <c r="CZ749">
        <f t="shared" si="353"/>
        <v>3234.81</v>
      </c>
      <c r="DA749">
        <f t="shared" si="354"/>
        <v>20.16</v>
      </c>
      <c r="DB749">
        <f t="shared" si="355"/>
        <v>0.13</v>
      </c>
      <c r="DC749">
        <f t="shared" si="356"/>
        <v>0</v>
      </c>
      <c r="DD749" t="s">
        <v>3</v>
      </c>
      <c r="DE749" t="s">
        <v>3</v>
      </c>
      <c r="DF749">
        <f t="shared" si="357"/>
        <v>0.38</v>
      </c>
      <c r="DG749">
        <f t="shared" si="358"/>
        <v>0</v>
      </c>
      <c r="DH749">
        <f t="shared" si="359"/>
        <v>0</v>
      </c>
      <c r="DI749">
        <f t="shared" si="331"/>
        <v>0</v>
      </c>
      <c r="DJ749">
        <f t="shared" si="360"/>
        <v>0.38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ROW(Source!A591)</f>
        <v>591</v>
      </c>
      <c r="B750">
        <v>86549536</v>
      </c>
      <c r="C750">
        <v>86550883</v>
      </c>
      <c r="D750">
        <v>85700637</v>
      </c>
      <c r="E750">
        <v>1</v>
      </c>
      <c r="F750">
        <v>1</v>
      </c>
      <c r="G750">
        <v>1081</v>
      </c>
      <c r="H750">
        <v>3</v>
      </c>
      <c r="I750" t="s">
        <v>619</v>
      </c>
      <c r="J750" t="s">
        <v>620</v>
      </c>
      <c r="K750" t="s">
        <v>621</v>
      </c>
      <c r="L750">
        <v>1339</v>
      </c>
      <c r="N750">
        <v>1007</v>
      </c>
      <c r="O750" t="s">
        <v>622</v>
      </c>
      <c r="P750" t="s">
        <v>622</v>
      </c>
      <c r="Q750">
        <v>1</v>
      </c>
      <c r="W750">
        <v>0</v>
      </c>
      <c r="X750">
        <v>-676034668</v>
      </c>
      <c r="Y750">
        <f t="shared" si="351"/>
        <v>2.2799999999999998</v>
      </c>
      <c r="AA750">
        <v>760.17</v>
      </c>
      <c r="AB750">
        <v>0</v>
      </c>
      <c r="AC750">
        <v>0</v>
      </c>
      <c r="AD750">
        <v>0</v>
      </c>
      <c r="AE750">
        <v>53.42</v>
      </c>
      <c r="AF750">
        <v>0</v>
      </c>
      <c r="AG750">
        <v>0</v>
      </c>
      <c r="AH750">
        <v>0</v>
      </c>
      <c r="AI750">
        <v>14.23</v>
      </c>
      <c r="AJ750">
        <v>1</v>
      </c>
      <c r="AK750">
        <v>1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2.2799999999999998</v>
      </c>
      <c r="AU750" t="s">
        <v>36</v>
      </c>
      <c r="AV750">
        <v>0</v>
      </c>
      <c r="AW750">
        <v>2</v>
      </c>
      <c r="AX750">
        <v>86550901</v>
      </c>
      <c r="AY750">
        <v>1</v>
      </c>
      <c r="AZ750">
        <v>0</v>
      </c>
      <c r="BA750">
        <v>724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ROUND(Y750*Source!I591,9)</f>
        <v>0.34200000000000003</v>
      </c>
      <c r="CY750">
        <f t="shared" si="352"/>
        <v>760.17</v>
      </c>
      <c r="CZ750">
        <f t="shared" si="353"/>
        <v>53.42</v>
      </c>
      <c r="DA750">
        <f t="shared" si="354"/>
        <v>14.23</v>
      </c>
      <c r="DB750">
        <f t="shared" si="355"/>
        <v>121.8</v>
      </c>
      <c r="DC750">
        <f t="shared" si="356"/>
        <v>0</v>
      </c>
      <c r="DD750" t="s">
        <v>3</v>
      </c>
      <c r="DE750" t="s">
        <v>3</v>
      </c>
      <c r="DF750">
        <f t="shared" si="357"/>
        <v>259.98</v>
      </c>
      <c r="DG750">
        <f t="shared" si="358"/>
        <v>0</v>
      </c>
      <c r="DH750">
        <f t="shared" si="359"/>
        <v>0</v>
      </c>
      <c r="DI750">
        <f t="shared" si="331"/>
        <v>0</v>
      </c>
      <c r="DJ750">
        <f t="shared" si="360"/>
        <v>259.98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ROW(Source!A591)</f>
        <v>591</v>
      </c>
      <c r="B751">
        <v>86549536</v>
      </c>
      <c r="C751">
        <v>86550883</v>
      </c>
      <c r="D751">
        <v>85700903</v>
      </c>
      <c r="E751">
        <v>1</v>
      </c>
      <c r="F751">
        <v>1</v>
      </c>
      <c r="G751">
        <v>1081</v>
      </c>
      <c r="H751">
        <v>3</v>
      </c>
      <c r="I751" t="s">
        <v>623</v>
      </c>
      <c r="J751" t="s">
        <v>624</v>
      </c>
      <c r="K751" t="s">
        <v>625</v>
      </c>
      <c r="L751">
        <v>1339</v>
      </c>
      <c r="N751">
        <v>1007</v>
      </c>
      <c r="O751" t="s">
        <v>622</v>
      </c>
      <c r="P751" t="s">
        <v>622</v>
      </c>
      <c r="Q751">
        <v>1</v>
      </c>
      <c r="W751">
        <v>0</v>
      </c>
      <c r="X751">
        <v>-1235260082</v>
      </c>
      <c r="Y751">
        <f t="shared" si="351"/>
        <v>2.25</v>
      </c>
      <c r="AA751">
        <v>101.33</v>
      </c>
      <c r="AB751">
        <v>0</v>
      </c>
      <c r="AC751">
        <v>0</v>
      </c>
      <c r="AD751">
        <v>0</v>
      </c>
      <c r="AE751">
        <v>5.82</v>
      </c>
      <c r="AF751">
        <v>0</v>
      </c>
      <c r="AG751">
        <v>0</v>
      </c>
      <c r="AH751">
        <v>0</v>
      </c>
      <c r="AI751">
        <v>17.41</v>
      </c>
      <c r="AJ751">
        <v>1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2.25</v>
      </c>
      <c r="AU751" t="s">
        <v>36</v>
      </c>
      <c r="AV751">
        <v>0</v>
      </c>
      <c r="AW751">
        <v>2</v>
      </c>
      <c r="AX751">
        <v>86550902</v>
      </c>
      <c r="AY751">
        <v>1</v>
      </c>
      <c r="AZ751">
        <v>0</v>
      </c>
      <c r="BA751">
        <v>725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ROUND(Y751*Source!I591,9)</f>
        <v>0.33750000000000002</v>
      </c>
      <c r="CY751">
        <f t="shared" si="352"/>
        <v>101.33</v>
      </c>
      <c r="CZ751">
        <f t="shared" si="353"/>
        <v>5.82</v>
      </c>
      <c r="DA751">
        <f t="shared" si="354"/>
        <v>17.41</v>
      </c>
      <c r="DB751">
        <f t="shared" si="355"/>
        <v>13.1</v>
      </c>
      <c r="DC751">
        <f t="shared" si="356"/>
        <v>0</v>
      </c>
      <c r="DD751" t="s">
        <v>3</v>
      </c>
      <c r="DE751" t="s">
        <v>3</v>
      </c>
      <c r="DF751">
        <f t="shared" si="357"/>
        <v>34.200000000000003</v>
      </c>
      <c r="DG751">
        <f t="shared" si="358"/>
        <v>0</v>
      </c>
      <c r="DH751">
        <f t="shared" si="359"/>
        <v>0</v>
      </c>
      <c r="DI751">
        <f t="shared" si="331"/>
        <v>0</v>
      </c>
      <c r="DJ751">
        <f t="shared" si="360"/>
        <v>34.200000000000003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ROW(Source!A591)</f>
        <v>591</v>
      </c>
      <c r="B752">
        <v>86549536</v>
      </c>
      <c r="C752">
        <v>86550883</v>
      </c>
      <c r="D752">
        <v>85701285</v>
      </c>
      <c r="E752">
        <v>1</v>
      </c>
      <c r="F752">
        <v>1</v>
      </c>
      <c r="G752">
        <v>1081</v>
      </c>
      <c r="H752">
        <v>3</v>
      </c>
      <c r="I752" t="s">
        <v>779</v>
      </c>
      <c r="J752" t="s">
        <v>780</v>
      </c>
      <c r="K752" t="s">
        <v>781</v>
      </c>
      <c r="L752">
        <v>1348</v>
      </c>
      <c r="N752">
        <v>1009</v>
      </c>
      <c r="O752" t="s">
        <v>628</v>
      </c>
      <c r="P752" t="s">
        <v>628</v>
      </c>
      <c r="Q752">
        <v>1000</v>
      </c>
      <c r="W752">
        <v>0</v>
      </c>
      <c r="X752">
        <v>-1009884797</v>
      </c>
      <c r="Y752">
        <f t="shared" si="351"/>
        <v>1.25E-3</v>
      </c>
      <c r="AA752">
        <v>64157.13</v>
      </c>
      <c r="AB752">
        <v>0</v>
      </c>
      <c r="AC752">
        <v>0</v>
      </c>
      <c r="AD752">
        <v>0</v>
      </c>
      <c r="AE752">
        <v>35445.93</v>
      </c>
      <c r="AF752">
        <v>0</v>
      </c>
      <c r="AG752">
        <v>0</v>
      </c>
      <c r="AH752">
        <v>0</v>
      </c>
      <c r="AI752">
        <v>1.81</v>
      </c>
      <c r="AJ752">
        <v>1</v>
      </c>
      <c r="AK752">
        <v>1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1.25E-3</v>
      </c>
      <c r="AU752" t="s">
        <v>36</v>
      </c>
      <c r="AV752">
        <v>0</v>
      </c>
      <c r="AW752">
        <v>2</v>
      </c>
      <c r="AX752">
        <v>86550903</v>
      </c>
      <c r="AY752">
        <v>1</v>
      </c>
      <c r="AZ752">
        <v>0</v>
      </c>
      <c r="BA752">
        <v>726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ROUND(Y752*Source!I591,9)</f>
        <v>1.875E-4</v>
      </c>
      <c r="CY752">
        <f t="shared" si="352"/>
        <v>64157.13</v>
      </c>
      <c r="CZ752">
        <f t="shared" si="353"/>
        <v>35445.93</v>
      </c>
      <c r="DA752">
        <f t="shared" si="354"/>
        <v>1.81</v>
      </c>
      <c r="DB752">
        <f t="shared" si="355"/>
        <v>44.31</v>
      </c>
      <c r="DC752">
        <f t="shared" si="356"/>
        <v>0</v>
      </c>
      <c r="DD752" t="s">
        <v>3</v>
      </c>
      <c r="DE752" t="s">
        <v>3</v>
      </c>
      <c r="DF752">
        <f t="shared" si="357"/>
        <v>12.03</v>
      </c>
      <c r="DG752">
        <f t="shared" si="358"/>
        <v>0</v>
      </c>
      <c r="DH752">
        <f t="shared" si="359"/>
        <v>0</v>
      </c>
      <c r="DI752">
        <f t="shared" si="331"/>
        <v>0</v>
      </c>
      <c r="DJ752">
        <f t="shared" si="360"/>
        <v>12.03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ROW(Source!A591)</f>
        <v>591</v>
      </c>
      <c r="B753">
        <v>86549536</v>
      </c>
      <c r="C753">
        <v>86550883</v>
      </c>
      <c r="D753">
        <v>85713210</v>
      </c>
      <c r="E753">
        <v>1</v>
      </c>
      <c r="F753">
        <v>1</v>
      </c>
      <c r="G753">
        <v>1081</v>
      </c>
      <c r="H753">
        <v>3</v>
      </c>
      <c r="I753" t="s">
        <v>553</v>
      </c>
      <c r="J753" t="s">
        <v>555</v>
      </c>
      <c r="K753" t="s">
        <v>554</v>
      </c>
      <c r="L753">
        <v>1301</v>
      </c>
      <c r="N753">
        <v>1003</v>
      </c>
      <c r="O753" t="s">
        <v>144</v>
      </c>
      <c r="P753" t="s">
        <v>144</v>
      </c>
      <c r="Q753">
        <v>1</v>
      </c>
      <c r="W753">
        <v>0</v>
      </c>
      <c r="X753">
        <v>-74981626</v>
      </c>
      <c r="Y753">
        <f t="shared" si="351"/>
        <v>100</v>
      </c>
      <c r="AA753">
        <v>1962.36</v>
      </c>
      <c r="AB753">
        <v>0</v>
      </c>
      <c r="AC753">
        <v>0</v>
      </c>
      <c r="AD753">
        <v>0</v>
      </c>
      <c r="AE753">
        <v>137.41999999999999</v>
      </c>
      <c r="AF753">
        <v>0</v>
      </c>
      <c r="AG753">
        <v>0</v>
      </c>
      <c r="AH753">
        <v>0</v>
      </c>
      <c r="AI753">
        <v>14.28</v>
      </c>
      <c r="AJ753">
        <v>1</v>
      </c>
      <c r="AK753">
        <v>1</v>
      </c>
      <c r="AL753">
        <v>1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 t="s">
        <v>3</v>
      </c>
      <c r="AT753">
        <v>100</v>
      </c>
      <c r="AU753" t="s">
        <v>36</v>
      </c>
      <c r="AV753">
        <v>0</v>
      </c>
      <c r="AW753">
        <v>1</v>
      </c>
      <c r="AX753">
        <v>-1</v>
      </c>
      <c r="AY753">
        <v>0</v>
      </c>
      <c r="AZ753">
        <v>0</v>
      </c>
      <c r="BA753" t="s">
        <v>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ROUND(Y753*Source!I591,9)</f>
        <v>15</v>
      </c>
      <c r="CY753">
        <f t="shared" si="352"/>
        <v>1962.36</v>
      </c>
      <c r="CZ753">
        <f t="shared" si="353"/>
        <v>137.41999999999999</v>
      </c>
      <c r="DA753">
        <f t="shared" si="354"/>
        <v>14.28</v>
      </c>
      <c r="DB753">
        <f t="shared" si="355"/>
        <v>13742</v>
      </c>
      <c r="DC753">
        <f t="shared" si="356"/>
        <v>0</v>
      </c>
      <c r="DD753" t="s">
        <v>3</v>
      </c>
      <c r="DE753" t="s">
        <v>3</v>
      </c>
      <c r="DF753">
        <f t="shared" si="357"/>
        <v>29435.4</v>
      </c>
      <c r="DG753">
        <f t="shared" si="358"/>
        <v>0</v>
      </c>
      <c r="DH753">
        <f t="shared" si="359"/>
        <v>0</v>
      </c>
      <c r="DI753">
        <f t="shared" si="331"/>
        <v>0</v>
      </c>
      <c r="DJ753">
        <f t="shared" si="360"/>
        <v>29435.4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ROW(Source!A591)</f>
        <v>591</v>
      </c>
      <c r="B754">
        <v>86549536</v>
      </c>
      <c r="C754">
        <v>86550883</v>
      </c>
      <c r="D754">
        <v>85708164</v>
      </c>
      <c r="E754">
        <v>1</v>
      </c>
      <c r="F754">
        <v>1</v>
      </c>
      <c r="G754">
        <v>1081</v>
      </c>
      <c r="H754">
        <v>3</v>
      </c>
      <c r="I754" t="s">
        <v>782</v>
      </c>
      <c r="J754" t="s">
        <v>783</v>
      </c>
      <c r="K754" t="s">
        <v>784</v>
      </c>
      <c r="L754">
        <v>1339</v>
      </c>
      <c r="N754">
        <v>1007</v>
      </c>
      <c r="O754" t="s">
        <v>622</v>
      </c>
      <c r="P754" t="s">
        <v>622</v>
      </c>
      <c r="Q754">
        <v>1</v>
      </c>
      <c r="W754">
        <v>0</v>
      </c>
      <c r="X754">
        <v>-762874257</v>
      </c>
      <c r="Y754">
        <f t="shared" si="351"/>
        <v>2.1000000000000001E-2</v>
      </c>
      <c r="AA754">
        <v>4746.6000000000004</v>
      </c>
      <c r="AB754">
        <v>0</v>
      </c>
      <c r="AC754">
        <v>0</v>
      </c>
      <c r="AD754">
        <v>0</v>
      </c>
      <c r="AE754">
        <v>439.5</v>
      </c>
      <c r="AF754">
        <v>0</v>
      </c>
      <c r="AG754">
        <v>0</v>
      </c>
      <c r="AH754">
        <v>0</v>
      </c>
      <c r="AI754">
        <v>10.8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2.1000000000000001E-2</v>
      </c>
      <c r="AU754" t="s">
        <v>36</v>
      </c>
      <c r="AV754">
        <v>0</v>
      </c>
      <c r="AW754">
        <v>2</v>
      </c>
      <c r="AX754">
        <v>86550904</v>
      </c>
      <c r="AY754">
        <v>1</v>
      </c>
      <c r="AZ754">
        <v>0</v>
      </c>
      <c r="BA754">
        <v>727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ROUND(Y754*Source!I591,9)</f>
        <v>3.15E-3</v>
      </c>
      <c r="CY754">
        <f t="shared" si="352"/>
        <v>4746.6000000000004</v>
      </c>
      <c r="CZ754">
        <f t="shared" si="353"/>
        <v>439.5</v>
      </c>
      <c r="DA754">
        <f t="shared" si="354"/>
        <v>10.8</v>
      </c>
      <c r="DB754">
        <f t="shared" si="355"/>
        <v>9.23</v>
      </c>
      <c r="DC754">
        <f t="shared" si="356"/>
        <v>0</v>
      </c>
      <c r="DD754" t="s">
        <v>3</v>
      </c>
      <c r="DE754" t="s">
        <v>3</v>
      </c>
      <c r="DF754">
        <f t="shared" si="357"/>
        <v>14.95</v>
      </c>
      <c r="DG754">
        <f t="shared" si="358"/>
        <v>0</v>
      </c>
      <c r="DH754">
        <f t="shared" si="359"/>
        <v>0</v>
      </c>
      <c r="DI754">
        <f t="shared" si="331"/>
        <v>0</v>
      </c>
      <c r="DJ754">
        <f t="shared" si="360"/>
        <v>14.95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5">
      <c r="A755">
        <f>ROW(Source!A602)</f>
        <v>602</v>
      </c>
      <c r="B755">
        <v>86549534</v>
      </c>
      <c r="C755">
        <v>86550913</v>
      </c>
      <c r="D755">
        <v>85665773</v>
      </c>
      <c r="E755">
        <v>1081</v>
      </c>
      <c r="F755">
        <v>1</v>
      </c>
      <c r="G755">
        <v>1081</v>
      </c>
      <c r="H755">
        <v>1</v>
      </c>
      <c r="I755" t="s">
        <v>612</v>
      </c>
      <c r="J755" t="s">
        <v>3</v>
      </c>
      <c r="K755" t="s">
        <v>613</v>
      </c>
      <c r="L755">
        <v>1191</v>
      </c>
      <c r="N755">
        <v>1013</v>
      </c>
      <c r="O755" t="s">
        <v>614</v>
      </c>
      <c r="P755" t="s">
        <v>614</v>
      </c>
      <c r="Q755">
        <v>1</v>
      </c>
      <c r="W755">
        <v>0</v>
      </c>
      <c r="X755">
        <v>476480486</v>
      </c>
      <c r="Y755">
        <f>((AT755*1.15)*1.2)</f>
        <v>6.9137999999999984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5.01</v>
      </c>
      <c r="AU755" t="s">
        <v>139</v>
      </c>
      <c r="AV755">
        <v>1</v>
      </c>
      <c r="AW755">
        <v>2</v>
      </c>
      <c r="AX755">
        <v>86550919</v>
      </c>
      <c r="AY755">
        <v>1</v>
      </c>
      <c r="AZ755">
        <v>0</v>
      </c>
      <c r="BA755">
        <v>731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U755">
        <f>ROUND(AT755*Source!I602*AH755*AL755,2)</f>
        <v>0</v>
      </c>
      <c r="CV755">
        <f>ROUND(Y755*Source!I602,9)</f>
        <v>1.0370699999999999</v>
      </c>
      <c r="CW755">
        <v>0</v>
      </c>
      <c r="CX755">
        <f>ROUND(Y755*Source!I602,9)</f>
        <v>1.0370699999999999</v>
      </c>
      <c r="CY755">
        <f>AD755</f>
        <v>0</v>
      </c>
      <c r="CZ755">
        <f>AH755</f>
        <v>0</v>
      </c>
      <c r="DA755">
        <f>AL755</f>
        <v>1</v>
      </c>
      <c r="DB755">
        <f>ROUND(((ROUND(AT755*CZ755,2)*1.15)*1.2),6)</f>
        <v>0</v>
      </c>
      <c r="DC755">
        <f>ROUND(((ROUND(AT755*AG755,2)*1.15)*1.2),6)</f>
        <v>0</v>
      </c>
      <c r="DD755" t="s">
        <v>3</v>
      </c>
      <c r="DE755" t="s">
        <v>3</v>
      </c>
      <c r="DF755">
        <f t="shared" ref="DF755:DF760" si="361">ROUND(ROUND(AE755,2)*CX755,2)</f>
        <v>0</v>
      </c>
      <c r="DG755">
        <f t="shared" si="358"/>
        <v>0</v>
      </c>
      <c r="DH755">
        <f t="shared" si="359"/>
        <v>0</v>
      </c>
      <c r="DI755">
        <f t="shared" si="331"/>
        <v>0</v>
      </c>
      <c r="DJ755">
        <f>DI755</f>
        <v>0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ROW(Source!A602)</f>
        <v>602</v>
      </c>
      <c r="B756">
        <v>86549534</v>
      </c>
      <c r="C756">
        <v>86550913</v>
      </c>
      <c r="D756">
        <v>85700705</v>
      </c>
      <c r="E756">
        <v>1</v>
      </c>
      <c r="F756">
        <v>1</v>
      </c>
      <c r="G756">
        <v>1081</v>
      </c>
      <c r="H756">
        <v>3</v>
      </c>
      <c r="I756" t="s">
        <v>642</v>
      </c>
      <c r="J756" t="s">
        <v>643</v>
      </c>
      <c r="K756" t="s">
        <v>644</v>
      </c>
      <c r="L756">
        <v>1339</v>
      </c>
      <c r="N756">
        <v>1007</v>
      </c>
      <c r="O756" t="s">
        <v>622</v>
      </c>
      <c r="P756" t="s">
        <v>622</v>
      </c>
      <c r="Q756">
        <v>1</v>
      </c>
      <c r="W756">
        <v>0</v>
      </c>
      <c r="X756">
        <v>-1622585150</v>
      </c>
      <c r="Y756">
        <f>((AT756*1)*1)</f>
        <v>3.8</v>
      </c>
      <c r="AA756">
        <v>7.07</v>
      </c>
      <c r="AB756">
        <v>0</v>
      </c>
      <c r="AC756">
        <v>0</v>
      </c>
      <c r="AD756">
        <v>0</v>
      </c>
      <c r="AE756">
        <v>7.07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3.8</v>
      </c>
      <c r="AU756" t="s">
        <v>36</v>
      </c>
      <c r="AV756">
        <v>0</v>
      </c>
      <c r="AW756">
        <v>2</v>
      </c>
      <c r="AX756">
        <v>86550920</v>
      </c>
      <c r="AY756">
        <v>1</v>
      </c>
      <c r="AZ756">
        <v>0</v>
      </c>
      <c r="BA756">
        <v>732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ROUND(Y756*Source!I602,9)</f>
        <v>0.56999999999999995</v>
      </c>
      <c r="CY756">
        <f>AA756</f>
        <v>7.07</v>
      </c>
      <c r="CZ756">
        <f>AE756</f>
        <v>7.07</v>
      </c>
      <c r="DA756">
        <f>AI756</f>
        <v>1</v>
      </c>
      <c r="DB756">
        <f>ROUND(((ROUND(AT756*CZ756,2)*1)*1),6)</f>
        <v>26.87</v>
      </c>
      <c r="DC756">
        <f>ROUND(((ROUND(AT756*AG756,2)*1)*1),6)</f>
        <v>0</v>
      </c>
      <c r="DD756" t="s">
        <v>3</v>
      </c>
      <c r="DE756" t="s">
        <v>3</v>
      </c>
      <c r="DF756">
        <f t="shared" si="361"/>
        <v>4.03</v>
      </c>
      <c r="DG756">
        <f t="shared" si="358"/>
        <v>0</v>
      </c>
      <c r="DH756">
        <f t="shared" si="359"/>
        <v>0</v>
      </c>
      <c r="DI756">
        <f t="shared" si="331"/>
        <v>0</v>
      </c>
      <c r="DJ756">
        <f>DF756</f>
        <v>4.03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ROW(Source!A602)</f>
        <v>602</v>
      </c>
      <c r="B757">
        <v>86549534</v>
      </c>
      <c r="C757">
        <v>86550913</v>
      </c>
      <c r="D757">
        <v>85702416</v>
      </c>
      <c r="E757">
        <v>1</v>
      </c>
      <c r="F757">
        <v>1</v>
      </c>
      <c r="G757">
        <v>1081</v>
      </c>
      <c r="H757">
        <v>3</v>
      </c>
      <c r="I757" t="s">
        <v>706</v>
      </c>
      <c r="J757" t="s">
        <v>707</v>
      </c>
      <c r="K757" t="s">
        <v>708</v>
      </c>
      <c r="L757">
        <v>1346</v>
      </c>
      <c r="N757">
        <v>1009</v>
      </c>
      <c r="O757" t="s">
        <v>651</v>
      </c>
      <c r="P757" t="s">
        <v>651</v>
      </c>
      <c r="Q757">
        <v>1</v>
      </c>
      <c r="W757">
        <v>0</v>
      </c>
      <c r="X757">
        <v>1021383118</v>
      </c>
      <c r="Y757">
        <f>((AT757*1)*1)</f>
        <v>0.02</v>
      </c>
      <c r="AA757">
        <v>37.979999999999997</v>
      </c>
      <c r="AB757">
        <v>0</v>
      </c>
      <c r="AC757">
        <v>0</v>
      </c>
      <c r="AD757">
        <v>0</v>
      </c>
      <c r="AE757">
        <v>37.979999999999997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0.02</v>
      </c>
      <c r="AU757" t="s">
        <v>36</v>
      </c>
      <c r="AV757">
        <v>0</v>
      </c>
      <c r="AW757">
        <v>2</v>
      </c>
      <c r="AX757">
        <v>86550921</v>
      </c>
      <c r="AY757">
        <v>1</v>
      </c>
      <c r="AZ757">
        <v>0</v>
      </c>
      <c r="BA757">
        <v>733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ROUND(Y757*Source!I602,9)</f>
        <v>3.0000000000000001E-3</v>
      </c>
      <c r="CY757">
        <f>AA757</f>
        <v>37.979999999999997</v>
      </c>
      <c r="CZ757">
        <f>AE757</f>
        <v>37.979999999999997</v>
      </c>
      <c r="DA757">
        <f>AI757</f>
        <v>1</v>
      </c>
      <c r="DB757">
        <f>ROUND(((ROUND(AT757*CZ757,2)*1)*1),6)</f>
        <v>0.76</v>
      </c>
      <c r="DC757">
        <f>ROUND(((ROUND(AT757*AG757,2)*1)*1),6)</f>
        <v>0</v>
      </c>
      <c r="DD757" t="s">
        <v>3</v>
      </c>
      <c r="DE757" t="s">
        <v>3</v>
      </c>
      <c r="DF757">
        <f t="shared" si="361"/>
        <v>0.11</v>
      </c>
      <c r="DG757">
        <f t="shared" si="358"/>
        <v>0</v>
      </c>
      <c r="DH757">
        <f t="shared" si="359"/>
        <v>0</v>
      </c>
      <c r="DI757">
        <f t="shared" si="331"/>
        <v>0</v>
      </c>
      <c r="DJ757">
        <f>DF757</f>
        <v>0.11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5">
      <c r="A758">
        <f>ROW(Source!A602)</f>
        <v>602</v>
      </c>
      <c r="B758">
        <v>86549534</v>
      </c>
      <c r="C758">
        <v>86550913</v>
      </c>
      <c r="D758">
        <v>85700975</v>
      </c>
      <c r="E758">
        <v>1</v>
      </c>
      <c r="F758">
        <v>1</v>
      </c>
      <c r="G758">
        <v>1081</v>
      </c>
      <c r="H758">
        <v>3</v>
      </c>
      <c r="I758" t="s">
        <v>709</v>
      </c>
      <c r="J758" t="s">
        <v>710</v>
      </c>
      <c r="K758" t="s">
        <v>711</v>
      </c>
      <c r="L758">
        <v>1348</v>
      </c>
      <c r="N758">
        <v>1009</v>
      </c>
      <c r="O758" t="s">
        <v>628</v>
      </c>
      <c r="P758" t="s">
        <v>628</v>
      </c>
      <c r="Q758">
        <v>1000</v>
      </c>
      <c r="W758">
        <v>0</v>
      </c>
      <c r="X758">
        <v>1270042986</v>
      </c>
      <c r="Y758">
        <f>((AT758*1)*1)</f>
        <v>5.0000000000000002E-5</v>
      </c>
      <c r="AA758">
        <v>16214.84</v>
      </c>
      <c r="AB758">
        <v>0</v>
      </c>
      <c r="AC758">
        <v>0</v>
      </c>
      <c r="AD758">
        <v>0</v>
      </c>
      <c r="AE758">
        <v>16214.84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5.0000000000000002E-5</v>
      </c>
      <c r="AU758" t="s">
        <v>36</v>
      </c>
      <c r="AV758">
        <v>0</v>
      </c>
      <c r="AW758">
        <v>2</v>
      </c>
      <c r="AX758">
        <v>86550922</v>
      </c>
      <c r="AY758">
        <v>1</v>
      </c>
      <c r="AZ758">
        <v>0</v>
      </c>
      <c r="BA758">
        <v>734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ROUND(Y758*Source!I602,9)</f>
        <v>7.5000000000000002E-6</v>
      </c>
      <c r="CY758">
        <f>AA758</f>
        <v>16214.84</v>
      </c>
      <c r="CZ758">
        <f>AE758</f>
        <v>16214.84</v>
      </c>
      <c r="DA758">
        <f>AI758</f>
        <v>1</v>
      </c>
      <c r="DB758">
        <f>ROUND(((ROUND(AT758*CZ758,2)*1)*1),6)</f>
        <v>0.81</v>
      </c>
      <c r="DC758">
        <f>ROUND(((ROUND(AT758*AG758,2)*1)*1),6)</f>
        <v>0</v>
      </c>
      <c r="DD758" t="s">
        <v>3</v>
      </c>
      <c r="DE758" t="s">
        <v>3</v>
      </c>
      <c r="DF758">
        <f t="shared" si="361"/>
        <v>0.12</v>
      </c>
      <c r="DG758">
        <f t="shared" si="358"/>
        <v>0</v>
      </c>
      <c r="DH758">
        <f t="shared" si="359"/>
        <v>0</v>
      </c>
      <c r="DI758">
        <f t="shared" si="331"/>
        <v>0</v>
      </c>
      <c r="DJ758">
        <f>DF758</f>
        <v>0.12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ROW(Source!A602)</f>
        <v>602</v>
      </c>
      <c r="B759">
        <v>86549534</v>
      </c>
      <c r="C759">
        <v>86550913</v>
      </c>
      <c r="D759">
        <v>85701143</v>
      </c>
      <c r="E759">
        <v>1</v>
      </c>
      <c r="F759">
        <v>1</v>
      </c>
      <c r="G759">
        <v>1081</v>
      </c>
      <c r="H759">
        <v>3</v>
      </c>
      <c r="I759" t="s">
        <v>712</v>
      </c>
      <c r="J759" t="s">
        <v>713</v>
      </c>
      <c r="K759" t="s">
        <v>714</v>
      </c>
      <c r="L759">
        <v>1346</v>
      </c>
      <c r="N759">
        <v>1009</v>
      </c>
      <c r="O759" t="s">
        <v>651</v>
      </c>
      <c r="P759" t="s">
        <v>651</v>
      </c>
      <c r="Q759">
        <v>1</v>
      </c>
      <c r="W759">
        <v>0</v>
      </c>
      <c r="X759">
        <v>488689173</v>
      </c>
      <c r="Y759">
        <f>((AT759*1)*1)</f>
        <v>0.02</v>
      </c>
      <c r="AA759">
        <v>20.190000000000001</v>
      </c>
      <c r="AB759">
        <v>0</v>
      </c>
      <c r="AC759">
        <v>0</v>
      </c>
      <c r="AD759">
        <v>0</v>
      </c>
      <c r="AE759">
        <v>20.190000000000001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0.02</v>
      </c>
      <c r="AU759" t="s">
        <v>36</v>
      </c>
      <c r="AV759">
        <v>0</v>
      </c>
      <c r="AW759">
        <v>2</v>
      </c>
      <c r="AX759">
        <v>86550923</v>
      </c>
      <c r="AY759">
        <v>1</v>
      </c>
      <c r="AZ759">
        <v>0</v>
      </c>
      <c r="BA759">
        <v>735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ROUND(Y759*Source!I602,9)</f>
        <v>3.0000000000000001E-3</v>
      </c>
      <c r="CY759">
        <f>AA759</f>
        <v>20.190000000000001</v>
      </c>
      <c r="CZ759">
        <f>AE759</f>
        <v>20.190000000000001</v>
      </c>
      <c r="DA759">
        <f>AI759</f>
        <v>1</v>
      </c>
      <c r="DB759">
        <f>ROUND(((ROUND(AT759*CZ759,2)*1)*1),6)</f>
        <v>0.4</v>
      </c>
      <c r="DC759">
        <f>ROUND(((ROUND(AT759*AG759,2)*1)*1),6)</f>
        <v>0</v>
      </c>
      <c r="DD759" t="s">
        <v>3</v>
      </c>
      <c r="DE759" t="s">
        <v>3</v>
      </c>
      <c r="DF759">
        <f t="shared" si="361"/>
        <v>0.06</v>
      </c>
      <c r="DG759">
        <f t="shared" si="358"/>
        <v>0</v>
      </c>
      <c r="DH759">
        <f t="shared" si="359"/>
        <v>0</v>
      </c>
      <c r="DI759">
        <f t="shared" si="331"/>
        <v>0</v>
      </c>
      <c r="DJ759">
        <f>DF759</f>
        <v>0.06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ROW(Source!A603)</f>
        <v>603</v>
      </c>
      <c r="B760">
        <v>86549536</v>
      </c>
      <c r="C760">
        <v>86550913</v>
      </c>
      <c r="D760">
        <v>85665773</v>
      </c>
      <c r="E760">
        <v>1081</v>
      </c>
      <c r="F760">
        <v>1</v>
      </c>
      <c r="G760">
        <v>1081</v>
      </c>
      <c r="H760">
        <v>1</v>
      </c>
      <c r="I760" t="s">
        <v>612</v>
      </c>
      <c r="J760" t="s">
        <v>3</v>
      </c>
      <c r="K760" t="s">
        <v>613</v>
      </c>
      <c r="L760">
        <v>1191</v>
      </c>
      <c r="N760">
        <v>1013</v>
      </c>
      <c r="O760" t="s">
        <v>614</v>
      </c>
      <c r="P760" t="s">
        <v>614</v>
      </c>
      <c r="Q760">
        <v>1</v>
      </c>
      <c r="W760">
        <v>0</v>
      </c>
      <c r="X760">
        <v>476480486</v>
      </c>
      <c r="Y760">
        <f>((AT760*1.15)*1.2)</f>
        <v>6.9137999999999984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5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5.01</v>
      </c>
      <c r="AU760" t="s">
        <v>139</v>
      </c>
      <c r="AV760">
        <v>1</v>
      </c>
      <c r="AW760">
        <v>2</v>
      </c>
      <c r="AX760">
        <v>86550919</v>
      </c>
      <c r="AY760">
        <v>1</v>
      </c>
      <c r="AZ760">
        <v>0</v>
      </c>
      <c r="BA760">
        <v>736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U760">
        <f>ROUND(AT760*Source!I603*AH760*AL760,2)</f>
        <v>0</v>
      </c>
      <c r="CV760">
        <f>ROUND(Y760*Source!I603,9)</f>
        <v>1.0370699999999999</v>
      </c>
      <c r="CW760">
        <v>0</v>
      </c>
      <c r="CX760">
        <f>ROUND(Y760*Source!I603,9)</f>
        <v>1.0370699999999999</v>
      </c>
      <c r="CY760">
        <f>AD760</f>
        <v>0</v>
      </c>
      <c r="CZ760">
        <f>AH760</f>
        <v>0</v>
      </c>
      <c r="DA760">
        <f>AL760</f>
        <v>1</v>
      </c>
      <c r="DB760">
        <f>ROUND(((ROUND(AT760*CZ760,2)*1.15)*1.2),6)</f>
        <v>0</v>
      </c>
      <c r="DC760">
        <f>ROUND(((ROUND(AT760*AG760,2)*1.15)*1.2),6)</f>
        <v>0</v>
      </c>
      <c r="DD760" t="s">
        <v>3</v>
      </c>
      <c r="DE760" t="s">
        <v>3</v>
      </c>
      <c r="DF760">
        <f t="shared" si="361"/>
        <v>0</v>
      </c>
      <c r="DG760">
        <f t="shared" si="358"/>
        <v>0</v>
      </c>
      <c r="DH760">
        <f t="shared" si="359"/>
        <v>0</v>
      </c>
      <c r="DI760">
        <f t="shared" si="331"/>
        <v>0</v>
      </c>
      <c r="DJ760">
        <f>DI760</f>
        <v>0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ROW(Source!A603)</f>
        <v>603</v>
      </c>
      <c r="B761">
        <v>86549536</v>
      </c>
      <c r="C761">
        <v>86550913</v>
      </c>
      <c r="D761">
        <v>85700705</v>
      </c>
      <c r="E761">
        <v>1</v>
      </c>
      <c r="F761">
        <v>1</v>
      </c>
      <c r="G761">
        <v>1081</v>
      </c>
      <c r="H761">
        <v>3</v>
      </c>
      <c r="I761" t="s">
        <v>642</v>
      </c>
      <c r="J761" t="s">
        <v>643</v>
      </c>
      <c r="K761" t="s">
        <v>644</v>
      </c>
      <c r="L761">
        <v>1339</v>
      </c>
      <c r="N761">
        <v>1007</v>
      </c>
      <c r="O761" t="s">
        <v>622</v>
      </c>
      <c r="P761" t="s">
        <v>622</v>
      </c>
      <c r="Q761">
        <v>1</v>
      </c>
      <c r="W761">
        <v>0</v>
      </c>
      <c r="X761">
        <v>-1622585150</v>
      </c>
      <c r="Y761">
        <f>((AT761*1)*1)</f>
        <v>3.8</v>
      </c>
      <c r="AA761">
        <v>54.79</v>
      </c>
      <c r="AB761">
        <v>0</v>
      </c>
      <c r="AC761">
        <v>0</v>
      </c>
      <c r="AD761">
        <v>0</v>
      </c>
      <c r="AE761">
        <v>7.07</v>
      </c>
      <c r="AF761">
        <v>0</v>
      </c>
      <c r="AG761">
        <v>0</v>
      </c>
      <c r="AH761">
        <v>0</v>
      </c>
      <c r="AI761">
        <v>7.75</v>
      </c>
      <c r="AJ761">
        <v>1</v>
      </c>
      <c r="AK761">
        <v>1</v>
      </c>
      <c r="AL761">
        <v>1</v>
      </c>
      <c r="AM761">
        <v>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3.8</v>
      </c>
      <c r="AU761" t="s">
        <v>36</v>
      </c>
      <c r="AV761">
        <v>0</v>
      </c>
      <c r="AW761">
        <v>2</v>
      </c>
      <c r="AX761">
        <v>86550920</v>
      </c>
      <c r="AY761">
        <v>1</v>
      </c>
      <c r="AZ761">
        <v>0</v>
      </c>
      <c r="BA761">
        <v>737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ROUND(Y761*Source!I603,9)</f>
        <v>0.56999999999999995</v>
      </c>
      <c r="CY761">
        <f>AA761</f>
        <v>54.79</v>
      </c>
      <c r="CZ761">
        <f>AE761</f>
        <v>7.07</v>
      </c>
      <c r="DA761">
        <f>AI761</f>
        <v>7.75</v>
      </c>
      <c r="DB761">
        <f>ROUND(((ROUND(AT761*CZ761,2)*1)*1),6)</f>
        <v>26.87</v>
      </c>
      <c r="DC761">
        <f>ROUND(((ROUND(AT761*AG761,2)*1)*1),6)</f>
        <v>0</v>
      </c>
      <c r="DD761" t="s">
        <v>3</v>
      </c>
      <c r="DE761" t="s">
        <v>3</v>
      </c>
      <c r="DF761">
        <f>ROUND(ROUND(AE761*AI761,2)*CX761,2)</f>
        <v>31.23</v>
      </c>
      <c r="DG761">
        <f t="shared" si="358"/>
        <v>0</v>
      </c>
      <c r="DH761">
        <f t="shared" si="359"/>
        <v>0</v>
      </c>
      <c r="DI761">
        <f t="shared" si="331"/>
        <v>0</v>
      </c>
      <c r="DJ761">
        <f>DF761</f>
        <v>31.23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ROW(Source!A603)</f>
        <v>603</v>
      </c>
      <c r="B762">
        <v>86549536</v>
      </c>
      <c r="C762">
        <v>86550913</v>
      </c>
      <c r="D762">
        <v>85702416</v>
      </c>
      <c r="E762">
        <v>1</v>
      </c>
      <c r="F762">
        <v>1</v>
      </c>
      <c r="G762">
        <v>1081</v>
      </c>
      <c r="H762">
        <v>3</v>
      </c>
      <c r="I762" t="s">
        <v>706</v>
      </c>
      <c r="J762" t="s">
        <v>707</v>
      </c>
      <c r="K762" t="s">
        <v>708</v>
      </c>
      <c r="L762">
        <v>1346</v>
      </c>
      <c r="N762">
        <v>1009</v>
      </c>
      <c r="O762" t="s">
        <v>651</v>
      </c>
      <c r="P762" t="s">
        <v>651</v>
      </c>
      <c r="Q762">
        <v>1</v>
      </c>
      <c r="W762">
        <v>0</v>
      </c>
      <c r="X762">
        <v>1021383118</v>
      </c>
      <c r="Y762">
        <f>((AT762*1)*1)</f>
        <v>0.02</v>
      </c>
      <c r="AA762">
        <v>315.23</v>
      </c>
      <c r="AB762">
        <v>0</v>
      </c>
      <c r="AC762">
        <v>0</v>
      </c>
      <c r="AD762">
        <v>0</v>
      </c>
      <c r="AE762">
        <v>37.979999999999997</v>
      </c>
      <c r="AF762">
        <v>0</v>
      </c>
      <c r="AG762">
        <v>0</v>
      </c>
      <c r="AH762">
        <v>0</v>
      </c>
      <c r="AI762">
        <v>8.3000000000000007</v>
      </c>
      <c r="AJ762">
        <v>1</v>
      </c>
      <c r="AK762">
        <v>1</v>
      </c>
      <c r="AL762">
        <v>1</v>
      </c>
      <c r="AM762">
        <v>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0.02</v>
      </c>
      <c r="AU762" t="s">
        <v>36</v>
      </c>
      <c r="AV762">
        <v>0</v>
      </c>
      <c r="AW762">
        <v>2</v>
      </c>
      <c r="AX762">
        <v>86550921</v>
      </c>
      <c r="AY762">
        <v>1</v>
      </c>
      <c r="AZ762">
        <v>0</v>
      </c>
      <c r="BA762">
        <v>738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ROUND(Y762*Source!I603,9)</f>
        <v>3.0000000000000001E-3</v>
      </c>
      <c r="CY762">
        <f>AA762</f>
        <v>315.23</v>
      </c>
      <c r="CZ762">
        <f>AE762</f>
        <v>37.979999999999997</v>
      </c>
      <c r="DA762">
        <f>AI762</f>
        <v>8.3000000000000007</v>
      </c>
      <c r="DB762">
        <f>ROUND(((ROUND(AT762*CZ762,2)*1)*1),6)</f>
        <v>0.76</v>
      </c>
      <c r="DC762">
        <f>ROUND(((ROUND(AT762*AG762,2)*1)*1),6)</f>
        <v>0</v>
      </c>
      <c r="DD762" t="s">
        <v>3</v>
      </c>
      <c r="DE762" t="s">
        <v>3</v>
      </c>
      <c r="DF762">
        <f>ROUND(ROUND(AE762*AI762,2)*CX762,2)</f>
        <v>0.95</v>
      </c>
      <c r="DG762">
        <f t="shared" si="358"/>
        <v>0</v>
      </c>
      <c r="DH762">
        <f t="shared" si="359"/>
        <v>0</v>
      </c>
      <c r="DI762">
        <f t="shared" si="331"/>
        <v>0</v>
      </c>
      <c r="DJ762">
        <f>DF762</f>
        <v>0.95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ROW(Source!A603)</f>
        <v>603</v>
      </c>
      <c r="B763">
        <v>86549536</v>
      </c>
      <c r="C763">
        <v>86550913</v>
      </c>
      <c r="D763">
        <v>85700975</v>
      </c>
      <c r="E763">
        <v>1</v>
      </c>
      <c r="F763">
        <v>1</v>
      </c>
      <c r="G763">
        <v>1081</v>
      </c>
      <c r="H763">
        <v>3</v>
      </c>
      <c r="I763" t="s">
        <v>709</v>
      </c>
      <c r="J763" t="s">
        <v>710</v>
      </c>
      <c r="K763" t="s">
        <v>711</v>
      </c>
      <c r="L763">
        <v>1348</v>
      </c>
      <c r="N763">
        <v>1009</v>
      </c>
      <c r="O763" t="s">
        <v>628</v>
      </c>
      <c r="P763" t="s">
        <v>628</v>
      </c>
      <c r="Q763">
        <v>1000</v>
      </c>
      <c r="W763">
        <v>0</v>
      </c>
      <c r="X763">
        <v>1270042986</v>
      </c>
      <c r="Y763">
        <f>((AT763*1)*1)</f>
        <v>5.0000000000000002E-5</v>
      </c>
      <c r="AA763">
        <v>55941.2</v>
      </c>
      <c r="AB763">
        <v>0</v>
      </c>
      <c r="AC763">
        <v>0</v>
      </c>
      <c r="AD763">
        <v>0</v>
      </c>
      <c r="AE763">
        <v>16214.84</v>
      </c>
      <c r="AF763">
        <v>0</v>
      </c>
      <c r="AG763">
        <v>0</v>
      </c>
      <c r="AH763">
        <v>0</v>
      </c>
      <c r="AI763">
        <v>3.45</v>
      </c>
      <c r="AJ763">
        <v>1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5.0000000000000002E-5</v>
      </c>
      <c r="AU763" t="s">
        <v>36</v>
      </c>
      <c r="AV763">
        <v>0</v>
      </c>
      <c r="AW763">
        <v>2</v>
      </c>
      <c r="AX763">
        <v>86550922</v>
      </c>
      <c r="AY763">
        <v>1</v>
      </c>
      <c r="AZ763">
        <v>0</v>
      </c>
      <c r="BA763">
        <v>739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ROUND(Y763*Source!I603,9)</f>
        <v>7.5000000000000002E-6</v>
      </c>
      <c r="CY763">
        <f>AA763</f>
        <v>55941.2</v>
      </c>
      <c r="CZ763">
        <f>AE763</f>
        <v>16214.84</v>
      </c>
      <c r="DA763">
        <f>AI763</f>
        <v>3.45</v>
      </c>
      <c r="DB763">
        <f>ROUND(((ROUND(AT763*CZ763,2)*1)*1),6)</f>
        <v>0.81</v>
      </c>
      <c r="DC763">
        <f>ROUND(((ROUND(AT763*AG763,2)*1)*1),6)</f>
        <v>0</v>
      </c>
      <c r="DD763" t="s">
        <v>3</v>
      </c>
      <c r="DE763" t="s">
        <v>3</v>
      </c>
      <c r="DF763">
        <f>ROUND(ROUND(AE763*AI763,2)*CX763,2)</f>
        <v>0.42</v>
      </c>
      <c r="DG763">
        <f t="shared" si="358"/>
        <v>0</v>
      </c>
      <c r="DH763">
        <f t="shared" si="359"/>
        <v>0</v>
      </c>
      <c r="DI763">
        <f t="shared" si="331"/>
        <v>0</v>
      </c>
      <c r="DJ763">
        <f>DF763</f>
        <v>0.42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ROW(Source!A603)</f>
        <v>603</v>
      </c>
      <c r="B764">
        <v>86549536</v>
      </c>
      <c r="C764">
        <v>86550913</v>
      </c>
      <c r="D764">
        <v>85701143</v>
      </c>
      <c r="E764">
        <v>1</v>
      </c>
      <c r="F764">
        <v>1</v>
      </c>
      <c r="G764">
        <v>1081</v>
      </c>
      <c r="H764">
        <v>3</v>
      </c>
      <c r="I764" t="s">
        <v>712</v>
      </c>
      <c r="J764" t="s">
        <v>713</v>
      </c>
      <c r="K764" t="s">
        <v>714</v>
      </c>
      <c r="L764">
        <v>1346</v>
      </c>
      <c r="N764">
        <v>1009</v>
      </c>
      <c r="O764" t="s">
        <v>651</v>
      </c>
      <c r="P764" t="s">
        <v>651</v>
      </c>
      <c r="Q764">
        <v>1</v>
      </c>
      <c r="W764">
        <v>0</v>
      </c>
      <c r="X764">
        <v>488689173</v>
      </c>
      <c r="Y764">
        <f>((AT764*1)*1)</f>
        <v>0.02</v>
      </c>
      <c r="AA764">
        <v>85.81</v>
      </c>
      <c r="AB764">
        <v>0</v>
      </c>
      <c r="AC764">
        <v>0</v>
      </c>
      <c r="AD764">
        <v>0</v>
      </c>
      <c r="AE764">
        <v>20.190000000000001</v>
      </c>
      <c r="AF764">
        <v>0</v>
      </c>
      <c r="AG764">
        <v>0</v>
      </c>
      <c r="AH764">
        <v>0</v>
      </c>
      <c r="AI764">
        <v>4.25</v>
      </c>
      <c r="AJ764">
        <v>1</v>
      </c>
      <c r="AK764">
        <v>1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0.02</v>
      </c>
      <c r="AU764" t="s">
        <v>36</v>
      </c>
      <c r="AV764">
        <v>0</v>
      </c>
      <c r="AW764">
        <v>2</v>
      </c>
      <c r="AX764">
        <v>86550923</v>
      </c>
      <c r="AY764">
        <v>1</v>
      </c>
      <c r="AZ764">
        <v>0</v>
      </c>
      <c r="BA764">
        <v>740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ROUND(Y764*Source!I603,9)</f>
        <v>3.0000000000000001E-3</v>
      </c>
      <c r="CY764">
        <f>AA764</f>
        <v>85.81</v>
      </c>
      <c r="CZ764">
        <f>AE764</f>
        <v>20.190000000000001</v>
      </c>
      <c r="DA764">
        <f>AI764</f>
        <v>4.25</v>
      </c>
      <c r="DB764">
        <f>ROUND(((ROUND(AT764*CZ764,2)*1)*1),6)</f>
        <v>0.4</v>
      </c>
      <c r="DC764">
        <f>ROUND(((ROUND(AT764*AG764,2)*1)*1),6)</f>
        <v>0</v>
      </c>
      <c r="DD764" t="s">
        <v>3</v>
      </c>
      <c r="DE764" t="s">
        <v>3</v>
      </c>
      <c r="DF764">
        <f>ROUND(ROUND(AE764*AI764,2)*CX764,2)</f>
        <v>0.26</v>
      </c>
      <c r="DG764">
        <f t="shared" si="358"/>
        <v>0</v>
      </c>
      <c r="DH764">
        <f t="shared" si="359"/>
        <v>0</v>
      </c>
      <c r="DI764">
        <f t="shared" si="331"/>
        <v>0</v>
      </c>
      <c r="DJ764">
        <f>DF764</f>
        <v>0.26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ROW(Source!A604)</f>
        <v>604</v>
      </c>
      <c r="B765">
        <v>86549534</v>
      </c>
      <c r="C765">
        <v>86550924</v>
      </c>
      <c r="D765">
        <v>85665773</v>
      </c>
      <c r="E765">
        <v>1081</v>
      </c>
      <c r="F765">
        <v>1</v>
      </c>
      <c r="G765">
        <v>1081</v>
      </c>
      <c r="H765">
        <v>1</v>
      </c>
      <c r="I765" t="s">
        <v>612</v>
      </c>
      <c r="J765" t="s">
        <v>3</v>
      </c>
      <c r="K765" t="s">
        <v>613</v>
      </c>
      <c r="L765">
        <v>1191</v>
      </c>
      <c r="N765">
        <v>1013</v>
      </c>
      <c r="O765" t="s">
        <v>614</v>
      </c>
      <c r="P765" t="s">
        <v>614</v>
      </c>
      <c r="Q765">
        <v>1</v>
      </c>
      <c r="W765">
        <v>0</v>
      </c>
      <c r="X765">
        <v>476480486</v>
      </c>
      <c r="Y765">
        <f>((AT765*1.15)*1.2)</f>
        <v>20.189399999999999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14.63</v>
      </c>
      <c r="AU765" t="s">
        <v>139</v>
      </c>
      <c r="AV765">
        <v>1</v>
      </c>
      <c r="AW765">
        <v>2</v>
      </c>
      <c r="AX765">
        <v>86550927</v>
      </c>
      <c r="AY765">
        <v>1</v>
      </c>
      <c r="AZ765">
        <v>0</v>
      </c>
      <c r="BA765">
        <v>741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U765">
        <f>ROUND(AT765*Source!I604*AH765*AL765,2)</f>
        <v>0</v>
      </c>
      <c r="CV765">
        <f>ROUND(Y765*Source!I604,9)</f>
        <v>0.40378799999999998</v>
      </c>
      <c r="CW765">
        <v>0</v>
      </c>
      <c r="CX765">
        <f>ROUND(Y765*Source!I604,9)</f>
        <v>0.40378799999999998</v>
      </c>
      <c r="CY765">
        <f>AD765</f>
        <v>0</v>
      </c>
      <c r="CZ765">
        <f>AH765</f>
        <v>0</v>
      </c>
      <c r="DA765">
        <f>AL765</f>
        <v>1</v>
      </c>
      <c r="DB765">
        <f>ROUND(((ROUND(AT765*CZ765,2)*1.15)*1.2),6)</f>
        <v>0</v>
      </c>
      <c r="DC765">
        <f>ROUND(((ROUND(AT765*AG765,2)*1.15)*1.2),6)</f>
        <v>0</v>
      </c>
      <c r="DD765" t="s">
        <v>3</v>
      </c>
      <c r="DE765" t="s">
        <v>3</v>
      </c>
      <c r="DF765">
        <f>ROUND(ROUND(AE765,2)*CX765,2)</f>
        <v>0</v>
      </c>
      <c r="DG765">
        <f t="shared" si="358"/>
        <v>0</v>
      </c>
      <c r="DH765">
        <f t="shared" si="359"/>
        <v>0</v>
      </c>
      <c r="DI765">
        <f t="shared" si="331"/>
        <v>0</v>
      </c>
      <c r="DJ765">
        <f>DI765</f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ROW(Source!A604)</f>
        <v>604</v>
      </c>
      <c r="B766">
        <v>86549534</v>
      </c>
      <c r="C766">
        <v>86550924</v>
      </c>
      <c r="D766">
        <v>85714313</v>
      </c>
      <c r="E766">
        <v>1</v>
      </c>
      <c r="F766">
        <v>1</v>
      </c>
      <c r="G766">
        <v>1081</v>
      </c>
      <c r="H766">
        <v>3</v>
      </c>
      <c r="I766" t="s">
        <v>161</v>
      </c>
      <c r="J766" t="s">
        <v>164</v>
      </c>
      <c r="K766" t="s">
        <v>162</v>
      </c>
      <c r="L766">
        <v>1354</v>
      </c>
      <c r="N766">
        <v>1010</v>
      </c>
      <c r="O766" t="s">
        <v>163</v>
      </c>
      <c r="P766" t="s">
        <v>163</v>
      </c>
      <c r="Q766">
        <v>1</v>
      </c>
      <c r="W766">
        <v>0</v>
      </c>
      <c r="X766">
        <v>944493166</v>
      </c>
      <c r="Y766">
        <f>((AT766*1)*1)</f>
        <v>100</v>
      </c>
      <c r="AA766">
        <v>265.24</v>
      </c>
      <c r="AB766">
        <v>0</v>
      </c>
      <c r="AC766">
        <v>0</v>
      </c>
      <c r="AD766">
        <v>0</v>
      </c>
      <c r="AE766">
        <v>265.24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 t="s">
        <v>3</v>
      </c>
      <c r="AT766">
        <v>100</v>
      </c>
      <c r="AU766" t="s">
        <v>36</v>
      </c>
      <c r="AV766">
        <v>0</v>
      </c>
      <c r="AW766">
        <v>1</v>
      </c>
      <c r="AX766">
        <v>-1</v>
      </c>
      <c r="AY766">
        <v>0</v>
      </c>
      <c r="AZ766">
        <v>0</v>
      </c>
      <c r="BA766" t="s">
        <v>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ROUND(Y766*Source!I604,9)</f>
        <v>2</v>
      </c>
      <c r="CY766">
        <f>AA766</f>
        <v>265.24</v>
      </c>
      <c r="CZ766">
        <f>AE766</f>
        <v>265.24</v>
      </c>
      <c r="DA766">
        <f>AI766</f>
        <v>1</v>
      </c>
      <c r="DB766">
        <f>ROUND(((ROUND(AT766*CZ766,2)*1)*1),6)</f>
        <v>26524</v>
      </c>
      <c r="DC766">
        <f>ROUND(((ROUND(AT766*AG766,2)*1)*1),6)</f>
        <v>0</v>
      </c>
      <c r="DD766" t="s">
        <v>3</v>
      </c>
      <c r="DE766" t="s">
        <v>3</v>
      </c>
      <c r="DF766">
        <f>ROUND(ROUND(AE766,2)*CX766,2)</f>
        <v>530.48</v>
      </c>
      <c r="DG766">
        <f t="shared" si="358"/>
        <v>0</v>
      </c>
      <c r="DH766">
        <f t="shared" si="359"/>
        <v>0</v>
      </c>
      <c r="DI766">
        <f t="shared" si="331"/>
        <v>0</v>
      </c>
      <c r="DJ766">
        <f>DF766</f>
        <v>530.48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ROW(Source!A605)</f>
        <v>605</v>
      </c>
      <c r="B767">
        <v>86549536</v>
      </c>
      <c r="C767">
        <v>86550924</v>
      </c>
      <c r="D767">
        <v>85665773</v>
      </c>
      <c r="E767">
        <v>1081</v>
      </c>
      <c r="F767">
        <v>1</v>
      </c>
      <c r="G767">
        <v>1081</v>
      </c>
      <c r="H767">
        <v>1</v>
      </c>
      <c r="I767" t="s">
        <v>612</v>
      </c>
      <c r="J767" t="s">
        <v>3</v>
      </c>
      <c r="K767" t="s">
        <v>613</v>
      </c>
      <c r="L767">
        <v>1191</v>
      </c>
      <c r="N767">
        <v>1013</v>
      </c>
      <c r="O767" t="s">
        <v>614</v>
      </c>
      <c r="P767" t="s">
        <v>614</v>
      </c>
      <c r="Q767">
        <v>1</v>
      </c>
      <c r="W767">
        <v>0</v>
      </c>
      <c r="X767">
        <v>476480486</v>
      </c>
      <c r="Y767">
        <f>((AT767*1.15)*1.2)</f>
        <v>20.189399999999999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5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14.63</v>
      </c>
      <c r="AU767" t="s">
        <v>139</v>
      </c>
      <c r="AV767">
        <v>1</v>
      </c>
      <c r="AW767">
        <v>2</v>
      </c>
      <c r="AX767">
        <v>86550927</v>
      </c>
      <c r="AY767">
        <v>1</v>
      </c>
      <c r="AZ767">
        <v>0</v>
      </c>
      <c r="BA767">
        <v>743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U767">
        <f>ROUND(AT767*Source!I605*AH767*AL767,2)</f>
        <v>0</v>
      </c>
      <c r="CV767">
        <f>ROUND(Y767*Source!I605,9)</f>
        <v>0.40378799999999998</v>
      </c>
      <c r="CW767">
        <v>0</v>
      </c>
      <c r="CX767">
        <f>ROUND(Y767*Source!I605,9)</f>
        <v>0.40378799999999998</v>
      </c>
      <c r="CY767">
        <f>AD767</f>
        <v>0</v>
      </c>
      <c r="CZ767">
        <f>AH767</f>
        <v>0</v>
      </c>
      <c r="DA767">
        <f>AL767</f>
        <v>1</v>
      </c>
      <c r="DB767">
        <f>ROUND(((ROUND(AT767*CZ767,2)*1.15)*1.2),6)</f>
        <v>0</v>
      </c>
      <c r="DC767">
        <f>ROUND(((ROUND(AT767*AG767,2)*1.15)*1.2),6)</f>
        <v>0</v>
      </c>
      <c r="DD767" t="s">
        <v>3</v>
      </c>
      <c r="DE767" t="s">
        <v>3</v>
      </c>
      <c r="DF767">
        <f>ROUND(ROUND(AE767,2)*CX767,2)</f>
        <v>0</v>
      </c>
      <c r="DG767">
        <f t="shared" si="358"/>
        <v>0</v>
      </c>
      <c r="DH767">
        <f t="shared" si="359"/>
        <v>0</v>
      </c>
      <c r="DI767">
        <f t="shared" si="331"/>
        <v>0</v>
      </c>
      <c r="DJ767">
        <f>DI767</f>
        <v>0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5">
      <c r="A768">
        <f>ROW(Source!A605)</f>
        <v>605</v>
      </c>
      <c r="B768">
        <v>86549536</v>
      </c>
      <c r="C768">
        <v>86550924</v>
      </c>
      <c r="D768">
        <v>85714313</v>
      </c>
      <c r="E768">
        <v>1</v>
      </c>
      <c r="F768">
        <v>1</v>
      </c>
      <c r="G768">
        <v>1081</v>
      </c>
      <c r="H768">
        <v>3</v>
      </c>
      <c r="I768" t="s">
        <v>161</v>
      </c>
      <c r="J768" t="s">
        <v>164</v>
      </c>
      <c r="K768" t="s">
        <v>162</v>
      </c>
      <c r="L768">
        <v>1354</v>
      </c>
      <c r="N768">
        <v>1010</v>
      </c>
      <c r="O768" t="s">
        <v>163</v>
      </c>
      <c r="P768" t="s">
        <v>163</v>
      </c>
      <c r="Q768">
        <v>1</v>
      </c>
      <c r="W768">
        <v>0</v>
      </c>
      <c r="X768">
        <v>944493166</v>
      </c>
      <c r="Y768">
        <f>((AT768*1)*1)</f>
        <v>100</v>
      </c>
      <c r="AA768">
        <v>220.15</v>
      </c>
      <c r="AB768">
        <v>0</v>
      </c>
      <c r="AC768">
        <v>0</v>
      </c>
      <c r="AD768">
        <v>0</v>
      </c>
      <c r="AE768">
        <v>265.24</v>
      </c>
      <c r="AF768">
        <v>0</v>
      </c>
      <c r="AG768">
        <v>0</v>
      </c>
      <c r="AH768">
        <v>0</v>
      </c>
      <c r="AI768">
        <v>0.83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 t="s">
        <v>3</v>
      </c>
      <c r="AT768">
        <v>100</v>
      </c>
      <c r="AU768" t="s">
        <v>36</v>
      </c>
      <c r="AV768">
        <v>0</v>
      </c>
      <c r="AW768">
        <v>1</v>
      </c>
      <c r="AX768">
        <v>-1</v>
      </c>
      <c r="AY768">
        <v>0</v>
      </c>
      <c r="AZ768">
        <v>0</v>
      </c>
      <c r="BA768" t="s">
        <v>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ROUND(Y768*Source!I605,9)</f>
        <v>2</v>
      </c>
      <c r="CY768">
        <f>AA768</f>
        <v>220.15</v>
      </c>
      <c r="CZ768">
        <f>AE768</f>
        <v>265.24</v>
      </c>
      <c r="DA768">
        <f>AI768</f>
        <v>0.83</v>
      </c>
      <c r="DB768">
        <f>ROUND(((ROUND(AT768*CZ768,2)*1)*1),6)</f>
        <v>26524</v>
      </c>
      <c r="DC768">
        <f>ROUND(((ROUND(AT768*AG768,2)*1)*1),6)</f>
        <v>0</v>
      </c>
      <c r="DD768" t="s">
        <v>3</v>
      </c>
      <c r="DE768" t="s">
        <v>3</v>
      </c>
      <c r="DF768">
        <f>ROUND(ROUND(AE768*AI768,2)*CX768,2)</f>
        <v>440.3</v>
      </c>
      <c r="DG768">
        <f t="shared" si="358"/>
        <v>0</v>
      </c>
      <c r="DH768">
        <f t="shared" si="359"/>
        <v>0</v>
      </c>
      <c r="DI768">
        <f t="shared" si="331"/>
        <v>0</v>
      </c>
      <c r="DJ768">
        <f>DF768</f>
        <v>440.3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ROW(Source!A608)</f>
        <v>608</v>
      </c>
      <c r="B769">
        <v>86549534</v>
      </c>
      <c r="C769">
        <v>86550930</v>
      </c>
      <c r="D769">
        <v>85665773</v>
      </c>
      <c r="E769">
        <v>1081</v>
      </c>
      <c r="F769">
        <v>1</v>
      </c>
      <c r="G769">
        <v>1081</v>
      </c>
      <c r="H769">
        <v>1</v>
      </c>
      <c r="I769" t="s">
        <v>612</v>
      </c>
      <c r="J769" t="s">
        <v>3</v>
      </c>
      <c r="K769" t="s">
        <v>613</v>
      </c>
      <c r="L769">
        <v>1191</v>
      </c>
      <c r="N769">
        <v>1013</v>
      </c>
      <c r="O769" t="s">
        <v>614</v>
      </c>
      <c r="P769" t="s">
        <v>614</v>
      </c>
      <c r="Q769">
        <v>1</v>
      </c>
      <c r="W769">
        <v>0</v>
      </c>
      <c r="X769">
        <v>476480486</v>
      </c>
      <c r="Y769">
        <f>((AT769*1.15)*1.2)</f>
        <v>0.63480000000000003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0.46</v>
      </c>
      <c r="AU769" t="s">
        <v>139</v>
      </c>
      <c r="AV769">
        <v>1</v>
      </c>
      <c r="AW769">
        <v>2</v>
      </c>
      <c r="AX769">
        <v>86550936</v>
      </c>
      <c r="AY769">
        <v>1</v>
      </c>
      <c r="AZ769">
        <v>0</v>
      </c>
      <c r="BA769">
        <v>745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U769">
        <f>ROUND(AT769*Source!I608*AH769*AL769,2)</f>
        <v>0</v>
      </c>
      <c r="CV769">
        <f>ROUND(Y769*Source!I608,9)</f>
        <v>1.2696000000000001</v>
      </c>
      <c r="CW769">
        <v>0</v>
      </c>
      <c r="CX769">
        <f>ROUND(Y769*Source!I608,9)</f>
        <v>1.2696000000000001</v>
      </c>
      <c r="CY769">
        <f>AD769</f>
        <v>0</v>
      </c>
      <c r="CZ769">
        <f>AH769</f>
        <v>0</v>
      </c>
      <c r="DA769">
        <f>AL769</f>
        <v>1</v>
      </c>
      <c r="DB769">
        <f>ROUND(((ROUND(AT769*CZ769,2)*1.15)*1.2),6)</f>
        <v>0</v>
      </c>
      <c r="DC769">
        <f>ROUND(((ROUND(AT769*AG769,2)*1.15)*1.2),6)</f>
        <v>0</v>
      </c>
      <c r="DD769" t="s">
        <v>3</v>
      </c>
      <c r="DE769" t="s">
        <v>3</v>
      </c>
      <c r="DF769">
        <f t="shared" ref="DF769:DF775" si="362">ROUND(ROUND(AE769,2)*CX769,2)</f>
        <v>0</v>
      </c>
      <c r="DG769">
        <f t="shared" si="358"/>
        <v>0</v>
      </c>
      <c r="DH769">
        <f t="shared" si="359"/>
        <v>0</v>
      </c>
      <c r="DI769">
        <f t="shared" ref="DI769:DI778" si="363">ROUND(ROUND(AH769,2)*CX769,2)</f>
        <v>0</v>
      </c>
      <c r="DJ769">
        <f>DI769</f>
        <v>0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ROW(Source!A608)</f>
        <v>608</v>
      </c>
      <c r="B770">
        <v>86549534</v>
      </c>
      <c r="C770">
        <v>86550930</v>
      </c>
      <c r="D770">
        <v>85731677</v>
      </c>
      <c r="E770">
        <v>1</v>
      </c>
      <c r="F770">
        <v>1</v>
      </c>
      <c r="G770">
        <v>1081</v>
      </c>
      <c r="H770">
        <v>2</v>
      </c>
      <c r="I770" t="s">
        <v>632</v>
      </c>
      <c r="J770" t="s">
        <v>633</v>
      </c>
      <c r="K770" t="s">
        <v>634</v>
      </c>
      <c r="L770">
        <v>1368</v>
      </c>
      <c r="N770">
        <v>1011</v>
      </c>
      <c r="O770" t="s">
        <v>618</v>
      </c>
      <c r="P770" t="s">
        <v>618</v>
      </c>
      <c r="Q770">
        <v>1</v>
      </c>
      <c r="W770">
        <v>0</v>
      </c>
      <c r="X770">
        <v>874612079</v>
      </c>
      <c r="Y770">
        <f>((AT770*1.25)*1.2)</f>
        <v>1.4999999999999999E-2</v>
      </c>
      <c r="AA770">
        <v>0</v>
      </c>
      <c r="AB770">
        <v>88.67</v>
      </c>
      <c r="AC770">
        <v>13.47</v>
      </c>
      <c r="AD770">
        <v>0</v>
      </c>
      <c r="AE770">
        <v>0</v>
      </c>
      <c r="AF770">
        <v>83.1</v>
      </c>
      <c r="AG770">
        <v>12.62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0.01</v>
      </c>
      <c r="AU770" t="s">
        <v>138</v>
      </c>
      <c r="AV770">
        <v>0</v>
      </c>
      <c r="AW770">
        <v>2</v>
      </c>
      <c r="AX770">
        <v>86550937</v>
      </c>
      <c r="AY770">
        <v>1</v>
      </c>
      <c r="AZ770">
        <v>0</v>
      </c>
      <c r="BA770">
        <v>746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ROUND(Y770*Source!I608*DO770,9)</f>
        <v>0.37859999999999999</v>
      </c>
      <c r="CX770">
        <f>ROUND(Y770*Source!I608,9)</f>
        <v>0.03</v>
      </c>
      <c r="CY770">
        <f>AB770</f>
        <v>88.67</v>
      </c>
      <c r="CZ770">
        <f>AF770</f>
        <v>83.1</v>
      </c>
      <c r="DA770">
        <f>AJ770</f>
        <v>1</v>
      </c>
      <c r="DB770">
        <f>ROUND(((ROUND(AT770*CZ770,2)*1.25)*1.2),6)</f>
        <v>1.2450000000000001</v>
      </c>
      <c r="DC770">
        <f>ROUND(((ROUND(AT770*AG770,2)*1.25)*1.2),6)</f>
        <v>0.19500000000000001</v>
      </c>
      <c r="DD770" t="s">
        <v>3</v>
      </c>
      <c r="DE770" t="s">
        <v>3</v>
      </c>
      <c r="DF770">
        <f t="shared" si="362"/>
        <v>0</v>
      </c>
      <c r="DG770">
        <f t="shared" si="358"/>
        <v>2.4900000000000002</v>
      </c>
      <c r="DH770">
        <f t="shared" si="359"/>
        <v>0.38</v>
      </c>
      <c r="DI770">
        <f t="shared" si="363"/>
        <v>0</v>
      </c>
      <c r="DJ770">
        <f>DG770</f>
        <v>2.4900000000000002</v>
      </c>
      <c r="DK770">
        <v>0</v>
      </c>
      <c r="DL770" t="s">
        <v>635</v>
      </c>
      <c r="DM770">
        <v>0</v>
      </c>
      <c r="DN770" t="s">
        <v>614</v>
      </c>
      <c r="DO770">
        <v>12.62</v>
      </c>
    </row>
    <row r="771" spans="1:119" x14ac:dyDescent="0.25">
      <c r="A771">
        <f>ROW(Source!A608)</f>
        <v>608</v>
      </c>
      <c r="B771">
        <v>86549534</v>
      </c>
      <c r="C771">
        <v>86550930</v>
      </c>
      <c r="D771">
        <v>85701565</v>
      </c>
      <c r="E771">
        <v>1</v>
      </c>
      <c r="F771">
        <v>1</v>
      </c>
      <c r="G771">
        <v>1081</v>
      </c>
      <c r="H771">
        <v>3</v>
      </c>
      <c r="I771" t="s">
        <v>727</v>
      </c>
      <c r="J771" t="s">
        <v>728</v>
      </c>
      <c r="K771" t="s">
        <v>729</v>
      </c>
      <c r="L771">
        <v>1348</v>
      </c>
      <c r="N771">
        <v>1009</v>
      </c>
      <c r="O771" t="s">
        <v>628</v>
      </c>
      <c r="P771" t="s">
        <v>628</v>
      </c>
      <c r="Q771">
        <v>1000</v>
      </c>
      <c r="W771">
        <v>0</v>
      </c>
      <c r="X771">
        <v>1260429582</v>
      </c>
      <c r="Y771">
        <f>((AT771*1)*1)</f>
        <v>2.0000000000000001E-4</v>
      </c>
      <c r="AA771">
        <v>476.07</v>
      </c>
      <c r="AB771">
        <v>0</v>
      </c>
      <c r="AC771">
        <v>0</v>
      </c>
      <c r="AD771">
        <v>0</v>
      </c>
      <c r="AE771">
        <v>476.07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-2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2.0000000000000001E-4</v>
      </c>
      <c r="AU771" t="s">
        <v>36</v>
      </c>
      <c r="AV771">
        <v>0</v>
      </c>
      <c r="AW771">
        <v>2</v>
      </c>
      <c r="AX771">
        <v>86550938</v>
      </c>
      <c r="AY771">
        <v>1</v>
      </c>
      <c r="AZ771">
        <v>0</v>
      </c>
      <c r="BA771">
        <v>747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ROUND(Y771*Source!I608,9)</f>
        <v>4.0000000000000002E-4</v>
      </c>
      <c r="CY771">
        <f>AA771</f>
        <v>476.07</v>
      </c>
      <c r="CZ771">
        <f>AE771</f>
        <v>476.07</v>
      </c>
      <c r="DA771">
        <f>AI771</f>
        <v>1</v>
      </c>
      <c r="DB771">
        <f>ROUND(((ROUND(AT771*CZ771,2)*1)*1),6)</f>
        <v>0.1</v>
      </c>
      <c r="DC771">
        <f>ROUND(((ROUND(AT771*AG771,2)*1)*1),6)</f>
        <v>0</v>
      </c>
      <c r="DD771" t="s">
        <v>3</v>
      </c>
      <c r="DE771" t="s">
        <v>3</v>
      </c>
      <c r="DF771">
        <f t="shared" si="362"/>
        <v>0.19</v>
      </c>
      <c r="DG771">
        <f t="shared" si="358"/>
        <v>0</v>
      </c>
      <c r="DH771">
        <f t="shared" si="359"/>
        <v>0</v>
      </c>
      <c r="DI771">
        <f t="shared" si="363"/>
        <v>0</v>
      </c>
      <c r="DJ771">
        <f>DF771</f>
        <v>0.19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ROW(Source!A608)</f>
        <v>608</v>
      </c>
      <c r="B772">
        <v>86549534</v>
      </c>
      <c r="C772">
        <v>86550930</v>
      </c>
      <c r="D772">
        <v>85700837</v>
      </c>
      <c r="E772">
        <v>1</v>
      </c>
      <c r="F772">
        <v>1</v>
      </c>
      <c r="G772">
        <v>1081</v>
      </c>
      <c r="H772">
        <v>3</v>
      </c>
      <c r="I772" t="s">
        <v>733</v>
      </c>
      <c r="J772" t="s">
        <v>734</v>
      </c>
      <c r="K772" t="s">
        <v>735</v>
      </c>
      <c r="L772">
        <v>1348</v>
      </c>
      <c r="N772">
        <v>1009</v>
      </c>
      <c r="O772" t="s">
        <v>628</v>
      </c>
      <c r="P772" t="s">
        <v>628</v>
      </c>
      <c r="Q772">
        <v>1000</v>
      </c>
      <c r="W772">
        <v>0</v>
      </c>
      <c r="X772">
        <v>1827646295</v>
      </c>
      <c r="Y772">
        <f>((AT772*1)*1)</f>
        <v>6.9999999999999994E-5</v>
      </c>
      <c r="AA772">
        <v>25762.5</v>
      </c>
      <c r="AB772">
        <v>0</v>
      </c>
      <c r="AC772">
        <v>0</v>
      </c>
      <c r="AD772">
        <v>0</v>
      </c>
      <c r="AE772">
        <v>25762.5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-2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6.9999999999999994E-5</v>
      </c>
      <c r="AU772" t="s">
        <v>36</v>
      </c>
      <c r="AV772">
        <v>0</v>
      </c>
      <c r="AW772">
        <v>2</v>
      </c>
      <c r="AX772">
        <v>86550939</v>
      </c>
      <c r="AY772">
        <v>1</v>
      </c>
      <c r="AZ772">
        <v>0</v>
      </c>
      <c r="BA772">
        <v>748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ROUND(Y772*Source!I608,9)</f>
        <v>1.3999999999999999E-4</v>
      </c>
      <c r="CY772">
        <f>AA772</f>
        <v>25762.5</v>
      </c>
      <c r="CZ772">
        <f>AE772</f>
        <v>25762.5</v>
      </c>
      <c r="DA772">
        <f>AI772</f>
        <v>1</v>
      </c>
      <c r="DB772">
        <f>ROUND(((ROUND(AT772*CZ772,2)*1)*1),6)</f>
        <v>1.8</v>
      </c>
      <c r="DC772">
        <f>ROUND(((ROUND(AT772*AG772,2)*1)*1),6)</f>
        <v>0</v>
      </c>
      <c r="DD772" t="s">
        <v>3</v>
      </c>
      <c r="DE772" t="s">
        <v>3</v>
      </c>
      <c r="DF772">
        <f t="shared" si="362"/>
        <v>3.61</v>
      </c>
      <c r="DG772">
        <f t="shared" si="358"/>
        <v>0</v>
      </c>
      <c r="DH772">
        <f t="shared" si="359"/>
        <v>0</v>
      </c>
      <c r="DI772">
        <f t="shared" si="363"/>
        <v>0</v>
      </c>
      <c r="DJ772">
        <f>DF772</f>
        <v>3.61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ROW(Source!A608)</f>
        <v>608</v>
      </c>
      <c r="B773">
        <v>86549534</v>
      </c>
      <c r="C773">
        <v>86550930</v>
      </c>
      <c r="D773">
        <v>0</v>
      </c>
      <c r="E773">
        <v>1081</v>
      </c>
      <c r="F773">
        <v>1</v>
      </c>
      <c r="G773">
        <v>1081</v>
      </c>
      <c r="H773">
        <v>3</v>
      </c>
      <c r="I773" t="s">
        <v>581</v>
      </c>
      <c r="J773" t="s">
        <v>3</v>
      </c>
      <c r="K773" t="s">
        <v>582</v>
      </c>
      <c r="L773">
        <v>1354</v>
      </c>
      <c r="N773">
        <v>1010</v>
      </c>
      <c r="O773" t="s">
        <v>163</v>
      </c>
      <c r="P773" t="s">
        <v>163</v>
      </c>
      <c r="Q773">
        <v>1</v>
      </c>
      <c r="W773">
        <v>0</v>
      </c>
      <c r="X773">
        <v>1790148274</v>
      </c>
      <c r="Y773">
        <f>((AT773*1)*1)</f>
        <v>1</v>
      </c>
      <c r="AA773">
        <v>401.46</v>
      </c>
      <c r="AB773">
        <v>0</v>
      </c>
      <c r="AC773">
        <v>0</v>
      </c>
      <c r="AD773">
        <v>0</v>
      </c>
      <c r="AE773">
        <v>401.46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 t="s">
        <v>3</v>
      </c>
      <c r="AT773">
        <v>1</v>
      </c>
      <c r="AU773" t="s">
        <v>36</v>
      </c>
      <c r="AV773">
        <v>0</v>
      </c>
      <c r="AW773">
        <v>1</v>
      </c>
      <c r="AX773">
        <v>-1</v>
      </c>
      <c r="AY773">
        <v>0</v>
      </c>
      <c r="AZ773">
        <v>0</v>
      </c>
      <c r="BA773" t="s">
        <v>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ROUND(Y773*Source!I608,9)</f>
        <v>2</v>
      </c>
      <c r="CY773">
        <f>AA773</f>
        <v>401.46</v>
      </c>
      <c r="CZ773">
        <f>AE773</f>
        <v>401.46</v>
      </c>
      <c r="DA773">
        <f>AI773</f>
        <v>1</v>
      </c>
      <c r="DB773">
        <f>ROUND(((ROUND(AT773*CZ773,2)*1)*1),6)</f>
        <v>401.46</v>
      </c>
      <c r="DC773">
        <f>ROUND(((ROUND(AT773*AG773,2)*1)*1),6)</f>
        <v>0</v>
      </c>
      <c r="DD773" t="s">
        <v>3</v>
      </c>
      <c r="DE773" t="s">
        <v>3</v>
      </c>
      <c r="DF773">
        <f t="shared" si="362"/>
        <v>802.92</v>
      </c>
      <c r="DG773">
        <f t="shared" si="358"/>
        <v>0</v>
      </c>
      <c r="DH773">
        <f t="shared" si="359"/>
        <v>0</v>
      </c>
      <c r="DI773">
        <f t="shared" si="363"/>
        <v>0</v>
      </c>
      <c r="DJ773">
        <f>DF773</f>
        <v>802.92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ROW(Source!A609)</f>
        <v>609</v>
      </c>
      <c r="B774">
        <v>86549536</v>
      </c>
      <c r="C774">
        <v>86550930</v>
      </c>
      <c r="D774">
        <v>85665773</v>
      </c>
      <c r="E774">
        <v>1081</v>
      </c>
      <c r="F774">
        <v>1</v>
      </c>
      <c r="G774">
        <v>1081</v>
      </c>
      <c r="H774">
        <v>1</v>
      </c>
      <c r="I774" t="s">
        <v>612</v>
      </c>
      <c r="J774" t="s">
        <v>3</v>
      </c>
      <c r="K774" t="s">
        <v>613</v>
      </c>
      <c r="L774">
        <v>1191</v>
      </c>
      <c r="N774">
        <v>1013</v>
      </c>
      <c r="O774" t="s">
        <v>614</v>
      </c>
      <c r="P774" t="s">
        <v>614</v>
      </c>
      <c r="Q774">
        <v>1</v>
      </c>
      <c r="W774">
        <v>0</v>
      </c>
      <c r="X774">
        <v>476480486</v>
      </c>
      <c r="Y774">
        <f>((AT774*1.15)*1.2)</f>
        <v>0.63480000000000003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5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0.46</v>
      </c>
      <c r="AU774" t="s">
        <v>139</v>
      </c>
      <c r="AV774">
        <v>1</v>
      </c>
      <c r="AW774">
        <v>2</v>
      </c>
      <c r="AX774">
        <v>86550936</v>
      </c>
      <c r="AY774">
        <v>1</v>
      </c>
      <c r="AZ774">
        <v>0</v>
      </c>
      <c r="BA774">
        <v>750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U774">
        <f>ROUND(AT774*Source!I609*AH774*AL774,2)</f>
        <v>0</v>
      </c>
      <c r="CV774">
        <f>ROUND(Y774*Source!I609,9)</f>
        <v>1.2696000000000001</v>
      </c>
      <c r="CW774">
        <v>0</v>
      </c>
      <c r="CX774">
        <f>ROUND(Y774*Source!I609,9)</f>
        <v>1.2696000000000001</v>
      </c>
      <c r="CY774">
        <f>AD774</f>
        <v>0</v>
      </c>
      <c r="CZ774">
        <f>AH774</f>
        <v>0</v>
      </c>
      <c r="DA774">
        <f>AL774</f>
        <v>1</v>
      </c>
      <c r="DB774">
        <f>ROUND(((ROUND(AT774*CZ774,2)*1.15)*1.2),6)</f>
        <v>0</v>
      </c>
      <c r="DC774">
        <f>ROUND(((ROUND(AT774*AG774,2)*1.15)*1.2),6)</f>
        <v>0</v>
      </c>
      <c r="DD774" t="s">
        <v>3</v>
      </c>
      <c r="DE774" t="s">
        <v>3</v>
      </c>
      <c r="DF774">
        <f t="shared" si="362"/>
        <v>0</v>
      </c>
      <c r="DG774">
        <f t="shared" si="358"/>
        <v>0</v>
      </c>
      <c r="DH774">
        <f t="shared" si="359"/>
        <v>0</v>
      </c>
      <c r="DI774">
        <f t="shared" si="363"/>
        <v>0</v>
      </c>
      <c r="DJ774">
        <f>DI774</f>
        <v>0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ROW(Source!A609)</f>
        <v>609</v>
      </c>
      <c r="B775">
        <v>86549536</v>
      </c>
      <c r="C775">
        <v>86550930</v>
      </c>
      <c r="D775">
        <v>85731677</v>
      </c>
      <c r="E775">
        <v>1</v>
      </c>
      <c r="F775">
        <v>1</v>
      </c>
      <c r="G775">
        <v>1081</v>
      </c>
      <c r="H775">
        <v>2</v>
      </c>
      <c r="I775" t="s">
        <v>632</v>
      </c>
      <c r="J775" t="s">
        <v>633</v>
      </c>
      <c r="K775" t="s">
        <v>634</v>
      </c>
      <c r="L775">
        <v>1368</v>
      </c>
      <c r="N775">
        <v>1011</v>
      </c>
      <c r="O775" t="s">
        <v>618</v>
      </c>
      <c r="P775" t="s">
        <v>618</v>
      </c>
      <c r="Q775">
        <v>1</v>
      </c>
      <c r="W775">
        <v>0</v>
      </c>
      <c r="X775">
        <v>874612079</v>
      </c>
      <c r="Y775">
        <f>((AT775*1.25)*1.2)</f>
        <v>1.4999999999999999E-2</v>
      </c>
      <c r="AA775">
        <v>0</v>
      </c>
      <c r="AB775">
        <v>1513.56</v>
      </c>
      <c r="AC775">
        <v>758.78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17.07</v>
      </c>
      <c r="AK775">
        <v>56.35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0.01</v>
      </c>
      <c r="AU775" t="s">
        <v>138</v>
      </c>
      <c r="AV775">
        <v>0</v>
      </c>
      <c r="AW775">
        <v>2</v>
      </c>
      <c r="AX775">
        <v>86550937</v>
      </c>
      <c r="AY775">
        <v>1</v>
      </c>
      <c r="AZ775">
        <v>0</v>
      </c>
      <c r="BA775">
        <v>751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ROUND(Y775*Source!I609*DO775,9)</f>
        <v>0.37859999999999999</v>
      </c>
      <c r="CX775">
        <f>ROUND(Y775*Source!I609,9)</f>
        <v>0.03</v>
      </c>
      <c r="CY775">
        <f>AB775</f>
        <v>1513.56</v>
      </c>
      <c r="CZ775">
        <f>AF775</f>
        <v>83.1</v>
      </c>
      <c r="DA775">
        <f>AJ775</f>
        <v>17.07</v>
      </c>
      <c r="DB775">
        <f>ROUND(((ROUND(AT775*CZ775,2)*1.25)*1.2),6)</f>
        <v>1.2450000000000001</v>
      </c>
      <c r="DC775">
        <f>ROUND(((ROUND(AT775*AG775,2)*1.25)*1.2),6)</f>
        <v>0.19500000000000001</v>
      </c>
      <c r="DD775" t="s">
        <v>3</v>
      </c>
      <c r="DE775" t="s">
        <v>3</v>
      </c>
      <c r="DF775">
        <f t="shared" si="362"/>
        <v>0</v>
      </c>
      <c r="DG775">
        <f>ROUND(ROUND(AF775*AJ775,2)*CX775,2)</f>
        <v>42.56</v>
      </c>
      <c r="DH775">
        <f>ROUND(ROUND(AG775*AK775,2)*CX775,2)</f>
        <v>21.33</v>
      </c>
      <c r="DI775">
        <f t="shared" si="363"/>
        <v>0</v>
      </c>
      <c r="DJ775">
        <f>DG775</f>
        <v>42.56</v>
      </c>
      <c r="DK775">
        <v>0</v>
      </c>
      <c r="DL775" t="s">
        <v>635</v>
      </c>
      <c r="DM775">
        <v>0</v>
      </c>
      <c r="DN775" t="s">
        <v>614</v>
      </c>
      <c r="DO775">
        <v>12.62</v>
      </c>
    </row>
    <row r="776" spans="1:119" x14ac:dyDescent="0.25">
      <c r="A776">
        <f>ROW(Source!A609)</f>
        <v>609</v>
      </c>
      <c r="B776">
        <v>86549536</v>
      </c>
      <c r="C776">
        <v>86550930</v>
      </c>
      <c r="D776">
        <v>85701565</v>
      </c>
      <c r="E776">
        <v>1</v>
      </c>
      <c r="F776">
        <v>1</v>
      </c>
      <c r="G776">
        <v>1081</v>
      </c>
      <c r="H776">
        <v>3</v>
      </c>
      <c r="I776" t="s">
        <v>727</v>
      </c>
      <c r="J776" t="s">
        <v>728</v>
      </c>
      <c r="K776" t="s">
        <v>729</v>
      </c>
      <c r="L776">
        <v>1348</v>
      </c>
      <c r="N776">
        <v>1009</v>
      </c>
      <c r="O776" t="s">
        <v>628</v>
      </c>
      <c r="P776" t="s">
        <v>628</v>
      </c>
      <c r="Q776">
        <v>1000</v>
      </c>
      <c r="W776">
        <v>0</v>
      </c>
      <c r="X776">
        <v>1260429582</v>
      </c>
      <c r="Y776">
        <f>((AT776*1)*1)</f>
        <v>2.0000000000000001E-4</v>
      </c>
      <c r="AA776">
        <v>36685.949999999997</v>
      </c>
      <c r="AB776">
        <v>0</v>
      </c>
      <c r="AC776">
        <v>0</v>
      </c>
      <c r="AD776">
        <v>0</v>
      </c>
      <c r="AE776">
        <v>476.07</v>
      </c>
      <c r="AF776">
        <v>0</v>
      </c>
      <c r="AG776">
        <v>0</v>
      </c>
      <c r="AH776">
        <v>0</v>
      </c>
      <c r="AI776">
        <v>77.06</v>
      </c>
      <c r="AJ776">
        <v>1</v>
      </c>
      <c r="AK776">
        <v>1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2.0000000000000001E-4</v>
      </c>
      <c r="AU776" t="s">
        <v>36</v>
      </c>
      <c r="AV776">
        <v>0</v>
      </c>
      <c r="AW776">
        <v>2</v>
      </c>
      <c r="AX776">
        <v>86550938</v>
      </c>
      <c r="AY776">
        <v>1</v>
      </c>
      <c r="AZ776">
        <v>0</v>
      </c>
      <c r="BA776">
        <v>752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ROUND(Y776*Source!I609,9)</f>
        <v>4.0000000000000002E-4</v>
      </c>
      <c r="CY776">
        <f>AA776</f>
        <v>36685.949999999997</v>
      </c>
      <c r="CZ776">
        <f>AE776</f>
        <v>476.07</v>
      </c>
      <c r="DA776">
        <f>AI776</f>
        <v>77.06</v>
      </c>
      <c r="DB776">
        <f>ROUND(((ROUND(AT776*CZ776,2)*1)*1),6)</f>
        <v>0.1</v>
      </c>
      <c r="DC776">
        <f>ROUND(((ROUND(AT776*AG776,2)*1)*1),6)</f>
        <v>0</v>
      </c>
      <c r="DD776" t="s">
        <v>3</v>
      </c>
      <c r="DE776" t="s">
        <v>3</v>
      </c>
      <c r="DF776">
        <f>ROUND(ROUND(AE776*AI776,2)*CX776,2)</f>
        <v>14.67</v>
      </c>
      <c r="DG776">
        <f>ROUND(ROUND(AF776,2)*CX776,2)</f>
        <v>0</v>
      </c>
      <c r="DH776">
        <f>ROUND(ROUND(AG776,2)*CX776,2)</f>
        <v>0</v>
      </c>
      <c r="DI776">
        <f t="shared" si="363"/>
        <v>0</v>
      </c>
      <c r="DJ776">
        <f>DF776</f>
        <v>14.67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5">
      <c r="A777">
        <f>ROW(Source!A609)</f>
        <v>609</v>
      </c>
      <c r="B777">
        <v>86549536</v>
      </c>
      <c r="C777">
        <v>86550930</v>
      </c>
      <c r="D777">
        <v>85700837</v>
      </c>
      <c r="E777">
        <v>1</v>
      </c>
      <c r="F777">
        <v>1</v>
      </c>
      <c r="G777">
        <v>1081</v>
      </c>
      <c r="H777">
        <v>3</v>
      </c>
      <c r="I777" t="s">
        <v>733</v>
      </c>
      <c r="J777" t="s">
        <v>734</v>
      </c>
      <c r="K777" t="s">
        <v>735</v>
      </c>
      <c r="L777">
        <v>1348</v>
      </c>
      <c r="N777">
        <v>1009</v>
      </c>
      <c r="O777" t="s">
        <v>628</v>
      </c>
      <c r="P777" t="s">
        <v>628</v>
      </c>
      <c r="Q777">
        <v>1000</v>
      </c>
      <c r="W777">
        <v>0</v>
      </c>
      <c r="X777">
        <v>1827646295</v>
      </c>
      <c r="Y777">
        <f>((AT777*1)*1)</f>
        <v>6.9999999999999994E-5</v>
      </c>
      <c r="AA777">
        <v>205069.5</v>
      </c>
      <c r="AB777">
        <v>0</v>
      </c>
      <c r="AC777">
        <v>0</v>
      </c>
      <c r="AD777">
        <v>0</v>
      </c>
      <c r="AE777">
        <v>25762.5</v>
      </c>
      <c r="AF777">
        <v>0</v>
      </c>
      <c r="AG777">
        <v>0</v>
      </c>
      <c r="AH777">
        <v>0</v>
      </c>
      <c r="AI777">
        <v>7.96</v>
      </c>
      <c r="AJ777">
        <v>1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6.9999999999999994E-5</v>
      </c>
      <c r="AU777" t="s">
        <v>36</v>
      </c>
      <c r="AV777">
        <v>0</v>
      </c>
      <c r="AW777">
        <v>2</v>
      </c>
      <c r="AX777">
        <v>86550939</v>
      </c>
      <c r="AY777">
        <v>1</v>
      </c>
      <c r="AZ777">
        <v>0</v>
      </c>
      <c r="BA777">
        <v>753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ROUND(Y777*Source!I609,9)</f>
        <v>1.3999999999999999E-4</v>
      </c>
      <c r="CY777">
        <f>AA777</f>
        <v>205069.5</v>
      </c>
      <c r="CZ777">
        <f>AE777</f>
        <v>25762.5</v>
      </c>
      <c r="DA777">
        <f>AI777</f>
        <v>7.96</v>
      </c>
      <c r="DB777">
        <f>ROUND(((ROUND(AT777*CZ777,2)*1)*1),6)</f>
        <v>1.8</v>
      </c>
      <c r="DC777">
        <f>ROUND(((ROUND(AT777*AG777,2)*1)*1),6)</f>
        <v>0</v>
      </c>
      <c r="DD777" t="s">
        <v>3</v>
      </c>
      <c r="DE777" t="s">
        <v>3</v>
      </c>
      <c r="DF777">
        <f>ROUND(ROUND(AE777*AI777,2)*CX777,2)</f>
        <v>28.71</v>
      </c>
      <c r="DG777">
        <f>ROUND(ROUND(AF777,2)*CX777,2)</f>
        <v>0</v>
      </c>
      <c r="DH777">
        <f>ROUND(ROUND(AG777,2)*CX777,2)</f>
        <v>0</v>
      </c>
      <c r="DI777">
        <f t="shared" si="363"/>
        <v>0</v>
      </c>
      <c r="DJ777">
        <f>DF777</f>
        <v>28.71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ROW(Source!A609)</f>
        <v>609</v>
      </c>
      <c r="B778">
        <v>86549536</v>
      </c>
      <c r="C778">
        <v>86550930</v>
      </c>
      <c r="D778">
        <v>0</v>
      </c>
      <c r="E778">
        <v>1081</v>
      </c>
      <c r="F778">
        <v>1</v>
      </c>
      <c r="G778">
        <v>1081</v>
      </c>
      <c r="H778">
        <v>3</v>
      </c>
      <c r="I778" t="s">
        <v>581</v>
      </c>
      <c r="J778" t="s">
        <v>3</v>
      </c>
      <c r="K778" t="s">
        <v>582</v>
      </c>
      <c r="L778">
        <v>1354</v>
      </c>
      <c r="N778">
        <v>1010</v>
      </c>
      <c r="O778" t="s">
        <v>163</v>
      </c>
      <c r="P778" t="s">
        <v>163</v>
      </c>
      <c r="Q778">
        <v>1</v>
      </c>
      <c r="W778">
        <v>0</v>
      </c>
      <c r="X778">
        <v>1790148274</v>
      </c>
      <c r="Y778">
        <f>((AT778*1)*1)</f>
        <v>1</v>
      </c>
      <c r="AA778">
        <v>3950.37</v>
      </c>
      <c r="AB778">
        <v>0</v>
      </c>
      <c r="AC778">
        <v>0</v>
      </c>
      <c r="AD778">
        <v>0</v>
      </c>
      <c r="AE778">
        <v>401.46</v>
      </c>
      <c r="AF778">
        <v>0</v>
      </c>
      <c r="AG778">
        <v>0</v>
      </c>
      <c r="AH778">
        <v>0</v>
      </c>
      <c r="AI778">
        <v>9.84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1</v>
      </c>
      <c r="AU778" t="s">
        <v>36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ROUND(Y778*Source!I609,9)</f>
        <v>2</v>
      </c>
      <c r="CY778">
        <f>AA778</f>
        <v>3950.37</v>
      </c>
      <c r="CZ778">
        <f>AE778</f>
        <v>401.46</v>
      </c>
      <c r="DA778">
        <f>AI778</f>
        <v>9.84</v>
      </c>
      <c r="DB778">
        <f>ROUND(((ROUND(AT778*CZ778,2)*1)*1),6)</f>
        <v>401.46</v>
      </c>
      <c r="DC778">
        <f>ROUND(((ROUND(AT778*AG778,2)*1)*1),6)</f>
        <v>0</v>
      </c>
      <c r="DD778" t="s">
        <v>3</v>
      </c>
      <c r="DE778" t="s">
        <v>3</v>
      </c>
      <c r="DF778">
        <f>ROUND(ROUND(AE778*AI778,2)*CX778,2)</f>
        <v>7900.74</v>
      </c>
      <c r="DG778">
        <f>ROUND(ROUND(AF778,2)*CX778,2)</f>
        <v>0</v>
      </c>
      <c r="DH778">
        <f>ROUND(ROUND(AG778,2)*CX778,2)</f>
        <v>0</v>
      </c>
      <c r="DI778">
        <f t="shared" si="363"/>
        <v>0</v>
      </c>
      <c r="DJ778">
        <f>DF778</f>
        <v>7900.74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54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44" x14ac:dyDescent="0.25">
      <c r="A1">
        <f>ROW(Source!A28)</f>
        <v>28</v>
      </c>
      <c r="B1">
        <v>86550948</v>
      </c>
      <c r="C1">
        <v>86550942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612</v>
      </c>
      <c r="J1" t="s">
        <v>3</v>
      </c>
      <c r="K1" t="s">
        <v>613</v>
      </c>
      <c r="L1">
        <v>1191</v>
      </c>
      <c r="N1">
        <v>1013</v>
      </c>
      <c r="O1" t="s">
        <v>614</v>
      </c>
      <c r="P1" t="s">
        <v>614</v>
      </c>
      <c r="Q1">
        <v>1</v>
      </c>
      <c r="X1">
        <v>45.52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54.624000000000002</v>
      </c>
      <c r="AH1">
        <v>2</v>
      </c>
      <c r="AI1">
        <v>86550943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86550949</v>
      </c>
      <c r="C2">
        <v>86550942</v>
      </c>
      <c r="D2">
        <v>85731380</v>
      </c>
      <c r="E2">
        <v>1</v>
      </c>
      <c r="F2">
        <v>1</v>
      </c>
      <c r="G2">
        <v>1081</v>
      </c>
      <c r="H2">
        <v>2</v>
      </c>
      <c r="I2" t="s">
        <v>615</v>
      </c>
      <c r="J2" t="s">
        <v>616</v>
      </c>
      <c r="K2" t="s">
        <v>617</v>
      </c>
      <c r="L2">
        <v>1368</v>
      </c>
      <c r="N2">
        <v>1011</v>
      </c>
      <c r="O2" t="s">
        <v>618</v>
      </c>
      <c r="P2" t="s">
        <v>618</v>
      </c>
      <c r="Q2">
        <v>1</v>
      </c>
      <c r="X2">
        <v>4.5</v>
      </c>
      <c r="Y2">
        <v>0</v>
      </c>
      <c r="Z2">
        <v>0.28000000000000003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27</v>
      </c>
      <c r="AG2">
        <v>5.3999999999999995</v>
      </c>
      <c r="AH2">
        <v>2</v>
      </c>
      <c r="AI2">
        <v>86550944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86550950</v>
      </c>
      <c r="C3">
        <v>86550942</v>
      </c>
      <c r="D3">
        <v>85700637</v>
      </c>
      <c r="E3">
        <v>1</v>
      </c>
      <c r="F3">
        <v>1</v>
      </c>
      <c r="G3">
        <v>1081</v>
      </c>
      <c r="H3">
        <v>3</v>
      </c>
      <c r="I3" t="s">
        <v>619</v>
      </c>
      <c r="J3" t="s">
        <v>620</v>
      </c>
      <c r="K3" t="s">
        <v>621</v>
      </c>
      <c r="L3">
        <v>1339</v>
      </c>
      <c r="N3">
        <v>1007</v>
      </c>
      <c r="O3" t="s">
        <v>622</v>
      </c>
      <c r="P3" t="s">
        <v>622</v>
      </c>
      <c r="Q3">
        <v>1</v>
      </c>
      <c r="X3">
        <v>0.51</v>
      </c>
      <c r="Y3">
        <v>53.42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0.51</v>
      </c>
      <c r="AH3">
        <v>2</v>
      </c>
      <c r="AI3">
        <v>86550945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86550951</v>
      </c>
      <c r="C4">
        <v>86550942</v>
      </c>
      <c r="D4">
        <v>85700903</v>
      </c>
      <c r="E4">
        <v>1</v>
      </c>
      <c r="F4">
        <v>1</v>
      </c>
      <c r="G4">
        <v>1081</v>
      </c>
      <c r="H4">
        <v>3</v>
      </c>
      <c r="I4" t="s">
        <v>623</v>
      </c>
      <c r="J4" t="s">
        <v>624</v>
      </c>
      <c r="K4" t="s">
        <v>625</v>
      </c>
      <c r="L4">
        <v>1339</v>
      </c>
      <c r="N4">
        <v>1007</v>
      </c>
      <c r="O4" t="s">
        <v>622</v>
      </c>
      <c r="P4" t="s">
        <v>622</v>
      </c>
      <c r="Q4">
        <v>1</v>
      </c>
      <c r="X4">
        <v>3.25</v>
      </c>
      <c r="Y4">
        <v>5.82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3.25</v>
      </c>
      <c r="AH4">
        <v>2</v>
      </c>
      <c r="AI4">
        <v>86550946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86550952</v>
      </c>
      <c r="C5">
        <v>86550942</v>
      </c>
      <c r="D5">
        <v>85697849</v>
      </c>
      <c r="E5">
        <v>1081</v>
      </c>
      <c r="F5">
        <v>1</v>
      </c>
      <c r="G5">
        <v>1081</v>
      </c>
      <c r="H5">
        <v>3</v>
      </c>
      <c r="I5" t="s">
        <v>626</v>
      </c>
      <c r="J5" t="s">
        <v>3</v>
      </c>
      <c r="K5" t="s">
        <v>627</v>
      </c>
      <c r="L5">
        <v>1348</v>
      </c>
      <c r="N5">
        <v>1009</v>
      </c>
      <c r="O5" t="s">
        <v>628</v>
      </c>
      <c r="P5" t="s">
        <v>628</v>
      </c>
      <c r="Q5">
        <v>1000</v>
      </c>
      <c r="X5">
        <v>0.33300000000000002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0.33300000000000002</v>
      </c>
      <c r="AH5">
        <v>2</v>
      </c>
      <c r="AI5">
        <v>86550947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86550948</v>
      </c>
      <c r="C6">
        <v>86550942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612</v>
      </c>
      <c r="J6" t="s">
        <v>3</v>
      </c>
      <c r="K6" t="s">
        <v>613</v>
      </c>
      <c r="L6">
        <v>1191</v>
      </c>
      <c r="N6">
        <v>1013</v>
      </c>
      <c r="O6" t="s">
        <v>614</v>
      </c>
      <c r="P6" t="s">
        <v>614</v>
      </c>
      <c r="Q6">
        <v>1</v>
      </c>
      <c r="X6">
        <v>45.52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27</v>
      </c>
      <c r="AG6">
        <v>54.624000000000002</v>
      </c>
      <c r="AH6">
        <v>2</v>
      </c>
      <c r="AI6">
        <v>86550943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86550949</v>
      </c>
      <c r="C7">
        <v>86550942</v>
      </c>
      <c r="D7">
        <v>85731380</v>
      </c>
      <c r="E7">
        <v>1</v>
      </c>
      <c r="F7">
        <v>1</v>
      </c>
      <c r="G7">
        <v>1081</v>
      </c>
      <c r="H7">
        <v>2</v>
      </c>
      <c r="I7" t="s">
        <v>615</v>
      </c>
      <c r="J7" t="s">
        <v>616</v>
      </c>
      <c r="K7" t="s">
        <v>617</v>
      </c>
      <c r="L7">
        <v>1368</v>
      </c>
      <c r="N7">
        <v>1011</v>
      </c>
      <c r="O7" t="s">
        <v>618</v>
      </c>
      <c r="P7" t="s">
        <v>618</v>
      </c>
      <c r="Q7">
        <v>1</v>
      </c>
      <c r="X7">
        <v>4.5</v>
      </c>
      <c r="Y7">
        <v>0</v>
      </c>
      <c r="Z7">
        <v>0.28000000000000003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27</v>
      </c>
      <c r="AG7">
        <v>5.3999999999999995</v>
      </c>
      <c r="AH7">
        <v>2</v>
      </c>
      <c r="AI7">
        <v>86550944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86550950</v>
      </c>
      <c r="C8">
        <v>86550942</v>
      </c>
      <c r="D8">
        <v>85700637</v>
      </c>
      <c r="E8">
        <v>1</v>
      </c>
      <c r="F8">
        <v>1</v>
      </c>
      <c r="G8">
        <v>1081</v>
      </c>
      <c r="H8">
        <v>3</v>
      </c>
      <c r="I8" t="s">
        <v>619</v>
      </c>
      <c r="J8" t="s">
        <v>620</v>
      </c>
      <c r="K8" t="s">
        <v>621</v>
      </c>
      <c r="L8">
        <v>1339</v>
      </c>
      <c r="N8">
        <v>1007</v>
      </c>
      <c r="O8" t="s">
        <v>622</v>
      </c>
      <c r="P8" t="s">
        <v>622</v>
      </c>
      <c r="Q8">
        <v>1</v>
      </c>
      <c r="X8">
        <v>0.51</v>
      </c>
      <c r="Y8">
        <v>53.42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26</v>
      </c>
      <c r="AG8">
        <v>0.51</v>
      </c>
      <c r="AH8">
        <v>2</v>
      </c>
      <c r="AI8">
        <v>86550945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86550951</v>
      </c>
      <c r="C9">
        <v>86550942</v>
      </c>
      <c r="D9">
        <v>85700903</v>
      </c>
      <c r="E9">
        <v>1</v>
      </c>
      <c r="F9">
        <v>1</v>
      </c>
      <c r="G9">
        <v>1081</v>
      </c>
      <c r="H9">
        <v>3</v>
      </c>
      <c r="I9" t="s">
        <v>623</v>
      </c>
      <c r="J9" t="s">
        <v>624</v>
      </c>
      <c r="K9" t="s">
        <v>625</v>
      </c>
      <c r="L9">
        <v>1339</v>
      </c>
      <c r="N9">
        <v>1007</v>
      </c>
      <c r="O9" t="s">
        <v>622</v>
      </c>
      <c r="P9" t="s">
        <v>622</v>
      </c>
      <c r="Q9">
        <v>1</v>
      </c>
      <c r="X9">
        <v>3.25</v>
      </c>
      <c r="Y9">
        <v>5.82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26</v>
      </c>
      <c r="AG9">
        <v>3.25</v>
      </c>
      <c r="AH9">
        <v>2</v>
      </c>
      <c r="AI9">
        <v>86550946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86550952</v>
      </c>
      <c r="C10">
        <v>86550942</v>
      </c>
      <c r="D10">
        <v>85697849</v>
      </c>
      <c r="E10">
        <v>1081</v>
      </c>
      <c r="F10">
        <v>1</v>
      </c>
      <c r="G10">
        <v>1081</v>
      </c>
      <c r="H10">
        <v>3</v>
      </c>
      <c r="I10" t="s">
        <v>626</v>
      </c>
      <c r="J10" t="s">
        <v>3</v>
      </c>
      <c r="K10" t="s">
        <v>627</v>
      </c>
      <c r="L10">
        <v>1348</v>
      </c>
      <c r="N10">
        <v>1009</v>
      </c>
      <c r="O10" t="s">
        <v>628</v>
      </c>
      <c r="P10" t="s">
        <v>628</v>
      </c>
      <c r="Q10">
        <v>1000</v>
      </c>
      <c r="X10">
        <v>0.33300000000000002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26</v>
      </c>
      <c r="AG10">
        <v>0.33300000000000002</v>
      </c>
      <c r="AH10">
        <v>2</v>
      </c>
      <c r="AI10">
        <v>86550947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ROW(Source!A30)</f>
        <v>30</v>
      </c>
      <c r="B11">
        <v>86550959</v>
      </c>
      <c r="C11">
        <v>86550953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612</v>
      </c>
      <c r="J11" t="s">
        <v>3</v>
      </c>
      <c r="K11" t="s">
        <v>613</v>
      </c>
      <c r="L11">
        <v>1191</v>
      </c>
      <c r="N11">
        <v>1013</v>
      </c>
      <c r="O11" t="s">
        <v>614</v>
      </c>
      <c r="P11" t="s">
        <v>614</v>
      </c>
      <c r="Q11">
        <v>1</v>
      </c>
      <c r="X11">
        <v>74.53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38</v>
      </c>
      <c r="AG11">
        <v>73.337519999999998</v>
      </c>
      <c r="AH11">
        <v>2</v>
      </c>
      <c r="AI11">
        <v>86550954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ROW(Source!A30)</f>
        <v>30</v>
      </c>
      <c r="B12">
        <v>86550960</v>
      </c>
      <c r="C12">
        <v>86550953</v>
      </c>
      <c r="D12">
        <v>85731380</v>
      </c>
      <c r="E12">
        <v>1</v>
      </c>
      <c r="F12">
        <v>1</v>
      </c>
      <c r="G12">
        <v>1081</v>
      </c>
      <c r="H12">
        <v>2</v>
      </c>
      <c r="I12" t="s">
        <v>615</v>
      </c>
      <c r="J12" t="s">
        <v>616</v>
      </c>
      <c r="K12" t="s">
        <v>617</v>
      </c>
      <c r="L12">
        <v>1368</v>
      </c>
      <c r="N12">
        <v>1011</v>
      </c>
      <c r="O12" t="s">
        <v>618</v>
      </c>
      <c r="P12" t="s">
        <v>618</v>
      </c>
      <c r="Q12">
        <v>1</v>
      </c>
      <c r="X12">
        <v>6.5</v>
      </c>
      <c r="Y12">
        <v>0</v>
      </c>
      <c r="Z12">
        <v>0.28000000000000003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37</v>
      </c>
      <c r="AG12">
        <v>7.8</v>
      </c>
      <c r="AH12">
        <v>2</v>
      </c>
      <c r="AI12">
        <v>86550955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ROW(Source!A30)</f>
        <v>30</v>
      </c>
      <c r="B13">
        <v>86550961</v>
      </c>
      <c r="C13">
        <v>86550953</v>
      </c>
      <c r="D13">
        <v>85700637</v>
      </c>
      <c r="E13">
        <v>1</v>
      </c>
      <c r="F13">
        <v>1</v>
      </c>
      <c r="G13">
        <v>1081</v>
      </c>
      <c r="H13">
        <v>3</v>
      </c>
      <c r="I13" t="s">
        <v>619</v>
      </c>
      <c r="J13" t="s">
        <v>620</v>
      </c>
      <c r="K13" t="s">
        <v>621</v>
      </c>
      <c r="L13">
        <v>1339</v>
      </c>
      <c r="N13">
        <v>1007</v>
      </c>
      <c r="O13" t="s">
        <v>622</v>
      </c>
      <c r="P13" t="s">
        <v>622</v>
      </c>
      <c r="Q13">
        <v>1</v>
      </c>
      <c r="X13">
        <v>0.85</v>
      </c>
      <c r="Y13">
        <v>53.42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36</v>
      </c>
      <c r="AG13">
        <v>0.85</v>
      </c>
      <c r="AH13">
        <v>2</v>
      </c>
      <c r="AI13">
        <v>86550956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ROW(Source!A30)</f>
        <v>30</v>
      </c>
      <c r="B14">
        <v>86550962</v>
      </c>
      <c r="C14">
        <v>86550953</v>
      </c>
      <c r="D14">
        <v>85700903</v>
      </c>
      <c r="E14">
        <v>1</v>
      </c>
      <c r="F14">
        <v>1</v>
      </c>
      <c r="G14">
        <v>1081</v>
      </c>
      <c r="H14">
        <v>3</v>
      </c>
      <c r="I14" t="s">
        <v>623</v>
      </c>
      <c r="J14" t="s">
        <v>624</v>
      </c>
      <c r="K14" t="s">
        <v>625</v>
      </c>
      <c r="L14">
        <v>1339</v>
      </c>
      <c r="N14">
        <v>1007</v>
      </c>
      <c r="O14" t="s">
        <v>622</v>
      </c>
      <c r="P14" t="s">
        <v>622</v>
      </c>
      <c r="Q14">
        <v>1</v>
      </c>
      <c r="X14">
        <v>5.4</v>
      </c>
      <c r="Y14">
        <v>5.82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36</v>
      </c>
      <c r="AG14">
        <v>5.4</v>
      </c>
      <c r="AH14">
        <v>2</v>
      </c>
      <c r="AI14">
        <v>86550957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86550963</v>
      </c>
      <c r="C15">
        <v>86550953</v>
      </c>
      <c r="D15">
        <v>85697849</v>
      </c>
      <c r="E15">
        <v>1081</v>
      </c>
      <c r="F15">
        <v>1</v>
      </c>
      <c r="G15">
        <v>1081</v>
      </c>
      <c r="H15">
        <v>3</v>
      </c>
      <c r="I15" t="s">
        <v>626</v>
      </c>
      <c r="J15" t="s">
        <v>3</v>
      </c>
      <c r="K15" t="s">
        <v>627</v>
      </c>
      <c r="L15">
        <v>1348</v>
      </c>
      <c r="N15">
        <v>1009</v>
      </c>
      <c r="O15" t="s">
        <v>628</v>
      </c>
      <c r="P15" t="s">
        <v>628</v>
      </c>
      <c r="Q15">
        <v>1000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36</v>
      </c>
      <c r="AG15">
        <v>1</v>
      </c>
      <c r="AH15">
        <v>2</v>
      </c>
      <c r="AI15">
        <v>86550958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ROW(Source!A31)</f>
        <v>31</v>
      </c>
      <c r="B16">
        <v>86550959</v>
      </c>
      <c r="C16">
        <v>86550953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612</v>
      </c>
      <c r="J16" t="s">
        <v>3</v>
      </c>
      <c r="K16" t="s">
        <v>613</v>
      </c>
      <c r="L16">
        <v>1191</v>
      </c>
      <c r="N16">
        <v>1013</v>
      </c>
      <c r="O16" t="s">
        <v>614</v>
      </c>
      <c r="P16" t="s">
        <v>614</v>
      </c>
      <c r="Q16">
        <v>1</v>
      </c>
      <c r="X16">
        <v>74.53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38</v>
      </c>
      <c r="AG16">
        <v>73.337519999999998</v>
      </c>
      <c r="AH16">
        <v>2</v>
      </c>
      <c r="AI16">
        <v>86550954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ROW(Source!A31)</f>
        <v>31</v>
      </c>
      <c r="B17">
        <v>86550960</v>
      </c>
      <c r="C17">
        <v>86550953</v>
      </c>
      <c r="D17">
        <v>85731380</v>
      </c>
      <c r="E17">
        <v>1</v>
      </c>
      <c r="F17">
        <v>1</v>
      </c>
      <c r="G17">
        <v>1081</v>
      </c>
      <c r="H17">
        <v>2</v>
      </c>
      <c r="I17" t="s">
        <v>615</v>
      </c>
      <c r="J17" t="s">
        <v>616</v>
      </c>
      <c r="K17" t="s">
        <v>617</v>
      </c>
      <c r="L17">
        <v>1368</v>
      </c>
      <c r="N17">
        <v>1011</v>
      </c>
      <c r="O17" t="s">
        <v>618</v>
      </c>
      <c r="P17" t="s">
        <v>618</v>
      </c>
      <c r="Q17">
        <v>1</v>
      </c>
      <c r="X17">
        <v>6.5</v>
      </c>
      <c r="Y17">
        <v>0</v>
      </c>
      <c r="Z17">
        <v>0.28000000000000003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37</v>
      </c>
      <c r="AG17">
        <v>7.8</v>
      </c>
      <c r="AH17">
        <v>2</v>
      </c>
      <c r="AI17">
        <v>86550955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ROW(Source!A31)</f>
        <v>31</v>
      </c>
      <c r="B18">
        <v>86550961</v>
      </c>
      <c r="C18">
        <v>86550953</v>
      </c>
      <c r="D18">
        <v>85700637</v>
      </c>
      <c r="E18">
        <v>1</v>
      </c>
      <c r="F18">
        <v>1</v>
      </c>
      <c r="G18">
        <v>1081</v>
      </c>
      <c r="H18">
        <v>3</v>
      </c>
      <c r="I18" t="s">
        <v>619</v>
      </c>
      <c r="J18" t="s">
        <v>620</v>
      </c>
      <c r="K18" t="s">
        <v>621</v>
      </c>
      <c r="L18">
        <v>1339</v>
      </c>
      <c r="N18">
        <v>1007</v>
      </c>
      <c r="O18" t="s">
        <v>622</v>
      </c>
      <c r="P18" t="s">
        <v>622</v>
      </c>
      <c r="Q18">
        <v>1</v>
      </c>
      <c r="X18">
        <v>0.85</v>
      </c>
      <c r="Y18">
        <v>53.42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36</v>
      </c>
      <c r="AG18">
        <v>0.85</v>
      </c>
      <c r="AH18">
        <v>2</v>
      </c>
      <c r="AI18">
        <v>86550956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ROW(Source!A31)</f>
        <v>31</v>
      </c>
      <c r="B19">
        <v>86550962</v>
      </c>
      <c r="C19">
        <v>86550953</v>
      </c>
      <c r="D19">
        <v>85700903</v>
      </c>
      <c r="E19">
        <v>1</v>
      </c>
      <c r="F19">
        <v>1</v>
      </c>
      <c r="G19">
        <v>1081</v>
      </c>
      <c r="H19">
        <v>3</v>
      </c>
      <c r="I19" t="s">
        <v>623</v>
      </c>
      <c r="J19" t="s">
        <v>624</v>
      </c>
      <c r="K19" t="s">
        <v>625</v>
      </c>
      <c r="L19">
        <v>1339</v>
      </c>
      <c r="N19">
        <v>1007</v>
      </c>
      <c r="O19" t="s">
        <v>622</v>
      </c>
      <c r="P19" t="s">
        <v>622</v>
      </c>
      <c r="Q19">
        <v>1</v>
      </c>
      <c r="X19">
        <v>5.4</v>
      </c>
      <c r="Y19">
        <v>5.82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36</v>
      </c>
      <c r="AG19">
        <v>5.4</v>
      </c>
      <c r="AH19">
        <v>2</v>
      </c>
      <c r="AI19">
        <v>86550957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ROW(Source!A31)</f>
        <v>31</v>
      </c>
      <c r="B20">
        <v>86550963</v>
      </c>
      <c r="C20">
        <v>86550953</v>
      </c>
      <c r="D20">
        <v>85697849</v>
      </c>
      <c r="E20">
        <v>1081</v>
      </c>
      <c r="F20">
        <v>1</v>
      </c>
      <c r="G20">
        <v>1081</v>
      </c>
      <c r="H20">
        <v>3</v>
      </c>
      <c r="I20" t="s">
        <v>626</v>
      </c>
      <c r="J20" t="s">
        <v>3</v>
      </c>
      <c r="K20" t="s">
        <v>627</v>
      </c>
      <c r="L20">
        <v>1348</v>
      </c>
      <c r="N20">
        <v>1009</v>
      </c>
      <c r="O20" t="s">
        <v>628</v>
      </c>
      <c r="P20" t="s">
        <v>628</v>
      </c>
      <c r="Q20">
        <v>1000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36</v>
      </c>
      <c r="AG20">
        <v>1</v>
      </c>
      <c r="AH20">
        <v>2</v>
      </c>
      <c r="AI20">
        <v>86550958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ROW(Source!A32)</f>
        <v>32</v>
      </c>
      <c r="B21">
        <v>86550973</v>
      </c>
      <c r="C21">
        <v>86550964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612</v>
      </c>
      <c r="J21" t="s">
        <v>3</v>
      </c>
      <c r="K21" t="s">
        <v>613</v>
      </c>
      <c r="L21">
        <v>1191</v>
      </c>
      <c r="N21">
        <v>1013</v>
      </c>
      <c r="O21" t="s">
        <v>614</v>
      </c>
      <c r="P21" t="s">
        <v>614</v>
      </c>
      <c r="Q21">
        <v>1</v>
      </c>
      <c r="X21">
        <v>13.52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45</v>
      </c>
      <c r="AG21">
        <v>6.4896000000000003</v>
      </c>
      <c r="AH21">
        <v>2</v>
      </c>
      <c r="AI21">
        <v>86550966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ROW(Source!A32)</f>
        <v>32</v>
      </c>
      <c r="B22">
        <v>86550974</v>
      </c>
      <c r="C22">
        <v>86550964</v>
      </c>
      <c r="D22">
        <v>85731332</v>
      </c>
      <c r="E22">
        <v>1</v>
      </c>
      <c r="F22">
        <v>1</v>
      </c>
      <c r="G22">
        <v>1081</v>
      </c>
      <c r="H22">
        <v>2</v>
      </c>
      <c r="I22" t="s">
        <v>629</v>
      </c>
      <c r="J22" t="s">
        <v>630</v>
      </c>
      <c r="K22" t="s">
        <v>631</v>
      </c>
      <c r="L22">
        <v>1368</v>
      </c>
      <c r="N22">
        <v>1011</v>
      </c>
      <c r="O22" t="s">
        <v>618</v>
      </c>
      <c r="P22" t="s">
        <v>618</v>
      </c>
      <c r="Q22">
        <v>1</v>
      </c>
      <c r="X22">
        <v>2.0499999999999998</v>
      </c>
      <c r="Y22">
        <v>0</v>
      </c>
      <c r="Z22">
        <v>5.78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45</v>
      </c>
      <c r="AG22">
        <v>0.98399999999999987</v>
      </c>
      <c r="AH22">
        <v>2</v>
      </c>
      <c r="AI22">
        <v>86550967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ROW(Source!A32)</f>
        <v>32</v>
      </c>
      <c r="B23">
        <v>86550975</v>
      </c>
      <c r="C23">
        <v>86550964</v>
      </c>
      <c r="D23">
        <v>85731677</v>
      </c>
      <c r="E23">
        <v>1</v>
      </c>
      <c r="F23">
        <v>1</v>
      </c>
      <c r="G23">
        <v>1081</v>
      </c>
      <c r="H23">
        <v>2</v>
      </c>
      <c r="I23" t="s">
        <v>632</v>
      </c>
      <c r="J23" t="s">
        <v>633</v>
      </c>
      <c r="K23" t="s">
        <v>634</v>
      </c>
      <c r="L23">
        <v>1368</v>
      </c>
      <c r="N23">
        <v>1011</v>
      </c>
      <c r="O23" t="s">
        <v>618</v>
      </c>
      <c r="P23" t="s">
        <v>618</v>
      </c>
      <c r="Q23">
        <v>1</v>
      </c>
      <c r="X23">
        <v>0.12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45</v>
      </c>
      <c r="AG23">
        <v>5.7599999999999998E-2</v>
      </c>
      <c r="AH23">
        <v>2</v>
      </c>
      <c r="AI23">
        <v>86550968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ROW(Source!A32)</f>
        <v>32</v>
      </c>
      <c r="B24">
        <v>86550976</v>
      </c>
      <c r="C24">
        <v>86550964</v>
      </c>
      <c r="D24">
        <v>85731731</v>
      </c>
      <c r="E24">
        <v>1</v>
      </c>
      <c r="F24">
        <v>1</v>
      </c>
      <c r="G24">
        <v>1081</v>
      </c>
      <c r="H24">
        <v>2</v>
      </c>
      <c r="I24" t="s">
        <v>636</v>
      </c>
      <c r="J24" t="s">
        <v>637</v>
      </c>
      <c r="K24" t="s">
        <v>638</v>
      </c>
      <c r="L24">
        <v>1368</v>
      </c>
      <c r="N24">
        <v>1011</v>
      </c>
      <c r="O24" t="s">
        <v>618</v>
      </c>
      <c r="P24" t="s">
        <v>618</v>
      </c>
      <c r="Q24">
        <v>1</v>
      </c>
      <c r="X24">
        <v>1.86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45</v>
      </c>
      <c r="AG24">
        <v>0.89280000000000015</v>
      </c>
      <c r="AH24">
        <v>2</v>
      </c>
      <c r="AI24">
        <v>86550969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ROW(Source!A32)</f>
        <v>32</v>
      </c>
      <c r="B25">
        <v>86550977</v>
      </c>
      <c r="C25">
        <v>86550964</v>
      </c>
      <c r="D25">
        <v>85731764</v>
      </c>
      <c r="E25">
        <v>1</v>
      </c>
      <c r="F25">
        <v>1</v>
      </c>
      <c r="G25">
        <v>1081</v>
      </c>
      <c r="H25">
        <v>2</v>
      </c>
      <c r="I25" t="s">
        <v>639</v>
      </c>
      <c r="J25" t="s">
        <v>640</v>
      </c>
      <c r="K25" t="s">
        <v>641</v>
      </c>
      <c r="L25">
        <v>1368</v>
      </c>
      <c r="N25">
        <v>1011</v>
      </c>
      <c r="O25" t="s">
        <v>618</v>
      </c>
      <c r="P25" t="s">
        <v>618</v>
      </c>
      <c r="Q25">
        <v>1</v>
      </c>
      <c r="X25">
        <v>1.94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45</v>
      </c>
      <c r="AG25">
        <v>0.93120000000000003</v>
      </c>
      <c r="AH25">
        <v>2</v>
      </c>
      <c r="AI25">
        <v>86550970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ROW(Source!A32)</f>
        <v>32</v>
      </c>
      <c r="B26">
        <v>86550978</v>
      </c>
      <c r="C26">
        <v>86550964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642</v>
      </c>
      <c r="J26" t="s">
        <v>643</v>
      </c>
      <c r="K26" t="s">
        <v>644</v>
      </c>
      <c r="L26">
        <v>1339</v>
      </c>
      <c r="N26">
        <v>1007</v>
      </c>
      <c r="O26" t="s">
        <v>622</v>
      </c>
      <c r="P26" t="s">
        <v>622</v>
      </c>
      <c r="Q26">
        <v>1</v>
      </c>
      <c r="X26">
        <v>3.3403999999999998</v>
      </c>
      <c r="Y26">
        <v>7.07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44</v>
      </c>
      <c r="AG26">
        <v>0</v>
      </c>
      <c r="AH26">
        <v>2</v>
      </c>
      <c r="AI26">
        <v>86550971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ROW(Source!A32)</f>
        <v>32</v>
      </c>
      <c r="B27">
        <v>86550979</v>
      </c>
      <c r="C27">
        <v>86550964</v>
      </c>
      <c r="D27">
        <v>85703218</v>
      </c>
      <c r="E27">
        <v>1</v>
      </c>
      <c r="F27">
        <v>1</v>
      </c>
      <c r="G27">
        <v>1081</v>
      </c>
      <c r="H27">
        <v>3</v>
      </c>
      <c r="I27" t="s">
        <v>645</v>
      </c>
      <c r="J27" t="s">
        <v>646</v>
      </c>
      <c r="K27" t="s">
        <v>647</v>
      </c>
      <c r="L27">
        <v>1355</v>
      </c>
      <c r="N27">
        <v>1010</v>
      </c>
      <c r="O27" t="s">
        <v>158</v>
      </c>
      <c r="P27" t="s">
        <v>158</v>
      </c>
      <c r="Q27">
        <v>100</v>
      </c>
      <c r="X27">
        <v>1.1100000000000001</v>
      </c>
      <c r="Y27">
        <v>15.04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44</v>
      </c>
      <c r="AG27">
        <v>0</v>
      </c>
      <c r="AH27">
        <v>2</v>
      </c>
      <c r="AI27">
        <v>86550972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ROW(Source!A32)</f>
        <v>32</v>
      </c>
      <c r="B28">
        <v>86550980</v>
      </c>
      <c r="C28">
        <v>86550964</v>
      </c>
      <c r="D28">
        <v>85703452</v>
      </c>
      <c r="E28">
        <v>1</v>
      </c>
      <c r="F28">
        <v>1</v>
      </c>
      <c r="G28">
        <v>1081</v>
      </c>
      <c r="H28">
        <v>3</v>
      </c>
      <c r="I28" t="s">
        <v>648</v>
      </c>
      <c r="J28" t="s">
        <v>649</v>
      </c>
      <c r="K28" t="s">
        <v>650</v>
      </c>
      <c r="L28">
        <v>1346</v>
      </c>
      <c r="N28">
        <v>1009</v>
      </c>
      <c r="O28" t="s">
        <v>651</v>
      </c>
      <c r="P28" t="s">
        <v>651</v>
      </c>
      <c r="Q28">
        <v>1</v>
      </c>
      <c r="X28">
        <v>2.109</v>
      </c>
      <c r="Y28">
        <v>38.729999999999997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44</v>
      </c>
      <c r="AG28">
        <v>0</v>
      </c>
      <c r="AH28">
        <v>2</v>
      </c>
      <c r="AI28">
        <v>86550965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ROW(Source!A32)</f>
        <v>32</v>
      </c>
      <c r="B29">
        <v>86550981</v>
      </c>
      <c r="C29">
        <v>86550964</v>
      </c>
      <c r="D29">
        <v>85661867</v>
      </c>
      <c r="E29">
        <v>1081</v>
      </c>
      <c r="F29">
        <v>1</v>
      </c>
      <c r="G29">
        <v>1081</v>
      </c>
      <c r="H29">
        <v>3</v>
      </c>
      <c r="I29" t="s">
        <v>785</v>
      </c>
      <c r="J29" t="s">
        <v>3</v>
      </c>
      <c r="K29" t="s">
        <v>786</v>
      </c>
      <c r="L29">
        <v>1354</v>
      </c>
      <c r="N29">
        <v>1010</v>
      </c>
      <c r="O29" t="s">
        <v>163</v>
      </c>
      <c r="P29" t="s">
        <v>163</v>
      </c>
      <c r="Q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44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ROW(Source!A32)</f>
        <v>32</v>
      </c>
      <c r="B30">
        <v>86550982</v>
      </c>
      <c r="C30">
        <v>86550964</v>
      </c>
      <c r="D30">
        <v>85668872</v>
      </c>
      <c r="E30">
        <v>1081</v>
      </c>
      <c r="F30">
        <v>1</v>
      </c>
      <c r="G30">
        <v>1081</v>
      </c>
      <c r="H30">
        <v>3</v>
      </c>
      <c r="I30" t="s">
        <v>787</v>
      </c>
      <c r="J30" t="s">
        <v>3</v>
      </c>
      <c r="K30" t="s">
        <v>788</v>
      </c>
      <c r="L30">
        <v>1301</v>
      </c>
      <c r="N30">
        <v>1003</v>
      </c>
      <c r="O30" t="s">
        <v>144</v>
      </c>
      <c r="P30" t="s">
        <v>144</v>
      </c>
      <c r="Q30">
        <v>1</v>
      </c>
      <c r="X30">
        <v>102.5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44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ROW(Source!A32)</f>
        <v>32</v>
      </c>
      <c r="B31">
        <v>86550983</v>
      </c>
      <c r="C31">
        <v>86550964</v>
      </c>
      <c r="D31">
        <v>85668872</v>
      </c>
      <c r="E31">
        <v>1081</v>
      </c>
      <c r="F31">
        <v>1</v>
      </c>
      <c r="G31">
        <v>1081</v>
      </c>
      <c r="H31">
        <v>3</v>
      </c>
      <c r="I31" t="s">
        <v>787</v>
      </c>
      <c r="J31" t="s">
        <v>3</v>
      </c>
      <c r="K31" t="s">
        <v>789</v>
      </c>
      <c r="L31">
        <v>1354</v>
      </c>
      <c r="N31">
        <v>1010</v>
      </c>
      <c r="O31" t="s">
        <v>163</v>
      </c>
      <c r="P31" t="s">
        <v>163</v>
      </c>
      <c r="Q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44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ROW(Source!A32)</f>
        <v>32</v>
      </c>
      <c r="B32">
        <v>86550984</v>
      </c>
      <c r="C32">
        <v>86550964</v>
      </c>
      <c r="D32">
        <v>85681228</v>
      </c>
      <c r="E32">
        <v>1081</v>
      </c>
      <c r="F32">
        <v>1</v>
      </c>
      <c r="G32">
        <v>1081</v>
      </c>
      <c r="H32">
        <v>3</v>
      </c>
      <c r="I32" t="s">
        <v>790</v>
      </c>
      <c r="J32" t="s">
        <v>3</v>
      </c>
      <c r="K32" t="s">
        <v>791</v>
      </c>
      <c r="L32">
        <v>1354</v>
      </c>
      <c r="N32">
        <v>1010</v>
      </c>
      <c r="O32" t="s">
        <v>163</v>
      </c>
      <c r="P32" t="s">
        <v>163</v>
      </c>
      <c r="Q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44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ROW(Source!A32)</f>
        <v>32</v>
      </c>
      <c r="B33">
        <v>86550985</v>
      </c>
      <c r="C33">
        <v>86550964</v>
      </c>
      <c r="D33">
        <v>85682109</v>
      </c>
      <c r="E33">
        <v>1081</v>
      </c>
      <c r="F33">
        <v>1</v>
      </c>
      <c r="G33">
        <v>1081</v>
      </c>
      <c r="H33">
        <v>3</v>
      </c>
      <c r="I33" t="s">
        <v>792</v>
      </c>
      <c r="J33" t="s">
        <v>3</v>
      </c>
      <c r="K33" t="s">
        <v>793</v>
      </c>
      <c r="L33">
        <v>1354</v>
      </c>
      <c r="N33">
        <v>1010</v>
      </c>
      <c r="O33" t="s">
        <v>163</v>
      </c>
      <c r="P33" t="s">
        <v>163</v>
      </c>
      <c r="Q33">
        <v>1</v>
      </c>
      <c r="X33">
        <v>0.7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44</v>
      </c>
      <c r="AG33">
        <v>0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ROW(Source!A33)</f>
        <v>33</v>
      </c>
      <c r="B34">
        <v>86550973</v>
      </c>
      <c r="C34">
        <v>86550964</v>
      </c>
      <c r="D34">
        <v>85665773</v>
      </c>
      <c r="E34">
        <v>1081</v>
      </c>
      <c r="F34">
        <v>1</v>
      </c>
      <c r="G34">
        <v>1081</v>
      </c>
      <c r="H34">
        <v>1</v>
      </c>
      <c r="I34" t="s">
        <v>612</v>
      </c>
      <c r="J34" t="s">
        <v>3</v>
      </c>
      <c r="K34" t="s">
        <v>613</v>
      </c>
      <c r="L34">
        <v>1191</v>
      </c>
      <c r="N34">
        <v>1013</v>
      </c>
      <c r="O34" t="s">
        <v>614</v>
      </c>
      <c r="P34" t="s">
        <v>614</v>
      </c>
      <c r="Q34">
        <v>1</v>
      </c>
      <c r="X34">
        <v>13.52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45</v>
      </c>
      <c r="AG34">
        <v>6.4896000000000003</v>
      </c>
      <c r="AH34">
        <v>2</v>
      </c>
      <c r="AI34">
        <v>86550966</v>
      </c>
      <c r="AJ34">
        <v>29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ROW(Source!A33)</f>
        <v>33</v>
      </c>
      <c r="B35">
        <v>86550974</v>
      </c>
      <c r="C35">
        <v>86550964</v>
      </c>
      <c r="D35">
        <v>85731332</v>
      </c>
      <c r="E35">
        <v>1</v>
      </c>
      <c r="F35">
        <v>1</v>
      </c>
      <c r="G35">
        <v>1081</v>
      </c>
      <c r="H35">
        <v>2</v>
      </c>
      <c r="I35" t="s">
        <v>629</v>
      </c>
      <c r="J35" t="s">
        <v>630</v>
      </c>
      <c r="K35" t="s">
        <v>631</v>
      </c>
      <c r="L35">
        <v>1368</v>
      </c>
      <c r="N35">
        <v>1011</v>
      </c>
      <c r="O35" t="s">
        <v>618</v>
      </c>
      <c r="P35" t="s">
        <v>618</v>
      </c>
      <c r="Q35">
        <v>1</v>
      </c>
      <c r="X35">
        <v>2.0499999999999998</v>
      </c>
      <c r="Y35">
        <v>0</v>
      </c>
      <c r="Z35">
        <v>5.78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45</v>
      </c>
      <c r="AG35">
        <v>0.98399999999999987</v>
      </c>
      <c r="AH35">
        <v>2</v>
      </c>
      <c r="AI35">
        <v>86550967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ROW(Source!A33)</f>
        <v>33</v>
      </c>
      <c r="B36">
        <v>86550975</v>
      </c>
      <c r="C36">
        <v>86550964</v>
      </c>
      <c r="D36">
        <v>85731677</v>
      </c>
      <c r="E36">
        <v>1</v>
      </c>
      <c r="F36">
        <v>1</v>
      </c>
      <c r="G36">
        <v>1081</v>
      </c>
      <c r="H36">
        <v>2</v>
      </c>
      <c r="I36" t="s">
        <v>632</v>
      </c>
      <c r="J36" t="s">
        <v>633</v>
      </c>
      <c r="K36" t="s">
        <v>634</v>
      </c>
      <c r="L36">
        <v>1368</v>
      </c>
      <c r="N36">
        <v>1011</v>
      </c>
      <c r="O36" t="s">
        <v>618</v>
      </c>
      <c r="P36" t="s">
        <v>618</v>
      </c>
      <c r="Q36">
        <v>1</v>
      </c>
      <c r="X36">
        <v>0.12</v>
      </c>
      <c r="Y36">
        <v>0</v>
      </c>
      <c r="Z36">
        <v>83.1</v>
      </c>
      <c r="AA36">
        <v>12.62</v>
      </c>
      <c r="AB36">
        <v>0</v>
      </c>
      <c r="AC36">
        <v>0</v>
      </c>
      <c r="AD36">
        <v>1</v>
      </c>
      <c r="AE36">
        <v>0</v>
      </c>
      <c r="AF36" t="s">
        <v>45</v>
      </c>
      <c r="AG36">
        <v>5.7599999999999998E-2</v>
      </c>
      <c r="AH36">
        <v>2</v>
      </c>
      <c r="AI36">
        <v>86550968</v>
      </c>
      <c r="AJ36">
        <v>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ROW(Source!A33)</f>
        <v>33</v>
      </c>
      <c r="B37">
        <v>86550976</v>
      </c>
      <c r="C37">
        <v>86550964</v>
      </c>
      <c r="D37">
        <v>85731731</v>
      </c>
      <c r="E37">
        <v>1</v>
      </c>
      <c r="F37">
        <v>1</v>
      </c>
      <c r="G37">
        <v>1081</v>
      </c>
      <c r="H37">
        <v>2</v>
      </c>
      <c r="I37" t="s">
        <v>636</v>
      </c>
      <c r="J37" t="s">
        <v>637</v>
      </c>
      <c r="K37" t="s">
        <v>638</v>
      </c>
      <c r="L37">
        <v>1368</v>
      </c>
      <c r="N37">
        <v>1011</v>
      </c>
      <c r="O37" t="s">
        <v>618</v>
      </c>
      <c r="P37" t="s">
        <v>618</v>
      </c>
      <c r="Q37">
        <v>1</v>
      </c>
      <c r="X37">
        <v>1.86</v>
      </c>
      <c r="Y37">
        <v>0</v>
      </c>
      <c r="Z37">
        <v>0.77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45</v>
      </c>
      <c r="AG37">
        <v>0.89280000000000015</v>
      </c>
      <c r="AH37">
        <v>2</v>
      </c>
      <c r="AI37">
        <v>86550969</v>
      </c>
      <c r="AJ37">
        <v>32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ROW(Source!A33)</f>
        <v>33</v>
      </c>
      <c r="B38">
        <v>86550977</v>
      </c>
      <c r="C38">
        <v>86550964</v>
      </c>
      <c r="D38">
        <v>85731764</v>
      </c>
      <c r="E38">
        <v>1</v>
      </c>
      <c r="F38">
        <v>1</v>
      </c>
      <c r="G38">
        <v>1081</v>
      </c>
      <c r="H38">
        <v>2</v>
      </c>
      <c r="I38" t="s">
        <v>639</v>
      </c>
      <c r="J38" t="s">
        <v>640</v>
      </c>
      <c r="K38" t="s">
        <v>641</v>
      </c>
      <c r="L38">
        <v>1368</v>
      </c>
      <c r="N38">
        <v>1011</v>
      </c>
      <c r="O38" t="s">
        <v>618</v>
      </c>
      <c r="P38" t="s">
        <v>618</v>
      </c>
      <c r="Q38">
        <v>1</v>
      </c>
      <c r="X38">
        <v>1.94</v>
      </c>
      <c r="Y38">
        <v>0</v>
      </c>
      <c r="Z38">
        <v>0.47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45</v>
      </c>
      <c r="AG38">
        <v>0.93120000000000003</v>
      </c>
      <c r="AH38">
        <v>2</v>
      </c>
      <c r="AI38">
        <v>86550970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ROW(Source!A33)</f>
        <v>33</v>
      </c>
      <c r="B39">
        <v>86550978</v>
      </c>
      <c r="C39">
        <v>86550964</v>
      </c>
      <c r="D39">
        <v>85700705</v>
      </c>
      <c r="E39">
        <v>1</v>
      </c>
      <c r="F39">
        <v>1</v>
      </c>
      <c r="G39">
        <v>1081</v>
      </c>
      <c r="H39">
        <v>3</v>
      </c>
      <c r="I39" t="s">
        <v>642</v>
      </c>
      <c r="J39" t="s">
        <v>643</v>
      </c>
      <c r="K39" t="s">
        <v>644</v>
      </c>
      <c r="L39">
        <v>1339</v>
      </c>
      <c r="N39">
        <v>1007</v>
      </c>
      <c r="O39" t="s">
        <v>622</v>
      </c>
      <c r="P39" t="s">
        <v>622</v>
      </c>
      <c r="Q39">
        <v>1</v>
      </c>
      <c r="X39">
        <v>3.3403999999999998</v>
      </c>
      <c r="Y39">
        <v>7.07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44</v>
      </c>
      <c r="AG39">
        <v>0</v>
      </c>
      <c r="AH39">
        <v>2</v>
      </c>
      <c r="AI39">
        <v>86550971</v>
      </c>
      <c r="AJ39">
        <v>34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ROW(Source!A33)</f>
        <v>33</v>
      </c>
      <c r="B40">
        <v>86550979</v>
      </c>
      <c r="C40">
        <v>86550964</v>
      </c>
      <c r="D40">
        <v>85703218</v>
      </c>
      <c r="E40">
        <v>1</v>
      </c>
      <c r="F40">
        <v>1</v>
      </c>
      <c r="G40">
        <v>1081</v>
      </c>
      <c r="H40">
        <v>3</v>
      </c>
      <c r="I40" t="s">
        <v>645</v>
      </c>
      <c r="J40" t="s">
        <v>646</v>
      </c>
      <c r="K40" t="s">
        <v>647</v>
      </c>
      <c r="L40">
        <v>1355</v>
      </c>
      <c r="N40">
        <v>1010</v>
      </c>
      <c r="O40" t="s">
        <v>158</v>
      </c>
      <c r="P40" t="s">
        <v>158</v>
      </c>
      <c r="Q40">
        <v>100</v>
      </c>
      <c r="X40">
        <v>1.1100000000000001</v>
      </c>
      <c r="Y40">
        <v>15.04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44</v>
      </c>
      <c r="AG40">
        <v>0</v>
      </c>
      <c r="AH40">
        <v>2</v>
      </c>
      <c r="AI40">
        <v>86550972</v>
      </c>
      <c r="AJ40">
        <v>35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ROW(Source!A33)</f>
        <v>33</v>
      </c>
      <c r="B41">
        <v>86550980</v>
      </c>
      <c r="C41">
        <v>86550964</v>
      </c>
      <c r="D41">
        <v>85703452</v>
      </c>
      <c r="E41">
        <v>1</v>
      </c>
      <c r="F41">
        <v>1</v>
      </c>
      <c r="G41">
        <v>1081</v>
      </c>
      <c r="H41">
        <v>3</v>
      </c>
      <c r="I41" t="s">
        <v>648</v>
      </c>
      <c r="J41" t="s">
        <v>649</v>
      </c>
      <c r="K41" t="s">
        <v>650</v>
      </c>
      <c r="L41">
        <v>1346</v>
      </c>
      <c r="N41">
        <v>1009</v>
      </c>
      <c r="O41" t="s">
        <v>651</v>
      </c>
      <c r="P41" t="s">
        <v>651</v>
      </c>
      <c r="Q41">
        <v>1</v>
      </c>
      <c r="X41">
        <v>2.109</v>
      </c>
      <c r="Y41">
        <v>38.729999999999997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44</v>
      </c>
      <c r="AG41">
        <v>0</v>
      </c>
      <c r="AH41">
        <v>2</v>
      </c>
      <c r="AI41">
        <v>86550965</v>
      </c>
      <c r="AJ41">
        <v>36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ROW(Source!A33)</f>
        <v>33</v>
      </c>
      <c r="B42">
        <v>86550981</v>
      </c>
      <c r="C42">
        <v>86550964</v>
      </c>
      <c r="D42">
        <v>85661867</v>
      </c>
      <c r="E42">
        <v>1081</v>
      </c>
      <c r="F42">
        <v>1</v>
      </c>
      <c r="G42">
        <v>1081</v>
      </c>
      <c r="H42">
        <v>3</v>
      </c>
      <c r="I42" t="s">
        <v>785</v>
      </c>
      <c r="J42" t="s">
        <v>3</v>
      </c>
      <c r="K42" t="s">
        <v>786</v>
      </c>
      <c r="L42">
        <v>1354</v>
      </c>
      <c r="N42">
        <v>1010</v>
      </c>
      <c r="O42" t="s">
        <v>163</v>
      </c>
      <c r="P42" t="s">
        <v>163</v>
      </c>
      <c r="Q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44</v>
      </c>
      <c r="AG42">
        <v>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ROW(Source!A33)</f>
        <v>33</v>
      </c>
      <c r="B43">
        <v>86550982</v>
      </c>
      <c r="C43">
        <v>86550964</v>
      </c>
      <c r="D43">
        <v>85668872</v>
      </c>
      <c r="E43">
        <v>1081</v>
      </c>
      <c r="F43">
        <v>1</v>
      </c>
      <c r="G43">
        <v>1081</v>
      </c>
      <c r="H43">
        <v>3</v>
      </c>
      <c r="I43" t="s">
        <v>787</v>
      </c>
      <c r="J43" t="s">
        <v>3</v>
      </c>
      <c r="K43" t="s">
        <v>788</v>
      </c>
      <c r="L43">
        <v>1301</v>
      </c>
      <c r="N43">
        <v>1003</v>
      </c>
      <c r="O43" t="s">
        <v>144</v>
      </c>
      <c r="P43" t="s">
        <v>144</v>
      </c>
      <c r="Q43">
        <v>1</v>
      </c>
      <c r="X43">
        <v>102.5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44</v>
      </c>
      <c r="AG43">
        <v>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ROW(Source!A33)</f>
        <v>33</v>
      </c>
      <c r="B44">
        <v>86550983</v>
      </c>
      <c r="C44">
        <v>86550964</v>
      </c>
      <c r="D44">
        <v>85668872</v>
      </c>
      <c r="E44">
        <v>1081</v>
      </c>
      <c r="F44">
        <v>1</v>
      </c>
      <c r="G44">
        <v>1081</v>
      </c>
      <c r="H44">
        <v>3</v>
      </c>
      <c r="I44" t="s">
        <v>787</v>
      </c>
      <c r="J44" t="s">
        <v>3</v>
      </c>
      <c r="K44" t="s">
        <v>789</v>
      </c>
      <c r="L44">
        <v>1354</v>
      </c>
      <c r="N44">
        <v>1010</v>
      </c>
      <c r="O44" t="s">
        <v>163</v>
      </c>
      <c r="P44" t="s">
        <v>163</v>
      </c>
      <c r="Q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44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ROW(Source!A33)</f>
        <v>33</v>
      </c>
      <c r="B45">
        <v>86550984</v>
      </c>
      <c r="C45">
        <v>86550964</v>
      </c>
      <c r="D45">
        <v>85681228</v>
      </c>
      <c r="E45">
        <v>1081</v>
      </c>
      <c r="F45">
        <v>1</v>
      </c>
      <c r="G45">
        <v>1081</v>
      </c>
      <c r="H45">
        <v>3</v>
      </c>
      <c r="I45" t="s">
        <v>790</v>
      </c>
      <c r="J45" t="s">
        <v>3</v>
      </c>
      <c r="K45" t="s">
        <v>791</v>
      </c>
      <c r="L45">
        <v>1354</v>
      </c>
      <c r="N45">
        <v>1010</v>
      </c>
      <c r="O45" t="s">
        <v>163</v>
      </c>
      <c r="P45" t="s">
        <v>163</v>
      </c>
      <c r="Q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44</v>
      </c>
      <c r="AG45">
        <v>0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ROW(Source!A33)</f>
        <v>33</v>
      </c>
      <c r="B46">
        <v>86550985</v>
      </c>
      <c r="C46">
        <v>86550964</v>
      </c>
      <c r="D46">
        <v>85682109</v>
      </c>
      <c r="E46">
        <v>1081</v>
      </c>
      <c r="F46">
        <v>1</v>
      </c>
      <c r="G46">
        <v>1081</v>
      </c>
      <c r="H46">
        <v>3</v>
      </c>
      <c r="I46" t="s">
        <v>792</v>
      </c>
      <c r="J46" t="s">
        <v>3</v>
      </c>
      <c r="K46" t="s">
        <v>793</v>
      </c>
      <c r="L46">
        <v>1354</v>
      </c>
      <c r="N46">
        <v>1010</v>
      </c>
      <c r="O46" t="s">
        <v>163</v>
      </c>
      <c r="P46" t="s">
        <v>163</v>
      </c>
      <c r="Q46">
        <v>1</v>
      </c>
      <c r="X46">
        <v>0.7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44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ROW(Source!A34)</f>
        <v>34</v>
      </c>
      <c r="B47">
        <v>86550993</v>
      </c>
      <c r="C47">
        <v>86550986</v>
      </c>
      <c r="D47">
        <v>85665773</v>
      </c>
      <c r="E47">
        <v>1081</v>
      </c>
      <c r="F47">
        <v>1</v>
      </c>
      <c r="G47">
        <v>1081</v>
      </c>
      <c r="H47">
        <v>1</v>
      </c>
      <c r="I47" t="s">
        <v>612</v>
      </c>
      <c r="J47" t="s">
        <v>3</v>
      </c>
      <c r="K47" t="s">
        <v>613</v>
      </c>
      <c r="L47">
        <v>1191</v>
      </c>
      <c r="N47">
        <v>1013</v>
      </c>
      <c r="O47" t="s">
        <v>614</v>
      </c>
      <c r="P47" t="s">
        <v>614</v>
      </c>
      <c r="Q47">
        <v>1</v>
      </c>
      <c r="X47">
        <v>56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45</v>
      </c>
      <c r="AG47">
        <v>26.880000000000003</v>
      </c>
      <c r="AH47">
        <v>2</v>
      </c>
      <c r="AI47">
        <v>86550987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ROW(Source!A34)</f>
        <v>34</v>
      </c>
      <c r="B48">
        <v>86550994</v>
      </c>
      <c r="C48">
        <v>86550986</v>
      </c>
      <c r="D48">
        <v>85731677</v>
      </c>
      <c r="E48">
        <v>1</v>
      </c>
      <c r="F48">
        <v>1</v>
      </c>
      <c r="G48">
        <v>1081</v>
      </c>
      <c r="H48">
        <v>2</v>
      </c>
      <c r="I48" t="s">
        <v>632</v>
      </c>
      <c r="J48" t="s">
        <v>633</v>
      </c>
      <c r="K48" t="s">
        <v>634</v>
      </c>
      <c r="L48">
        <v>1368</v>
      </c>
      <c r="N48">
        <v>1011</v>
      </c>
      <c r="O48" t="s">
        <v>618</v>
      </c>
      <c r="P48" t="s">
        <v>618</v>
      </c>
      <c r="Q48">
        <v>1</v>
      </c>
      <c r="X48">
        <v>0.2</v>
      </c>
      <c r="Y48">
        <v>0</v>
      </c>
      <c r="Z48">
        <v>83.1</v>
      </c>
      <c r="AA48">
        <v>12.62</v>
      </c>
      <c r="AB48">
        <v>0</v>
      </c>
      <c r="AC48">
        <v>0</v>
      </c>
      <c r="AD48">
        <v>1</v>
      </c>
      <c r="AE48">
        <v>0</v>
      </c>
      <c r="AF48" t="s">
        <v>45</v>
      </c>
      <c r="AG48">
        <v>9.6000000000000016E-2</v>
      </c>
      <c r="AH48">
        <v>2</v>
      </c>
      <c r="AI48">
        <v>86550988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ROW(Source!A34)</f>
        <v>34</v>
      </c>
      <c r="B49">
        <v>86550995</v>
      </c>
      <c r="C49">
        <v>86550986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652</v>
      </c>
      <c r="J49" t="s">
        <v>653</v>
      </c>
      <c r="K49" t="s">
        <v>654</v>
      </c>
      <c r="L49">
        <v>1368</v>
      </c>
      <c r="N49">
        <v>1011</v>
      </c>
      <c r="O49" t="s">
        <v>618</v>
      </c>
      <c r="P49" t="s">
        <v>618</v>
      </c>
      <c r="Q49">
        <v>1</v>
      </c>
      <c r="X49">
        <v>0.02</v>
      </c>
      <c r="Y49">
        <v>0</v>
      </c>
      <c r="Z49">
        <v>179.17</v>
      </c>
      <c r="AA49">
        <v>16.93</v>
      </c>
      <c r="AB49">
        <v>0</v>
      </c>
      <c r="AC49">
        <v>0</v>
      </c>
      <c r="AD49">
        <v>1</v>
      </c>
      <c r="AE49">
        <v>0</v>
      </c>
      <c r="AF49" t="s">
        <v>45</v>
      </c>
      <c r="AG49">
        <v>9.5999999999999992E-3</v>
      </c>
      <c r="AH49">
        <v>2</v>
      </c>
      <c r="AI49">
        <v>86550989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ROW(Source!A34)</f>
        <v>34</v>
      </c>
      <c r="B50">
        <v>86550996</v>
      </c>
      <c r="C50">
        <v>86550986</v>
      </c>
      <c r="D50">
        <v>85700705</v>
      </c>
      <c r="E50">
        <v>1</v>
      </c>
      <c r="F50">
        <v>1</v>
      </c>
      <c r="G50">
        <v>1081</v>
      </c>
      <c r="H50">
        <v>3</v>
      </c>
      <c r="I50" t="s">
        <v>642</v>
      </c>
      <c r="J50" t="s">
        <v>643</v>
      </c>
      <c r="K50" t="s">
        <v>644</v>
      </c>
      <c r="L50">
        <v>1339</v>
      </c>
      <c r="N50">
        <v>1007</v>
      </c>
      <c r="O50" t="s">
        <v>622</v>
      </c>
      <c r="P50" t="s">
        <v>622</v>
      </c>
      <c r="Q50">
        <v>1</v>
      </c>
      <c r="X50">
        <v>6.4</v>
      </c>
      <c r="Y50">
        <v>7.07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44</v>
      </c>
      <c r="AG50">
        <v>0</v>
      </c>
      <c r="AH50">
        <v>2</v>
      </c>
      <c r="AI50">
        <v>86550990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ROW(Source!A34)</f>
        <v>34</v>
      </c>
      <c r="B51">
        <v>86550997</v>
      </c>
      <c r="C51">
        <v>86550986</v>
      </c>
      <c r="D51">
        <v>85707550</v>
      </c>
      <c r="E51">
        <v>1</v>
      </c>
      <c r="F51">
        <v>1</v>
      </c>
      <c r="G51">
        <v>1081</v>
      </c>
      <c r="H51">
        <v>3</v>
      </c>
      <c r="I51" t="s">
        <v>655</v>
      </c>
      <c r="J51" t="s">
        <v>656</v>
      </c>
      <c r="K51" t="s">
        <v>657</v>
      </c>
      <c r="L51">
        <v>1346</v>
      </c>
      <c r="N51">
        <v>1009</v>
      </c>
      <c r="O51" t="s">
        <v>651</v>
      </c>
      <c r="P51" t="s">
        <v>651</v>
      </c>
      <c r="Q51">
        <v>1</v>
      </c>
      <c r="X51">
        <v>2.66</v>
      </c>
      <c r="Y51">
        <v>19.39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44</v>
      </c>
      <c r="AG51">
        <v>0</v>
      </c>
      <c r="AH51">
        <v>2</v>
      </c>
      <c r="AI51">
        <v>86550991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ROW(Source!A34)</f>
        <v>34</v>
      </c>
      <c r="B52">
        <v>86550998</v>
      </c>
      <c r="C52">
        <v>86550986</v>
      </c>
      <c r="D52">
        <v>85714035</v>
      </c>
      <c r="E52">
        <v>1</v>
      </c>
      <c r="F52">
        <v>1</v>
      </c>
      <c r="G52">
        <v>1081</v>
      </c>
      <c r="H52">
        <v>3</v>
      </c>
      <c r="I52" t="s">
        <v>658</v>
      </c>
      <c r="J52" t="s">
        <v>659</v>
      </c>
      <c r="K52" t="s">
        <v>660</v>
      </c>
      <c r="L52">
        <v>1346</v>
      </c>
      <c r="N52">
        <v>1009</v>
      </c>
      <c r="O52" t="s">
        <v>651</v>
      </c>
      <c r="P52" t="s">
        <v>651</v>
      </c>
      <c r="Q52">
        <v>1</v>
      </c>
      <c r="X52">
        <v>4</v>
      </c>
      <c r="Y52">
        <v>33.72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44</v>
      </c>
      <c r="AG52">
        <v>0</v>
      </c>
      <c r="AH52">
        <v>2</v>
      </c>
      <c r="AI52">
        <v>86550992</v>
      </c>
      <c r="AJ52">
        <v>42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ROW(Source!A34)</f>
        <v>34</v>
      </c>
      <c r="B53">
        <v>86550999</v>
      </c>
      <c r="C53">
        <v>86550986</v>
      </c>
      <c r="D53">
        <v>85661955</v>
      </c>
      <c r="E53">
        <v>1081</v>
      </c>
      <c r="F53">
        <v>1</v>
      </c>
      <c r="G53">
        <v>1081</v>
      </c>
      <c r="H53">
        <v>3</v>
      </c>
      <c r="I53" t="s">
        <v>794</v>
      </c>
      <c r="J53" t="s">
        <v>3</v>
      </c>
      <c r="K53" t="s">
        <v>795</v>
      </c>
      <c r="L53">
        <v>1346</v>
      </c>
      <c r="N53">
        <v>1009</v>
      </c>
      <c r="O53" t="s">
        <v>651</v>
      </c>
      <c r="P53" t="s">
        <v>651</v>
      </c>
      <c r="Q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44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ROW(Source!A34)</f>
        <v>34</v>
      </c>
      <c r="B54">
        <v>86551000</v>
      </c>
      <c r="C54">
        <v>86550986</v>
      </c>
      <c r="D54">
        <v>85669972</v>
      </c>
      <c r="E54">
        <v>1081</v>
      </c>
      <c r="F54">
        <v>1</v>
      </c>
      <c r="G54">
        <v>1081</v>
      </c>
      <c r="H54">
        <v>3</v>
      </c>
      <c r="I54" t="s">
        <v>796</v>
      </c>
      <c r="J54" t="s">
        <v>3</v>
      </c>
      <c r="K54" t="s">
        <v>797</v>
      </c>
      <c r="L54">
        <v>1301</v>
      </c>
      <c r="N54">
        <v>1003</v>
      </c>
      <c r="O54" t="s">
        <v>144</v>
      </c>
      <c r="P54" t="s">
        <v>144</v>
      </c>
      <c r="Q54">
        <v>1</v>
      </c>
      <c r="X54">
        <v>99.8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44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ROW(Source!A34)</f>
        <v>34</v>
      </c>
      <c r="B55">
        <v>86551001</v>
      </c>
      <c r="C55">
        <v>86550986</v>
      </c>
      <c r="D55">
        <v>85681228</v>
      </c>
      <c r="E55">
        <v>1081</v>
      </c>
      <c r="F55">
        <v>1</v>
      </c>
      <c r="G55">
        <v>1081</v>
      </c>
      <c r="H55">
        <v>3</v>
      </c>
      <c r="I55" t="s">
        <v>790</v>
      </c>
      <c r="J55" t="s">
        <v>3</v>
      </c>
      <c r="K55" t="s">
        <v>791</v>
      </c>
      <c r="L55">
        <v>1354</v>
      </c>
      <c r="N55">
        <v>1010</v>
      </c>
      <c r="O55" t="s">
        <v>163</v>
      </c>
      <c r="P55" t="s">
        <v>163</v>
      </c>
      <c r="Q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44</v>
      </c>
      <c r="AG55">
        <v>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ROW(Source!A35)</f>
        <v>35</v>
      </c>
      <c r="B56">
        <v>86550993</v>
      </c>
      <c r="C56">
        <v>86550986</v>
      </c>
      <c r="D56">
        <v>85665773</v>
      </c>
      <c r="E56">
        <v>1081</v>
      </c>
      <c r="F56">
        <v>1</v>
      </c>
      <c r="G56">
        <v>1081</v>
      </c>
      <c r="H56">
        <v>1</v>
      </c>
      <c r="I56" t="s">
        <v>612</v>
      </c>
      <c r="J56" t="s">
        <v>3</v>
      </c>
      <c r="K56" t="s">
        <v>613</v>
      </c>
      <c r="L56">
        <v>1191</v>
      </c>
      <c r="N56">
        <v>1013</v>
      </c>
      <c r="O56" t="s">
        <v>614</v>
      </c>
      <c r="P56" t="s">
        <v>614</v>
      </c>
      <c r="Q56">
        <v>1</v>
      </c>
      <c r="X56">
        <v>56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45</v>
      </c>
      <c r="AG56">
        <v>26.880000000000003</v>
      </c>
      <c r="AH56">
        <v>2</v>
      </c>
      <c r="AI56">
        <v>86550987</v>
      </c>
      <c r="AJ56">
        <v>43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ROW(Source!A35)</f>
        <v>35</v>
      </c>
      <c r="B57">
        <v>86550994</v>
      </c>
      <c r="C57">
        <v>86550986</v>
      </c>
      <c r="D57">
        <v>85731677</v>
      </c>
      <c r="E57">
        <v>1</v>
      </c>
      <c r="F57">
        <v>1</v>
      </c>
      <c r="G57">
        <v>1081</v>
      </c>
      <c r="H57">
        <v>2</v>
      </c>
      <c r="I57" t="s">
        <v>632</v>
      </c>
      <c r="J57" t="s">
        <v>633</v>
      </c>
      <c r="K57" t="s">
        <v>634</v>
      </c>
      <c r="L57">
        <v>1368</v>
      </c>
      <c r="N57">
        <v>1011</v>
      </c>
      <c r="O57" t="s">
        <v>618</v>
      </c>
      <c r="P57" t="s">
        <v>618</v>
      </c>
      <c r="Q57">
        <v>1</v>
      </c>
      <c r="X57">
        <v>0.2</v>
      </c>
      <c r="Y57">
        <v>0</v>
      </c>
      <c r="Z57">
        <v>83.1</v>
      </c>
      <c r="AA57">
        <v>12.62</v>
      </c>
      <c r="AB57">
        <v>0</v>
      </c>
      <c r="AC57">
        <v>0</v>
      </c>
      <c r="AD57">
        <v>1</v>
      </c>
      <c r="AE57">
        <v>0</v>
      </c>
      <c r="AF57" t="s">
        <v>45</v>
      </c>
      <c r="AG57">
        <v>9.6000000000000016E-2</v>
      </c>
      <c r="AH57">
        <v>2</v>
      </c>
      <c r="AI57">
        <v>86550988</v>
      </c>
      <c r="AJ57">
        <v>44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ROW(Source!A35)</f>
        <v>35</v>
      </c>
      <c r="B58">
        <v>86550995</v>
      </c>
      <c r="C58">
        <v>86550986</v>
      </c>
      <c r="D58">
        <v>85730911</v>
      </c>
      <c r="E58">
        <v>1</v>
      </c>
      <c r="F58">
        <v>1</v>
      </c>
      <c r="G58">
        <v>1081</v>
      </c>
      <c r="H58">
        <v>2</v>
      </c>
      <c r="I58" t="s">
        <v>652</v>
      </c>
      <c r="J58" t="s">
        <v>653</v>
      </c>
      <c r="K58" t="s">
        <v>654</v>
      </c>
      <c r="L58">
        <v>1368</v>
      </c>
      <c r="N58">
        <v>1011</v>
      </c>
      <c r="O58" t="s">
        <v>618</v>
      </c>
      <c r="P58" t="s">
        <v>618</v>
      </c>
      <c r="Q58">
        <v>1</v>
      </c>
      <c r="X58">
        <v>0.02</v>
      </c>
      <c r="Y58">
        <v>0</v>
      </c>
      <c r="Z58">
        <v>179.17</v>
      </c>
      <c r="AA58">
        <v>16.93</v>
      </c>
      <c r="AB58">
        <v>0</v>
      </c>
      <c r="AC58">
        <v>0</v>
      </c>
      <c r="AD58">
        <v>1</v>
      </c>
      <c r="AE58">
        <v>0</v>
      </c>
      <c r="AF58" t="s">
        <v>45</v>
      </c>
      <c r="AG58">
        <v>9.5999999999999992E-3</v>
      </c>
      <c r="AH58">
        <v>2</v>
      </c>
      <c r="AI58">
        <v>86550989</v>
      </c>
      <c r="AJ58">
        <v>45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ROW(Source!A35)</f>
        <v>35</v>
      </c>
      <c r="B59">
        <v>86550996</v>
      </c>
      <c r="C59">
        <v>86550986</v>
      </c>
      <c r="D59">
        <v>85700705</v>
      </c>
      <c r="E59">
        <v>1</v>
      </c>
      <c r="F59">
        <v>1</v>
      </c>
      <c r="G59">
        <v>1081</v>
      </c>
      <c r="H59">
        <v>3</v>
      </c>
      <c r="I59" t="s">
        <v>642</v>
      </c>
      <c r="J59" t="s">
        <v>643</v>
      </c>
      <c r="K59" t="s">
        <v>644</v>
      </c>
      <c r="L59">
        <v>1339</v>
      </c>
      <c r="N59">
        <v>1007</v>
      </c>
      <c r="O59" t="s">
        <v>622</v>
      </c>
      <c r="P59" t="s">
        <v>622</v>
      </c>
      <c r="Q59">
        <v>1</v>
      </c>
      <c r="X59">
        <v>6.4</v>
      </c>
      <c r="Y59">
        <v>7.07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44</v>
      </c>
      <c r="AG59">
        <v>0</v>
      </c>
      <c r="AH59">
        <v>2</v>
      </c>
      <c r="AI59">
        <v>86550990</v>
      </c>
      <c r="AJ59">
        <v>46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ROW(Source!A35)</f>
        <v>35</v>
      </c>
      <c r="B60">
        <v>86550997</v>
      </c>
      <c r="C60">
        <v>86550986</v>
      </c>
      <c r="D60">
        <v>85707550</v>
      </c>
      <c r="E60">
        <v>1</v>
      </c>
      <c r="F60">
        <v>1</v>
      </c>
      <c r="G60">
        <v>1081</v>
      </c>
      <c r="H60">
        <v>3</v>
      </c>
      <c r="I60" t="s">
        <v>655</v>
      </c>
      <c r="J60" t="s">
        <v>656</v>
      </c>
      <c r="K60" t="s">
        <v>657</v>
      </c>
      <c r="L60">
        <v>1346</v>
      </c>
      <c r="N60">
        <v>1009</v>
      </c>
      <c r="O60" t="s">
        <v>651</v>
      </c>
      <c r="P60" t="s">
        <v>651</v>
      </c>
      <c r="Q60">
        <v>1</v>
      </c>
      <c r="X60">
        <v>2.66</v>
      </c>
      <c r="Y60">
        <v>19.39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44</v>
      </c>
      <c r="AG60">
        <v>0</v>
      </c>
      <c r="AH60">
        <v>2</v>
      </c>
      <c r="AI60">
        <v>86550991</v>
      </c>
      <c r="AJ60">
        <v>47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ROW(Source!A35)</f>
        <v>35</v>
      </c>
      <c r="B61">
        <v>86550998</v>
      </c>
      <c r="C61">
        <v>86550986</v>
      </c>
      <c r="D61">
        <v>85714035</v>
      </c>
      <c r="E61">
        <v>1</v>
      </c>
      <c r="F61">
        <v>1</v>
      </c>
      <c r="G61">
        <v>1081</v>
      </c>
      <c r="H61">
        <v>3</v>
      </c>
      <c r="I61" t="s">
        <v>658</v>
      </c>
      <c r="J61" t="s">
        <v>659</v>
      </c>
      <c r="K61" t="s">
        <v>660</v>
      </c>
      <c r="L61">
        <v>1346</v>
      </c>
      <c r="N61">
        <v>1009</v>
      </c>
      <c r="O61" t="s">
        <v>651</v>
      </c>
      <c r="P61" t="s">
        <v>651</v>
      </c>
      <c r="Q61">
        <v>1</v>
      </c>
      <c r="X61">
        <v>4</v>
      </c>
      <c r="Y61">
        <v>33.72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44</v>
      </c>
      <c r="AG61">
        <v>0</v>
      </c>
      <c r="AH61">
        <v>2</v>
      </c>
      <c r="AI61">
        <v>86550992</v>
      </c>
      <c r="AJ61">
        <v>48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ROW(Source!A35)</f>
        <v>35</v>
      </c>
      <c r="B62">
        <v>86550999</v>
      </c>
      <c r="C62">
        <v>86550986</v>
      </c>
      <c r="D62">
        <v>85661955</v>
      </c>
      <c r="E62">
        <v>1081</v>
      </c>
      <c r="F62">
        <v>1</v>
      </c>
      <c r="G62">
        <v>1081</v>
      </c>
      <c r="H62">
        <v>3</v>
      </c>
      <c r="I62" t="s">
        <v>794</v>
      </c>
      <c r="J62" t="s">
        <v>3</v>
      </c>
      <c r="K62" t="s">
        <v>795</v>
      </c>
      <c r="L62">
        <v>1346</v>
      </c>
      <c r="N62">
        <v>1009</v>
      </c>
      <c r="O62" t="s">
        <v>651</v>
      </c>
      <c r="P62" t="s">
        <v>651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44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ROW(Source!A35)</f>
        <v>35</v>
      </c>
      <c r="B63">
        <v>86551000</v>
      </c>
      <c r="C63">
        <v>86550986</v>
      </c>
      <c r="D63">
        <v>85669972</v>
      </c>
      <c r="E63">
        <v>1081</v>
      </c>
      <c r="F63">
        <v>1</v>
      </c>
      <c r="G63">
        <v>1081</v>
      </c>
      <c r="H63">
        <v>3</v>
      </c>
      <c r="I63" t="s">
        <v>796</v>
      </c>
      <c r="J63" t="s">
        <v>3</v>
      </c>
      <c r="K63" t="s">
        <v>797</v>
      </c>
      <c r="L63">
        <v>1301</v>
      </c>
      <c r="N63">
        <v>1003</v>
      </c>
      <c r="O63" t="s">
        <v>144</v>
      </c>
      <c r="P63" t="s">
        <v>144</v>
      </c>
      <c r="Q63">
        <v>1</v>
      </c>
      <c r="X63">
        <v>99.8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44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ROW(Source!A35)</f>
        <v>35</v>
      </c>
      <c r="B64">
        <v>86551001</v>
      </c>
      <c r="C64">
        <v>86550986</v>
      </c>
      <c r="D64">
        <v>85681228</v>
      </c>
      <c r="E64">
        <v>1081</v>
      </c>
      <c r="F64">
        <v>1</v>
      </c>
      <c r="G64">
        <v>1081</v>
      </c>
      <c r="H64">
        <v>3</v>
      </c>
      <c r="I64" t="s">
        <v>790</v>
      </c>
      <c r="J64" t="s">
        <v>3</v>
      </c>
      <c r="K64" t="s">
        <v>791</v>
      </c>
      <c r="L64">
        <v>1354</v>
      </c>
      <c r="N64">
        <v>1010</v>
      </c>
      <c r="O64" t="s">
        <v>163</v>
      </c>
      <c r="P64" t="s">
        <v>163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44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ROW(Source!A36)</f>
        <v>36</v>
      </c>
      <c r="B65">
        <v>86551009</v>
      </c>
      <c r="C65">
        <v>86551002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612</v>
      </c>
      <c r="J65" t="s">
        <v>3</v>
      </c>
      <c r="K65" t="s">
        <v>613</v>
      </c>
      <c r="L65">
        <v>1191</v>
      </c>
      <c r="N65">
        <v>1013</v>
      </c>
      <c r="O65" t="s">
        <v>614</v>
      </c>
      <c r="P65" t="s">
        <v>614</v>
      </c>
      <c r="Q65">
        <v>1</v>
      </c>
      <c r="X65">
        <v>58.4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45</v>
      </c>
      <c r="AG65">
        <v>28.032</v>
      </c>
      <c r="AH65">
        <v>2</v>
      </c>
      <c r="AI65">
        <v>86551003</v>
      </c>
      <c r="AJ65">
        <v>49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ROW(Source!A36)</f>
        <v>36</v>
      </c>
      <c r="B66">
        <v>86551010</v>
      </c>
      <c r="C66">
        <v>86551002</v>
      </c>
      <c r="D66">
        <v>85731677</v>
      </c>
      <c r="E66">
        <v>1</v>
      </c>
      <c r="F66">
        <v>1</v>
      </c>
      <c r="G66">
        <v>1081</v>
      </c>
      <c r="H66">
        <v>2</v>
      </c>
      <c r="I66" t="s">
        <v>632</v>
      </c>
      <c r="J66" t="s">
        <v>633</v>
      </c>
      <c r="K66" t="s">
        <v>634</v>
      </c>
      <c r="L66">
        <v>1368</v>
      </c>
      <c r="N66">
        <v>1011</v>
      </c>
      <c r="O66" t="s">
        <v>618</v>
      </c>
      <c r="P66" t="s">
        <v>618</v>
      </c>
      <c r="Q66">
        <v>1</v>
      </c>
      <c r="X66">
        <v>0.1</v>
      </c>
      <c r="Y66">
        <v>0</v>
      </c>
      <c r="Z66">
        <v>83.1</v>
      </c>
      <c r="AA66">
        <v>12.62</v>
      </c>
      <c r="AB66">
        <v>0</v>
      </c>
      <c r="AC66">
        <v>0</v>
      </c>
      <c r="AD66">
        <v>1</v>
      </c>
      <c r="AE66">
        <v>0</v>
      </c>
      <c r="AF66" t="s">
        <v>45</v>
      </c>
      <c r="AG66">
        <v>4.8000000000000008E-2</v>
      </c>
      <c r="AH66">
        <v>2</v>
      </c>
      <c r="AI66">
        <v>86551004</v>
      </c>
      <c r="AJ66">
        <v>50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ROW(Source!A36)</f>
        <v>36</v>
      </c>
      <c r="B67">
        <v>86551011</v>
      </c>
      <c r="C67">
        <v>86551002</v>
      </c>
      <c r="D67">
        <v>85730911</v>
      </c>
      <c r="E67">
        <v>1</v>
      </c>
      <c r="F67">
        <v>1</v>
      </c>
      <c r="G67">
        <v>1081</v>
      </c>
      <c r="H67">
        <v>2</v>
      </c>
      <c r="I67" t="s">
        <v>652</v>
      </c>
      <c r="J67" t="s">
        <v>653</v>
      </c>
      <c r="K67" t="s">
        <v>654</v>
      </c>
      <c r="L67">
        <v>1368</v>
      </c>
      <c r="N67">
        <v>1011</v>
      </c>
      <c r="O67" t="s">
        <v>618</v>
      </c>
      <c r="P67" t="s">
        <v>618</v>
      </c>
      <c r="Q67">
        <v>1</v>
      </c>
      <c r="X67">
        <v>0.01</v>
      </c>
      <c r="Y67">
        <v>0</v>
      </c>
      <c r="Z67">
        <v>179.17</v>
      </c>
      <c r="AA67">
        <v>16.93</v>
      </c>
      <c r="AB67">
        <v>0</v>
      </c>
      <c r="AC67">
        <v>0</v>
      </c>
      <c r="AD67">
        <v>1</v>
      </c>
      <c r="AE67">
        <v>0</v>
      </c>
      <c r="AF67" t="s">
        <v>45</v>
      </c>
      <c r="AG67">
        <v>4.7999999999999996E-3</v>
      </c>
      <c r="AH67">
        <v>2</v>
      </c>
      <c r="AI67">
        <v>86551005</v>
      </c>
      <c r="AJ67">
        <v>51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ROW(Source!A36)</f>
        <v>36</v>
      </c>
      <c r="B68">
        <v>86551012</v>
      </c>
      <c r="C68">
        <v>86551002</v>
      </c>
      <c r="D68">
        <v>85700705</v>
      </c>
      <c r="E68">
        <v>1</v>
      </c>
      <c r="F68">
        <v>1</v>
      </c>
      <c r="G68">
        <v>1081</v>
      </c>
      <c r="H68">
        <v>3</v>
      </c>
      <c r="I68" t="s">
        <v>642</v>
      </c>
      <c r="J68" t="s">
        <v>643</v>
      </c>
      <c r="K68" t="s">
        <v>644</v>
      </c>
      <c r="L68">
        <v>1339</v>
      </c>
      <c r="N68">
        <v>1007</v>
      </c>
      <c r="O68" t="s">
        <v>622</v>
      </c>
      <c r="P68" t="s">
        <v>622</v>
      </c>
      <c r="Q68">
        <v>1</v>
      </c>
      <c r="X68">
        <v>1.6</v>
      </c>
      <c r="Y68">
        <v>7.07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44</v>
      </c>
      <c r="AG68">
        <v>0</v>
      </c>
      <c r="AH68">
        <v>2</v>
      </c>
      <c r="AI68">
        <v>86551006</v>
      </c>
      <c r="AJ68">
        <v>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ROW(Source!A36)</f>
        <v>36</v>
      </c>
      <c r="B69">
        <v>86551013</v>
      </c>
      <c r="C69">
        <v>86551002</v>
      </c>
      <c r="D69">
        <v>85707550</v>
      </c>
      <c r="E69">
        <v>1</v>
      </c>
      <c r="F69">
        <v>1</v>
      </c>
      <c r="G69">
        <v>1081</v>
      </c>
      <c r="H69">
        <v>3</v>
      </c>
      <c r="I69" t="s">
        <v>655</v>
      </c>
      <c r="J69" t="s">
        <v>656</v>
      </c>
      <c r="K69" t="s">
        <v>657</v>
      </c>
      <c r="L69">
        <v>1346</v>
      </c>
      <c r="N69">
        <v>1009</v>
      </c>
      <c r="O69" t="s">
        <v>651</v>
      </c>
      <c r="P69" t="s">
        <v>651</v>
      </c>
      <c r="Q69">
        <v>1</v>
      </c>
      <c r="X69">
        <v>1.2</v>
      </c>
      <c r="Y69">
        <v>19.39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44</v>
      </c>
      <c r="AG69">
        <v>0</v>
      </c>
      <c r="AH69">
        <v>2</v>
      </c>
      <c r="AI69">
        <v>86551007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ROW(Source!A36)</f>
        <v>36</v>
      </c>
      <c r="B70">
        <v>86551014</v>
      </c>
      <c r="C70">
        <v>86551002</v>
      </c>
      <c r="D70">
        <v>85714035</v>
      </c>
      <c r="E70">
        <v>1</v>
      </c>
      <c r="F70">
        <v>1</v>
      </c>
      <c r="G70">
        <v>1081</v>
      </c>
      <c r="H70">
        <v>3</v>
      </c>
      <c r="I70" t="s">
        <v>658</v>
      </c>
      <c r="J70" t="s">
        <v>659</v>
      </c>
      <c r="K70" t="s">
        <v>660</v>
      </c>
      <c r="L70">
        <v>1346</v>
      </c>
      <c r="N70">
        <v>1009</v>
      </c>
      <c r="O70" t="s">
        <v>651</v>
      </c>
      <c r="P70" t="s">
        <v>651</v>
      </c>
      <c r="Q70">
        <v>1</v>
      </c>
      <c r="X70">
        <v>1.5</v>
      </c>
      <c r="Y70">
        <v>33.72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44</v>
      </c>
      <c r="AG70">
        <v>0</v>
      </c>
      <c r="AH70">
        <v>2</v>
      </c>
      <c r="AI70">
        <v>86551008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ROW(Source!A36)</f>
        <v>36</v>
      </c>
      <c r="B71">
        <v>86551015</v>
      </c>
      <c r="C71">
        <v>86551002</v>
      </c>
      <c r="D71">
        <v>85661955</v>
      </c>
      <c r="E71">
        <v>1081</v>
      </c>
      <c r="F71">
        <v>1</v>
      </c>
      <c r="G71">
        <v>1081</v>
      </c>
      <c r="H71">
        <v>3</v>
      </c>
      <c r="I71" t="s">
        <v>794</v>
      </c>
      <c r="J71" t="s">
        <v>3</v>
      </c>
      <c r="K71" t="s">
        <v>795</v>
      </c>
      <c r="L71">
        <v>1346</v>
      </c>
      <c r="N71">
        <v>1009</v>
      </c>
      <c r="O71" t="s">
        <v>651</v>
      </c>
      <c r="P71" t="s">
        <v>651</v>
      </c>
      <c r="Q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44</v>
      </c>
      <c r="AG71">
        <v>0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ROW(Source!A36)</f>
        <v>36</v>
      </c>
      <c r="B72">
        <v>86551016</v>
      </c>
      <c r="C72">
        <v>86551002</v>
      </c>
      <c r="D72">
        <v>85669972</v>
      </c>
      <c r="E72">
        <v>1081</v>
      </c>
      <c r="F72">
        <v>1</v>
      </c>
      <c r="G72">
        <v>1081</v>
      </c>
      <c r="H72">
        <v>3</v>
      </c>
      <c r="I72" t="s">
        <v>796</v>
      </c>
      <c r="J72" t="s">
        <v>3</v>
      </c>
      <c r="K72" t="s">
        <v>797</v>
      </c>
      <c r="L72">
        <v>1301</v>
      </c>
      <c r="N72">
        <v>1003</v>
      </c>
      <c r="O72" t="s">
        <v>144</v>
      </c>
      <c r="P72" t="s">
        <v>144</v>
      </c>
      <c r="Q72">
        <v>1</v>
      </c>
      <c r="X72">
        <v>99.8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44</v>
      </c>
      <c r="AG72">
        <v>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ROW(Source!A36)</f>
        <v>36</v>
      </c>
      <c r="B73">
        <v>86551017</v>
      </c>
      <c r="C73">
        <v>86551002</v>
      </c>
      <c r="D73">
        <v>85681228</v>
      </c>
      <c r="E73">
        <v>1081</v>
      </c>
      <c r="F73">
        <v>1</v>
      </c>
      <c r="G73">
        <v>1081</v>
      </c>
      <c r="H73">
        <v>3</v>
      </c>
      <c r="I73" t="s">
        <v>790</v>
      </c>
      <c r="J73" t="s">
        <v>3</v>
      </c>
      <c r="K73" t="s">
        <v>791</v>
      </c>
      <c r="L73">
        <v>1354</v>
      </c>
      <c r="N73">
        <v>1010</v>
      </c>
      <c r="O73" t="s">
        <v>163</v>
      </c>
      <c r="P73" t="s">
        <v>163</v>
      </c>
      <c r="Q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44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ROW(Source!A37)</f>
        <v>37</v>
      </c>
      <c r="B74">
        <v>86551009</v>
      </c>
      <c r="C74">
        <v>86551002</v>
      </c>
      <c r="D74">
        <v>85665773</v>
      </c>
      <c r="E74">
        <v>1081</v>
      </c>
      <c r="F74">
        <v>1</v>
      </c>
      <c r="G74">
        <v>1081</v>
      </c>
      <c r="H74">
        <v>1</v>
      </c>
      <c r="I74" t="s">
        <v>612</v>
      </c>
      <c r="J74" t="s">
        <v>3</v>
      </c>
      <c r="K74" t="s">
        <v>613</v>
      </c>
      <c r="L74">
        <v>1191</v>
      </c>
      <c r="N74">
        <v>1013</v>
      </c>
      <c r="O74" t="s">
        <v>614</v>
      </c>
      <c r="P74" t="s">
        <v>614</v>
      </c>
      <c r="Q74">
        <v>1</v>
      </c>
      <c r="X74">
        <v>58.4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45</v>
      </c>
      <c r="AG74">
        <v>28.032</v>
      </c>
      <c r="AH74">
        <v>2</v>
      </c>
      <c r="AI74">
        <v>86551003</v>
      </c>
      <c r="AJ74">
        <v>55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86551010</v>
      </c>
      <c r="C75">
        <v>86551002</v>
      </c>
      <c r="D75">
        <v>85731677</v>
      </c>
      <c r="E75">
        <v>1</v>
      </c>
      <c r="F75">
        <v>1</v>
      </c>
      <c r="G75">
        <v>1081</v>
      </c>
      <c r="H75">
        <v>2</v>
      </c>
      <c r="I75" t="s">
        <v>632</v>
      </c>
      <c r="J75" t="s">
        <v>633</v>
      </c>
      <c r="K75" t="s">
        <v>634</v>
      </c>
      <c r="L75">
        <v>1368</v>
      </c>
      <c r="N75">
        <v>1011</v>
      </c>
      <c r="O75" t="s">
        <v>618</v>
      </c>
      <c r="P75" t="s">
        <v>618</v>
      </c>
      <c r="Q75">
        <v>1</v>
      </c>
      <c r="X75">
        <v>0.1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45</v>
      </c>
      <c r="AG75">
        <v>4.8000000000000008E-2</v>
      </c>
      <c r="AH75">
        <v>2</v>
      </c>
      <c r="AI75">
        <v>86551004</v>
      </c>
      <c r="AJ75">
        <v>56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86551011</v>
      </c>
      <c r="C76">
        <v>86551002</v>
      </c>
      <c r="D76">
        <v>85730911</v>
      </c>
      <c r="E76">
        <v>1</v>
      </c>
      <c r="F76">
        <v>1</v>
      </c>
      <c r="G76">
        <v>1081</v>
      </c>
      <c r="H76">
        <v>2</v>
      </c>
      <c r="I76" t="s">
        <v>652</v>
      </c>
      <c r="J76" t="s">
        <v>653</v>
      </c>
      <c r="K76" t="s">
        <v>654</v>
      </c>
      <c r="L76">
        <v>1368</v>
      </c>
      <c r="N76">
        <v>1011</v>
      </c>
      <c r="O76" t="s">
        <v>618</v>
      </c>
      <c r="P76" t="s">
        <v>618</v>
      </c>
      <c r="Q76">
        <v>1</v>
      </c>
      <c r="X76">
        <v>0.01</v>
      </c>
      <c r="Y76">
        <v>0</v>
      </c>
      <c r="Z76">
        <v>179.17</v>
      </c>
      <c r="AA76">
        <v>16.93</v>
      </c>
      <c r="AB76">
        <v>0</v>
      </c>
      <c r="AC76">
        <v>0</v>
      </c>
      <c r="AD76">
        <v>1</v>
      </c>
      <c r="AE76">
        <v>0</v>
      </c>
      <c r="AF76" t="s">
        <v>45</v>
      </c>
      <c r="AG76">
        <v>4.7999999999999996E-3</v>
      </c>
      <c r="AH76">
        <v>2</v>
      </c>
      <c r="AI76">
        <v>86551005</v>
      </c>
      <c r="AJ76">
        <v>57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ROW(Source!A37)</f>
        <v>37</v>
      </c>
      <c r="B77">
        <v>86551012</v>
      </c>
      <c r="C77">
        <v>86551002</v>
      </c>
      <c r="D77">
        <v>85700705</v>
      </c>
      <c r="E77">
        <v>1</v>
      </c>
      <c r="F77">
        <v>1</v>
      </c>
      <c r="G77">
        <v>1081</v>
      </c>
      <c r="H77">
        <v>3</v>
      </c>
      <c r="I77" t="s">
        <v>642</v>
      </c>
      <c r="J77" t="s">
        <v>643</v>
      </c>
      <c r="K77" t="s">
        <v>644</v>
      </c>
      <c r="L77">
        <v>1339</v>
      </c>
      <c r="N77">
        <v>1007</v>
      </c>
      <c r="O77" t="s">
        <v>622</v>
      </c>
      <c r="P77" t="s">
        <v>622</v>
      </c>
      <c r="Q77">
        <v>1</v>
      </c>
      <c r="X77">
        <v>1.6</v>
      </c>
      <c r="Y77">
        <v>7.07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44</v>
      </c>
      <c r="AG77">
        <v>0</v>
      </c>
      <c r="AH77">
        <v>2</v>
      </c>
      <c r="AI77">
        <v>86551006</v>
      </c>
      <c r="AJ77">
        <v>58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ROW(Source!A37)</f>
        <v>37</v>
      </c>
      <c r="B78">
        <v>86551013</v>
      </c>
      <c r="C78">
        <v>86551002</v>
      </c>
      <c r="D78">
        <v>85707550</v>
      </c>
      <c r="E78">
        <v>1</v>
      </c>
      <c r="F78">
        <v>1</v>
      </c>
      <c r="G78">
        <v>1081</v>
      </c>
      <c r="H78">
        <v>3</v>
      </c>
      <c r="I78" t="s">
        <v>655</v>
      </c>
      <c r="J78" t="s">
        <v>656</v>
      </c>
      <c r="K78" t="s">
        <v>657</v>
      </c>
      <c r="L78">
        <v>1346</v>
      </c>
      <c r="N78">
        <v>1009</v>
      </c>
      <c r="O78" t="s">
        <v>651</v>
      </c>
      <c r="P78" t="s">
        <v>651</v>
      </c>
      <c r="Q78">
        <v>1</v>
      </c>
      <c r="X78">
        <v>1.2</v>
      </c>
      <c r="Y78">
        <v>19.39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44</v>
      </c>
      <c r="AG78">
        <v>0</v>
      </c>
      <c r="AH78">
        <v>2</v>
      </c>
      <c r="AI78">
        <v>86551007</v>
      </c>
      <c r="AJ78">
        <v>59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ROW(Source!A37)</f>
        <v>37</v>
      </c>
      <c r="B79">
        <v>86551014</v>
      </c>
      <c r="C79">
        <v>86551002</v>
      </c>
      <c r="D79">
        <v>85714035</v>
      </c>
      <c r="E79">
        <v>1</v>
      </c>
      <c r="F79">
        <v>1</v>
      </c>
      <c r="G79">
        <v>1081</v>
      </c>
      <c r="H79">
        <v>3</v>
      </c>
      <c r="I79" t="s">
        <v>658</v>
      </c>
      <c r="J79" t="s">
        <v>659</v>
      </c>
      <c r="K79" t="s">
        <v>660</v>
      </c>
      <c r="L79">
        <v>1346</v>
      </c>
      <c r="N79">
        <v>1009</v>
      </c>
      <c r="O79" t="s">
        <v>651</v>
      </c>
      <c r="P79" t="s">
        <v>651</v>
      </c>
      <c r="Q79">
        <v>1</v>
      </c>
      <c r="X79">
        <v>1.5</v>
      </c>
      <c r="Y79">
        <v>33.72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44</v>
      </c>
      <c r="AG79">
        <v>0</v>
      </c>
      <c r="AH79">
        <v>2</v>
      </c>
      <c r="AI79">
        <v>86551008</v>
      </c>
      <c r="AJ79">
        <v>60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ROW(Source!A37)</f>
        <v>37</v>
      </c>
      <c r="B80">
        <v>86551015</v>
      </c>
      <c r="C80">
        <v>86551002</v>
      </c>
      <c r="D80">
        <v>85661955</v>
      </c>
      <c r="E80">
        <v>1081</v>
      </c>
      <c r="F80">
        <v>1</v>
      </c>
      <c r="G80">
        <v>1081</v>
      </c>
      <c r="H80">
        <v>3</v>
      </c>
      <c r="I80" t="s">
        <v>794</v>
      </c>
      <c r="J80" t="s">
        <v>3</v>
      </c>
      <c r="K80" t="s">
        <v>795</v>
      </c>
      <c r="L80">
        <v>1346</v>
      </c>
      <c r="N80">
        <v>1009</v>
      </c>
      <c r="O80" t="s">
        <v>651</v>
      </c>
      <c r="P80" t="s">
        <v>651</v>
      </c>
      <c r="Q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44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ROW(Source!A37)</f>
        <v>37</v>
      </c>
      <c r="B81">
        <v>86551016</v>
      </c>
      <c r="C81">
        <v>86551002</v>
      </c>
      <c r="D81">
        <v>85669972</v>
      </c>
      <c r="E81">
        <v>1081</v>
      </c>
      <c r="F81">
        <v>1</v>
      </c>
      <c r="G81">
        <v>1081</v>
      </c>
      <c r="H81">
        <v>3</v>
      </c>
      <c r="I81" t="s">
        <v>796</v>
      </c>
      <c r="J81" t="s">
        <v>3</v>
      </c>
      <c r="K81" t="s">
        <v>797</v>
      </c>
      <c r="L81">
        <v>1301</v>
      </c>
      <c r="N81">
        <v>1003</v>
      </c>
      <c r="O81" t="s">
        <v>144</v>
      </c>
      <c r="P81" t="s">
        <v>144</v>
      </c>
      <c r="Q81">
        <v>1</v>
      </c>
      <c r="X81">
        <v>99.8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44</v>
      </c>
      <c r="AG81">
        <v>0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ROW(Source!A37)</f>
        <v>37</v>
      </c>
      <c r="B82">
        <v>86551017</v>
      </c>
      <c r="C82">
        <v>86551002</v>
      </c>
      <c r="D82">
        <v>85681228</v>
      </c>
      <c r="E82">
        <v>1081</v>
      </c>
      <c r="F82">
        <v>1</v>
      </c>
      <c r="G82">
        <v>1081</v>
      </c>
      <c r="H82">
        <v>3</v>
      </c>
      <c r="I82" t="s">
        <v>790</v>
      </c>
      <c r="J82" t="s">
        <v>3</v>
      </c>
      <c r="K82" t="s">
        <v>791</v>
      </c>
      <c r="L82">
        <v>1354</v>
      </c>
      <c r="N82">
        <v>1010</v>
      </c>
      <c r="O82" t="s">
        <v>163</v>
      </c>
      <c r="P82" t="s">
        <v>163</v>
      </c>
      <c r="Q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44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ROW(Source!A38)</f>
        <v>38</v>
      </c>
      <c r="B83">
        <v>86551021</v>
      </c>
      <c r="C83">
        <v>86551018</v>
      </c>
      <c r="D83">
        <v>85665773</v>
      </c>
      <c r="E83">
        <v>1081</v>
      </c>
      <c r="F83">
        <v>1</v>
      </c>
      <c r="G83">
        <v>1081</v>
      </c>
      <c r="H83">
        <v>1</v>
      </c>
      <c r="I83" t="s">
        <v>612</v>
      </c>
      <c r="J83" t="s">
        <v>3</v>
      </c>
      <c r="K83" t="s">
        <v>613</v>
      </c>
      <c r="L83">
        <v>1191</v>
      </c>
      <c r="N83">
        <v>1013</v>
      </c>
      <c r="O83" t="s">
        <v>614</v>
      </c>
      <c r="P83" t="s">
        <v>614</v>
      </c>
      <c r="Q83">
        <v>1</v>
      </c>
      <c r="X83">
        <v>85.3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27</v>
      </c>
      <c r="AG83">
        <v>102.36</v>
      </c>
      <c r="AH83">
        <v>2</v>
      </c>
      <c r="AI83">
        <v>86551019</v>
      </c>
      <c r="AJ83">
        <v>61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ROW(Source!A38)</f>
        <v>38</v>
      </c>
      <c r="B84">
        <v>86551022</v>
      </c>
      <c r="C84">
        <v>86551018</v>
      </c>
      <c r="D84">
        <v>85697849</v>
      </c>
      <c r="E84">
        <v>1081</v>
      </c>
      <c r="F84">
        <v>1</v>
      </c>
      <c r="G84">
        <v>1081</v>
      </c>
      <c r="H84">
        <v>3</v>
      </c>
      <c r="I84" t="s">
        <v>626</v>
      </c>
      <c r="J84" t="s">
        <v>3</v>
      </c>
      <c r="K84" t="s">
        <v>627</v>
      </c>
      <c r="L84">
        <v>1348</v>
      </c>
      <c r="N84">
        <v>1009</v>
      </c>
      <c r="O84" t="s">
        <v>628</v>
      </c>
      <c r="P84" t="s">
        <v>628</v>
      </c>
      <c r="Q84">
        <v>1000</v>
      </c>
      <c r="X84">
        <v>1.34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1.34</v>
      </c>
      <c r="AH84">
        <v>2</v>
      </c>
      <c r="AI84">
        <v>86551020</v>
      </c>
      <c r="AJ84">
        <v>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ROW(Source!A39)</f>
        <v>39</v>
      </c>
      <c r="B85">
        <v>86551021</v>
      </c>
      <c r="C85">
        <v>86551018</v>
      </c>
      <c r="D85">
        <v>85665773</v>
      </c>
      <c r="E85">
        <v>1081</v>
      </c>
      <c r="F85">
        <v>1</v>
      </c>
      <c r="G85">
        <v>1081</v>
      </c>
      <c r="H85">
        <v>1</v>
      </c>
      <c r="I85" t="s">
        <v>612</v>
      </c>
      <c r="J85" t="s">
        <v>3</v>
      </c>
      <c r="K85" t="s">
        <v>613</v>
      </c>
      <c r="L85">
        <v>1191</v>
      </c>
      <c r="N85">
        <v>1013</v>
      </c>
      <c r="O85" t="s">
        <v>614</v>
      </c>
      <c r="P85" t="s">
        <v>614</v>
      </c>
      <c r="Q85">
        <v>1</v>
      </c>
      <c r="X85">
        <v>85.3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27</v>
      </c>
      <c r="AG85">
        <v>102.36</v>
      </c>
      <c r="AH85">
        <v>2</v>
      </c>
      <c r="AI85">
        <v>86551019</v>
      </c>
      <c r="AJ85">
        <v>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ROW(Source!A39)</f>
        <v>39</v>
      </c>
      <c r="B86">
        <v>86551022</v>
      </c>
      <c r="C86">
        <v>86551018</v>
      </c>
      <c r="D86">
        <v>85697849</v>
      </c>
      <c r="E86">
        <v>1081</v>
      </c>
      <c r="F86">
        <v>1</v>
      </c>
      <c r="G86">
        <v>1081</v>
      </c>
      <c r="H86">
        <v>3</v>
      </c>
      <c r="I86" t="s">
        <v>626</v>
      </c>
      <c r="J86" t="s">
        <v>3</v>
      </c>
      <c r="K86" t="s">
        <v>627</v>
      </c>
      <c r="L86">
        <v>1348</v>
      </c>
      <c r="N86">
        <v>1009</v>
      </c>
      <c r="O86" t="s">
        <v>628</v>
      </c>
      <c r="P86" t="s">
        <v>628</v>
      </c>
      <c r="Q86">
        <v>1000</v>
      </c>
      <c r="X86">
        <v>1.34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26</v>
      </c>
      <c r="AG86">
        <v>1.34</v>
      </c>
      <c r="AH86">
        <v>2</v>
      </c>
      <c r="AI86">
        <v>86551020</v>
      </c>
      <c r="AJ86">
        <v>64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ROW(Source!A40)</f>
        <v>40</v>
      </c>
      <c r="B87">
        <v>86551026</v>
      </c>
      <c r="C87">
        <v>86551023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612</v>
      </c>
      <c r="J87" t="s">
        <v>3</v>
      </c>
      <c r="K87" t="s">
        <v>613</v>
      </c>
      <c r="L87">
        <v>1191</v>
      </c>
      <c r="N87">
        <v>1013</v>
      </c>
      <c r="O87" t="s">
        <v>614</v>
      </c>
      <c r="P87" t="s">
        <v>614</v>
      </c>
      <c r="Q87">
        <v>1</v>
      </c>
      <c r="X87">
        <v>68.8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27</v>
      </c>
      <c r="AG87">
        <v>82.559999999999988</v>
      </c>
      <c r="AH87">
        <v>2</v>
      </c>
      <c r="AI87">
        <v>86551024</v>
      </c>
      <c r="AJ87">
        <v>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ROW(Source!A40)</f>
        <v>40</v>
      </c>
      <c r="B88">
        <v>86551027</v>
      </c>
      <c r="C88">
        <v>86551023</v>
      </c>
      <c r="D88">
        <v>85697849</v>
      </c>
      <c r="E88">
        <v>1081</v>
      </c>
      <c r="F88">
        <v>1</v>
      </c>
      <c r="G88">
        <v>1081</v>
      </c>
      <c r="H88">
        <v>3</v>
      </c>
      <c r="I88" t="s">
        <v>626</v>
      </c>
      <c r="J88" t="s">
        <v>3</v>
      </c>
      <c r="K88" t="s">
        <v>627</v>
      </c>
      <c r="L88">
        <v>1348</v>
      </c>
      <c r="N88">
        <v>1009</v>
      </c>
      <c r="O88" t="s">
        <v>628</v>
      </c>
      <c r="P88" t="s">
        <v>628</v>
      </c>
      <c r="Q88">
        <v>1000</v>
      </c>
      <c r="X88">
        <v>0.59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26</v>
      </c>
      <c r="AG88">
        <v>0.59</v>
      </c>
      <c r="AH88">
        <v>2</v>
      </c>
      <c r="AI88">
        <v>86551025</v>
      </c>
      <c r="AJ88">
        <v>66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ROW(Source!A41)</f>
        <v>41</v>
      </c>
      <c r="B89">
        <v>86551026</v>
      </c>
      <c r="C89">
        <v>86551023</v>
      </c>
      <c r="D89">
        <v>85665773</v>
      </c>
      <c r="E89">
        <v>1081</v>
      </c>
      <c r="F89">
        <v>1</v>
      </c>
      <c r="G89">
        <v>1081</v>
      </c>
      <c r="H89">
        <v>1</v>
      </c>
      <c r="I89" t="s">
        <v>612</v>
      </c>
      <c r="J89" t="s">
        <v>3</v>
      </c>
      <c r="K89" t="s">
        <v>613</v>
      </c>
      <c r="L89">
        <v>1191</v>
      </c>
      <c r="N89">
        <v>1013</v>
      </c>
      <c r="O89" t="s">
        <v>614</v>
      </c>
      <c r="P89" t="s">
        <v>614</v>
      </c>
      <c r="Q89">
        <v>1</v>
      </c>
      <c r="X89">
        <v>68.8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27</v>
      </c>
      <c r="AG89">
        <v>82.559999999999988</v>
      </c>
      <c r="AH89">
        <v>2</v>
      </c>
      <c r="AI89">
        <v>86551024</v>
      </c>
      <c r="AJ89">
        <v>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ROW(Source!A41)</f>
        <v>41</v>
      </c>
      <c r="B90">
        <v>86551027</v>
      </c>
      <c r="C90">
        <v>86551023</v>
      </c>
      <c r="D90">
        <v>85697849</v>
      </c>
      <c r="E90">
        <v>1081</v>
      </c>
      <c r="F90">
        <v>1</v>
      </c>
      <c r="G90">
        <v>1081</v>
      </c>
      <c r="H90">
        <v>3</v>
      </c>
      <c r="I90" t="s">
        <v>626</v>
      </c>
      <c r="J90" t="s">
        <v>3</v>
      </c>
      <c r="K90" t="s">
        <v>627</v>
      </c>
      <c r="L90">
        <v>1348</v>
      </c>
      <c r="N90">
        <v>1009</v>
      </c>
      <c r="O90" t="s">
        <v>628</v>
      </c>
      <c r="P90" t="s">
        <v>628</v>
      </c>
      <c r="Q90">
        <v>1000</v>
      </c>
      <c r="X90">
        <v>0.59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26</v>
      </c>
      <c r="AG90">
        <v>0.59</v>
      </c>
      <c r="AH90">
        <v>2</v>
      </c>
      <c r="AI90">
        <v>86551025</v>
      </c>
      <c r="AJ90">
        <v>68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ROW(Source!A42)</f>
        <v>42</v>
      </c>
      <c r="B91">
        <v>86551031</v>
      </c>
      <c r="C91">
        <v>86551028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612</v>
      </c>
      <c r="J91" t="s">
        <v>3</v>
      </c>
      <c r="K91" t="s">
        <v>613</v>
      </c>
      <c r="L91">
        <v>1191</v>
      </c>
      <c r="N91">
        <v>1013</v>
      </c>
      <c r="O91" t="s">
        <v>614</v>
      </c>
      <c r="P91" t="s">
        <v>614</v>
      </c>
      <c r="Q91">
        <v>1</v>
      </c>
      <c r="X91">
        <v>143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27</v>
      </c>
      <c r="AG91">
        <v>171.6</v>
      </c>
      <c r="AH91">
        <v>2</v>
      </c>
      <c r="AI91">
        <v>86551029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ROW(Source!A42)</f>
        <v>42</v>
      </c>
      <c r="B92">
        <v>86551032</v>
      </c>
      <c r="C92">
        <v>86551028</v>
      </c>
      <c r="D92">
        <v>85697849</v>
      </c>
      <c r="E92">
        <v>1081</v>
      </c>
      <c r="F92">
        <v>1</v>
      </c>
      <c r="G92">
        <v>1081</v>
      </c>
      <c r="H92">
        <v>3</v>
      </c>
      <c r="I92" t="s">
        <v>626</v>
      </c>
      <c r="J92" t="s">
        <v>3</v>
      </c>
      <c r="K92" t="s">
        <v>627</v>
      </c>
      <c r="L92">
        <v>1348</v>
      </c>
      <c r="N92">
        <v>1009</v>
      </c>
      <c r="O92" t="s">
        <v>628</v>
      </c>
      <c r="P92" t="s">
        <v>628</v>
      </c>
      <c r="Q92">
        <v>1000</v>
      </c>
      <c r="X92">
        <v>3.23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26</v>
      </c>
      <c r="AG92">
        <v>3.23</v>
      </c>
      <c r="AH92">
        <v>2</v>
      </c>
      <c r="AI92">
        <v>86551030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ROW(Source!A43)</f>
        <v>43</v>
      </c>
      <c r="B93">
        <v>86551031</v>
      </c>
      <c r="C93">
        <v>86551028</v>
      </c>
      <c r="D93">
        <v>85665773</v>
      </c>
      <c r="E93">
        <v>1081</v>
      </c>
      <c r="F93">
        <v>1</v>
      </c>
      <c r="G93">
        <v>1081</v>
      </c>
      <c r="H93">
        <v>1</v>
      </c>
      <c r="I93" t="s">
        <v>612</v>
      </c>
      <c r="J93" t="s">
        <v>3</v>
      </c>
      <c r="K93" t="s">
        <v>613</v>
      </c>
      <c r="L93">
        <v>1191</v>
      </c>
      <c r="N93">
        <v>1013</v>
      </c>
      <c r="O93" t="s">
        <v>614</v>
      </c>
      <c r="P93" t="s">
        <v>614</v>
      </c>
      <c r="Q93">
        <v>1</v>
      </c>
      <c r="X93">
        <v>143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27</v>
      </c>
      <c r="AG93">
        <v>171.6</v>
      </c>
      <c r="AH93">
        <v>2</v>
      </c>
      <c r="AI93">
        <v>86551029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ROW(Source!A43)</f>
        <v>43</v>
      </c>
      <c r="B94">
        <v>86551032</v>
      </c>
      <c r="C94">
        <v>86551028</v>
      </c>
      <c r="D94">
        <v>85697849</v>
      </c>
      <c r="E94">
        <v>1081</v>
      </c>
      <c r="F94">
        <v>1</v>
      </c>
      <c r="G94">
        <v>1081</v>
      </c>
      <c r="H94">
        <v>3</v>
      </c>
      <c r="I94" t="s">
        <v>626</v>
      </c>
      <c r="J94" t="s">
        <v>3</v>
      </c>
      <c r="K94" t="s">
        <v>627</v>
      </c>
      <c r="L94">
        <v>1348</v>
      </c>
      <c r="N94">
        <v>1009</v>
      </c>
      <c r="O94" t="s">
        <v>628</v>
      </c>
      <c r="P94" t="s">
        <v>628</v>
      </c>
      <c r="Q94">
        <v>1000</v>
      </c>
      <c r="X94">
        <v>3.23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26</v>
      </c>
      <c r="AG94">
        <v>3.23</v>
      </c>
      <c r="AH94">
        <v>2</v>
      </c>
      <c r="AI94">
        <v>86551030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ROW(Source!A44)</f>
        <v>44</v>
      </c>
      <c r="B95">
        <v>86551036</v>
      </c>
      <c r="C95">
        <v>86551033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612</v>
      </c>
      <c r="J95" t="s">
        <v>3</v>
      </c>
      <c r="K95" t="s">
        <v>613</v>
      </c>
      <c r="L95">
        <v>1191</v>
      </c>
      <c r="N95">
        <v>1013</v>
      </c>
      <c r="O95" t="s">
        <v>614</v>
      </c>
      <c r="P95" t="s">
        <v>614</v>
      </c>
      <c r="Q95">
        <v>1</v>
      </c>
      <c r="X95">
        <v>60.8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27</v>
      </c>
      <c r="AG95">
        <v>72.959999999999994</v>
      </c>
      <c r="AH95">
        <v>2</v>
      </c>
      <c r="AI95">
        <v>86551034</v>
      </c>
      <c r="AJ95">
        <v>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ROW(Source!A44)</f>
        <v>44</v>
      </c>
      <c r="B96">
        <v>86551037</v>
      </c>
      <c r="C96">
        <v>86551033</v>
      </c>
      <c r="D96">
        <v>85697849</v>
      </c>
      <c r="E96">
        <v>1081</v>
      </c>
      <c r="F96">
        <v>1</v>
      </c>
      <c r="G96">
        <v>1081</v>
      </c>
      <c r="H96">
        <v>3</v>
      </c>
      <c r="I96" t="s">
        <v>626</v>
      </c>
      <c r="J96" t="s">
        <v>3</v>
      </c>
      <c r="K96" t="s">
        <v>627</v>
      </c>
      <c r="L96">
        <v>1348</v>
      </c>
      <c r="N96">
        <v>1009</v>
      </c>
      <c r="O96" t="s">
        <v>628</v>
      </c>
      <c r="P96" t="s">
        <v>628</v>
      </c>
      <c r="Q96">
        <v>1000</v>
      </c>
      <c r="X96">
        <v>1.66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26</v>
      </c>
      <c r="AG96">
        <v>1.66</v>
      </c>
      <c r="AH96">
        <v>2</v>
      </c>
      <c r="AI96">
        <v>86551035</v>
      </c>
      <c r="AJ96">
        <v>74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ROW(Source!A45)</f>
        <v>45</v>
      </c>
      <c r="B97">
        <v>86551036</v>
      </c>
      <c r="C97">
        <v>86551033</v>
      </c>
      <c r="D97">
        <v>85665773</v>
      </c>
      <c r="E97">
        <v>1081</v>
      </c>
      <c r="F97">
        <v>1</v>
      </c>
      <c r="G97">
        <v>1081</v>
      </c>
      <c r="H97">
        <v>1</v>
      </c>
      <c r="I97" t="s">
        <v>612</v>
      </c>
      <c r="J97" t="s">
        <v>3</v>
      </c>
      <c r="K97" t="s">
        <v>613</v>
      </c>
      <c r="L97">
        <v>1191</v>
      </c>
      <c r="N97">
        <v>1013</v>
      </c>
      <c r="O97" t="s">
        <v>614</v>
      </c>
      <c r="P97" t="s">
        <v>614</v>
      </c>
      <c r="Q97">
        <v>1</v>
      </c>
      <c r="X97">
        <v>60.8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27</v>
      </c>
      <c r="AG97">
        <v>72.959999999999994</v>
      </c>
      <c r="AH97">
        <v>2</v>
      </c>
      <c r="AI97">
        <v>86551034</v>
      </c>
      <c r="AJ97">
        <v>75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ROW(Source!A45)</f>
        <v>45</v>
      </c>
      <c r="B98">
        <v>86551037</v>
      </c>
      <c r="C98">
        <v>86551033</v>
      </c>
      <c r="D98">
        <v>85697849</v>
      </c>
      <c r="E98">
        <v>1081</v>
      </c>
      <c r="F98">
        <v>1</v>
      </c>
      <c r="G98">
        <v>1081</v>
      </c>
      <c r="H98">
        <v>3</v>
      </c>
      <c r="I98" t="s">
        <v>626</v>
      </c>
      <c r="J98" t="s">
        <v>3</v>
      </c>
      <c r="K98" t="s">
        <v>627</v>
      </c>
      <c r="L98">
        <v>1348</v>
      </c>
      <c r="N98">
        <v>1009</v>
      </c>
      <c r="O98" t="s">
        <v>628</v>
      </c>
      <c r="P98" t="s">
        <v>628</v>
      </c>
      <c r="Q98">
        <v>1000</v>
      </c>
      <c r="X98">
        <v>1.66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26</v>
      </c>
      <c r="AG98">
        <v>1.66</v>
      </c>
      <c r="AH98">
        <v>2</v>
      </c>
      <c r="AI98">
        <v>86551035</v>
      </c>
      <c r="AJ98">
        <v>76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ROW(Source!A46)</f>
        <v>46</v>
      </c>
      <c r="B99">
        <v>86551040</v>
      </c>
      <c r="C99">
        <v>86551038</v>
      </c>
      <c r="D99">
        <v>85665773</v>
      </c>
      <c r="E99">
        <v>1081</v>
      </c>
      <c r="F99">
        <v>1</v>
      </c>
      <c r="G99">
        <v>1081</v>
      </c>
      <c r="H99">
        <v>1</v>
      </c>
      <c r="I99" t="s">
        <v>612</v>
      </c>
      <c r="J99" t="s">
        <v>3</v>
      </c>
      <c r="K99" t="s">
        <v>613</v>
      </c>
      <c r="L99">
        <v>1191</v>
      </c>
      <c r="N99">
        <v>1013</v>
      </c>
      <c r="O99" t="s">
        <v>614</v>
      </c>
      <c r="P99" t="s">
        <v>614</v>
      </c>
      <c r="Q99">
        <v>1</v>
      </c>
      <c r="X99">
        <v>154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27</v>
      </c>
      <c r="AG99">
        <v>184.79999999999998</v>
      </c>
      <c r="AH99">
        <v>2</v>
      </c>
      <c r="AI99">
        <v>86551039</v>
      </c>
      <c r="AJ99">
        <v>77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ROW(Source!A47)</f>
        <v>47</v>
      </c>
      <c r="B100">
        <v>86551040</v>
      </c>
      <c r="C100">
        <v>86551038</v>
      </c>
      <c r="D100">
        <v>85665773</v>
      </c>
      <c r="E100">
        <v>1081</v>
      </c>
      <c r="F100">
        <v>1</v>
      </c>
      <c r="G100">
        <v>1081</v>
      </c>
      <c r="H100">
        <v>1</v>
      </c>
      <c r="I100" t="s">
        <v>612</v>
      </c>
      <c r="J100" t="s">
        <v>3</v>
      </c>
      <c r="K100" t="s">
        <v>613</v>
      </c>
      <c r="L100">
        <v>1191</v>
      </c>
      <c r="N100">
        <v>1013</v>
      </c>
      <c r="O100" t="s">
        <v>614</v>
      </c>
      <c r="P100" t="s">
        <v>614</v>
      </c>
      <c r="Q100">
        <v>1</v>
      </c>
      <c r="X100">
        <v>154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27</v>
      </c>
      <c r="AG100">
        <v>184.79999999999998</v>
      </c>
      <c r="AH100">
        <v>2</v>
      </c>
      <c r="AI100">
        <v>86551039</v>
      </c>
      <c r="AJ100">
        <v>78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ROW(Source!A83)</f>
        <v>83</v>
      </c>
      <c r="B101">
        <v>86550132</v>
      </c>
      <c r="C101">
        <v>86550123</v>
      </c>
      <c r="D101">
        <v>85665773</v>
      </c>
      <c r="E101">
        <v>1081</v>
      </c>
      <c r="F101">
        <v>1</v>
      </c>
      <c r="G101">
        <v>1081</v>
      </c>
      <c r="H101">
        <v>1</v>
      </c>
      <c r="I101" t="s">
        <v>612</v>
      </c>
      <c r="J101" t="s">
        <v>3</v>
      </c>
      <c r="K101" t="s">
        <v>613</v>
      </c>
      <c r="L101">
        <v>1191</v>
      </c>
      <c r="N101">
        <v>1013</v>
      </c>
      <c r="O101" t="s">
        <v>614</v>
      </c>
      <c r="P101" t="s">
        <v>614</v>
      </c>
      <c r="Q101">
        <v>1</v>
      </c>
      <c r="X101">
        <v>174.85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139</v>
      </c>
      <c r="AG101">
        <v>241.29299999999998</v>
      </c>
      <c r="AH101">
        <v>2</v>
      </c>
      <c r="AI101">
        <v>86550124</v>
      </c>
      <c r="AJ101">
        <v>79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ROW(Source!A83)</f>
        <v>83</v>
      </c>
      <c r="B102">
        <v>86550133</v>
      </c>
      <c r="C102">
        <v>86550123</v>
      </c>
      <c r="D102">
        <v>85731680</v>
      </c>
      <c r="E102">
        <v>1</v>
      </c>
      <c r="F102">
        <v>1</v>
      </c>
      <c r="G102">
        <v>1081</v>
      </c>
      <c r="H102">
        <v>2</v>
      </c>
      <c r="I102" t="s">
        <v>661</v>
      </c>
      <c r="J102" t="s">
        <v>662</v>
      </c>
      <c r="K102" t="s">
        <v>663</v>
      </c>
      <c r="L102">
        <v>1368</v>
      </c>
      <c r="N102">
        <v>1011</v>
      </c>
      <c r="O102" t="s">
        <v>618</v>
      </c>
      <c r="P102" t="s">
        <v>618</v>
      </c>
      <c r="Q102">
        <v>1</v>
      </c>
      <c r="X102">
        <v>0.11</v>
      </c>
      <c r="Y102">
        <v>0</v>
      </c>
      <c r="Z102">
        <v>123.34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138</v>
      </c>
      <c r="AG102">
        <v>0.16500000000000001</v>
      </c>
      <c r="AH102">
        <v>2</v>
      </c>
      <c r="AI102">
        <v>86550125</v>
      </c>
      <c r="AJ102">
        <v>80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ROW(Source!A83)</f>
        <v>83</v>
      </c>
      <c r="B103">
        <v>86550135</v>
      </c>
      <c r="C103">
        <v>86550123</v>
      </c>
      <c r="D103">
        <v>85731798</v>
      </c>
      <c r="E103">
        <v>1</v>
      </c>
      <c r="F103">
        <v>1</v>
      </c>
      <c r="G103">
        <v>1081</v>
      </c>
      <c r="H103">
        <v>2</v>
      </c>
      <c r="I103" t="s">
        <v>664</v>
      </c>
      <c r="J103" t="s">
        <v>665</v>
      </c>
      <c r="K103" t="s">
        <v>666</v>
      </c>
      <c r="L103">
        <v>1368</v>
      </c>
      <c r="N103">
        <v>1011</v>
      </c>
      <c r="O103" t="s">
        <v>618</v>
      </c>
      <c r="P103" t="s">
        <v>618</v>
      </c>
      <c r="Q103">
        <v>1</v>
      </c>
      <c r="X103">
        <v>1.8</v>
      </c>
      <c r="Y103">
        <v>0</v>
      </c>
      <c r="Z103">
        <v>0.8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138</v>
      </c>
      <c r="AG103">
        <v>2.6999999999999997</v>
      </c>
      <c r="AH103">
        <v>2</v>
      </c>
      <c r="AI103">
        <v>86550127</v>
      </c>
      <c r="AJ103">
        <v>81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ROW(Source!A83)</f>
        <v>83</v>
      </c>
      <c r="B104">
        <v>86550136</v>
      </c>
      <c r="C104">
        <v>86550123</v>
      </c>
      <c r="D104">
        <v>85731746</v>
      </c>
      <c r="E104">
        <v>1</v>
      </c>
      <c r="F104">
        <v>1</v>
      </c>
      <c r="G104">
        <v>1081</v>
      </c>
      <c r="H104">
        <v>2</v>
      </c>
      <c r="I104" t="s">
        <v>667</v>
      </c>
      <c r="J104" t="s">
        <v>668</v>
      </c>
      <c r="K104" t="s">
        <v>669</v>
      </c>
      <c r="L104">
        <v>1368</v>
      </c>
      <c r="N104">
        <v>1011</v>
      </c>
      <c r="O104" t="s">
        <v>618</v>
      </c>
      <c r="P104" t="s">
        <v>618</v>
      </c>
      <c r="Q104">
        <v>1</v>
      </c>
      <c r="X104">
        <v>1.85</v>
      </c>
      <c r="Y104">
        <v>0</v>
      </c>
      <c r="Z104">
        <v>1.08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138</v>
      </c>
      <c r="AG104">
        <v>2.7749999999999999</v>
      </c>
      <c r="AH104">
        <v>2</v>
      </c>
      <c r="AI104">
        <v>86550128</v>
      </c>
      <c r="AJ104">
        <v>82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ROW(Source!A83)</f>
        <v>83</v>
      </c>
      <c r="B105">
        <v>86550134</v>
      </c>
      <c r="C105">
        <v>86550123</v>
      </c>
      <c r="D105">
        <v>85730911</v>
      </c>
      <c r="E105">
        <v>1</v>
      </c>
      <c r="F105">
        <v>1</v>
      </c>
      <c r="G105">
        <v>1081</v>
      </c>
      <c r="H105">
        <v>2</v>
      </c>
      <c r="I105" t="s">
        <v>652</v>
      </c>
      <c r="J105" t="s">
        <v>653</v>
      </c>
      <c r="K105" t="s">
        <v>654</v>
      </c>
      <c r="L105">
        <v>1368</v>
      </c>
      <c r="N105">
        <v>1011</v>
      </c>
      <c r="O105" t="s">
        <v>618</v>
      </c>
      <c r="P105" t="s">
        <v>618</v>
      </c>
      <c r="Q105">
        <v>1</v>
      </c>
      <c r="X105">
        <v>0.11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138</v>
      </c>
      <c r="AG105">
        <v>0.16500000000000001</v>
      </c>
      <c r="AH105">
        <v>2</v>
      </c>
      <c r="AI105">
        <v>86550126</v>
      </c>
      <c r="AJ105">
        <v>83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ROW(Source!A83)</f>
        <v>83</v>
      </c>
      <c r="B106">
        <v>86550137</v>
      </c>
      <c r="C106">
        <v>86550123</v>
      </c>
      <c r="D106">
        <v>85700702</v>
      </c>
      <c r="E106">
        <v>1</v>
      </c>
      <c r="F106">
        <v>1</v>
      </c>
      <c r="G106">
        <v>1081</v>
      </c>
      <c r="H106">
        <v>3</v>
      </c>
      <c r="I106" t="s">
        <v>670</v>
      </c>
      <c r="J106" t="s">
        <v>671</v>
      </c>
      <c r="K106" t="s">
        <v>672</v>
      </c>
      <c r="L106">
        <v>1346</v>
      </c>
      <c r="N106">
        <v>1009</v>
      </c>
      <c r="O106" t="s">
        <v>651</v>
      </c>
      <c r="P106" t="s">
        <v>651</v>
      </c>
      <c r="Q106">
        <v>1</v>
      </c>
      <c r="X106">
        <v>0.44</v>
      </c>
      <c r="Y106">
        <v>1.61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36</v>
      </c>
      <c r="AG106">
        <v>0.44</v>
      </c>
      <c r="AH106">
        <v>2</v>
      </c>
      <c r="AI106">
        <v>86550129</v>
      </c>
      <c r="AJ106">
        <v>84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ROW(Source!A83)</f>
        <v>83</v>
      </c>
      <c r="B107">
        <v>86550138</v>
      </c>
      <c r="C107">
        <v>86550123</v>
      </c>
      <c r="D107">
        <v>85700705</v>
      </c>
      <c r="E107">
        <v>1</v>
      </c>
      <c r="F107">
        <v>1</v>
      </c>
      <c r="G107">
        <v>1081</v>
      </c>
      <c r="H107">
        <v>3</v>
      </c>
      <c r="I107" t="s">
        <v>642</v>
      </c>
      <c r="J107" t="s">
        <v>643</v>
      </c>
      <c r="K107" t="s">
        <v>644</v>
      </c>
      <c r="L107">
        <v>1339</v>
      </c>
      <c r="N107">
        <v>1007</v>
      </c>
      <c r="O107" t="s">
        <v>622</v>
      </c>
      <c r="P107" t="s">
        <v>622</v>
      </c>
      <c r="Q107">
        <v>1</v>
      </c>
      <c r="X107">
        <v>1.57</v>
      </c>
      <c r="Y107">
        <v>7.07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36</v>
      </c>
      <c r="AG107">
        <v>1.57</v>
      </c>
      <c r="AH107">
        <v>2</v>
      </c>
      <c r="AI107">
        <v>86550130</v>
      </c>
      <c r="AJ107">
        <v>85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ROW(Source!A83)</f>
        <v>83</v>
      </c>
      <c r="B108">
        <v>86550139</v>
      </c>
      <c r="C108">
        <v>86550123</v>
      </c>
      <c r="D108">
        <v>85661253</v>
      </c>
      <c r="E108">
        <v>1081</v>
      </c>
      <c r="F108">
        <v>1</v>
      </c>
      <c r="G108">
        <v>1081</v>
      </c>
      <c r="H108">
        <v>3</v>
      </c>
      <c r="I108" t="s">
        <v>798</v>
      </c>
      <c r="J108" t="s">
        <v>3</v>
      </c>
      <c r="K108" t="s">
        <v>799</v>
      </c>
      <c r="L108">
        <v>1301</v>
      </c>
      <c r="N108">
        <v>1003</v>
      </c>
      <c r="O108" t="s">
        <v>144</v>
      </c>
      <c r="P108" t="s">
        <v>144</v>
      </c>
      <c r="Q108">
        <v>1</v>
      </c>
      <c r="X108">
        <v>100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36</v>
      </c>
      <c r="AG108">
        <v>100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ROW(Source!A84)</f>
        <v>84</v>
      </c>
      <c r="B109">
        <v>86550132</v>
      </c>
      <c r="C109">
        <v>86550123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612</v>
      </c>
      <c r="J109" t="s">
        <v>3</v>
      </c>
      <c r="K109" t="s">
        <v>613</v>
      </c>
      <c r="L109">
        <v>1191</v>
      </c>
      <c r="N109">
        <v>1013</v>
      </c>
      <c r="O109" t="s">
        <v>614</v>
      </c>
      <c r="P109" t="s">
        <v>614</v>
      </c>
      <c r="Q109">
        <v>1</v>
      </c>
      <c r="X109">
        <v>174.85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139</v>
      </c>
      <c r="AG109">
        <v>241.29299999999998</v>
      </c>
      <c r="AH109">
        <v>2</v>
      </c>
      <c r="AI109">
        <v>86550124</v>
      </c>
      <c r="AJ109">
        <v>87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ROW(Source!A84)</f>
        <v>84</v>
      </c>
      <c r="B110">
        <v>86550133</v>
      </c>
      <c r="C110">
        <v>86550123</v>
      </c>
      <c r="D110">
        <v>85731680</v>
      </c>
      <c r="E110">
        <v>1</v>
      </c>
      <c r="F110">
        <v>1</v>
      </c>
      <c r="G110">
        <v>1081</v>
      </c>
      <c r="H110">
        <v>2</v>
      </c>
      <c r="I110" t="s">
        <v>661</v>
      </c>
      <c r="J110" t="s">
        <v>662</v>
      </c>
      <c r="K110" t="s">
        <v>663</v>
      </c>
      <c r="L110">
        <v>1368</v>
      </c>
      <c r="N110">
        <v>1011</v>
      </c>
      <c r="O110" t="s">
        <v>618</v>
      </c>
      <c r="P110" t="s">
        <v>618</v>
      </c>
      <c r="Q110">
        <v>1</v>
      </c>
      <c r="X110">
        <v>0.11</v>
      </c>
      <c r="Y110">
        <v>0</v>
      </c>
      <c r="Z110">
        <v>123.34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138</v>
      </c>
      <c r="AG110">
        <v>0.16500000000000001</v>
      </c>
      <c r="AH110">
        <v>2</v>
      </c>
      <c r="AI110">
        <v>86550125</v>
      </c>
      <c r="AJ110">
        <v>88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ROW(Source!A84)</f>
        <v>84</v>
      </c>
      <c r="B111">
        <v>86550135</v>
      </c>
      <c r="C111">
        <v>86550123</v>
      </c>
      <c r="D111">
        <v>85731798</v>
      </c>
      <c r="E111">
        <v>1</v>
      </c>
      <c r="F111">
        <v>1</v>
      </c>
      <c r="G111">
        <v>1081</v>
      </c>
      <c r="H111">
        <v>2</v>
      </c>
      <c r="I111" t="s">
        <v>664</v>
      </c>
      <c r="J111" t="s">
        <v>665</v>
      </c>
      <c r="K111" t="s">
        <v>666</v>
      </c>
      <c r="L111">
        <v>1368</v>
      </c>
      <c r="N111">
        <v>1011</v>
      </c>
      <c r="O111" t="s">
        <v>618</v>
      </c>
      <c r="P111" t="s">
        <v>618</v>
      </c>
      <c r="Q111">
        <v>1</v>
      </c>
      <c r="X111">
        <v>1.8</v>
      </c>
      <c r="Y111">
        <v>0</v>
      </c>
      <c r="Z111">
        <v>0.8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138</v>
      </c>
      <c r="AG111">
        <v>2.6999999999999997</v>
      </c>
      <c r="AH111">
        <v>2</v>
      </c>
      <c r="AI111">
        <v>86550127</v>
      </c>
      <c r="AJ111">
        <v>89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ROW(Source!A84)</f>
        <v>84</v>
      </c>
      <c r="B112">
        <v>86550136</v>
      </c>
      <c r="C112">
        <v>86550123</v>
      </c>
      <c r="D112">
        <v>85731746</v>
      </c>
      <c r="E112">
        <v>1</v>
      </c>
      <c r="F112">
        <v>1</v>
      </c>
      <c r="G112">
        <v>1081</v>
      </c>
      <c r="H112">
        <v>2</v>
      </c>
      <c r="I112" t="s">
        <v>667</v>
      </c>
      <c r="J112" t="s">
        <v>668</v>
      </c>
      <c r="K112" t="s">
        <v>669</v>
      </c>
      <c r="L112">
        <v>1368</v>
      </c>
      <c r="N112">
        <v>1011</v>
      </c>
      <c r="O112" t="s">
        <v>618</v>
      </c>
      <c r="P112" t="s">
        <v>618</v>
      </c>
      <c r="Q112">
        <v>1</v>
      </c>
      <c r="X112">
        <v>1.85</v>
      </c>
      <c r="Y112">
        <v>0</v>
      </c>
      <c r="Z112">
        <v>1.08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138</v>
      </c>
      <c r="AG112">
        <v>2.7749999999999999</v>
      </c>
      <c r="AH112">
        <v>2</v>
      </c>
      <c r="AI112">
        <v>86550128</v>
      </c>
      <c r="AJ112">
        <v>90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ROW(Source!A84)</f>
        <v>84</v>
      </c>
      <c r="B113">
        <v>86550134</v>
      </c>
      <c r="C113">
        <v>86550123</v>
      </c>
      <c r="D113">
        <v>85730911</v>
      </c>
      <c r="E113">
        <v>1</v>
      </c>
      <c r="F113">
        <v>1</v>
      </c>
      <c r="G113">
        <v>1081</v>
      </c>
      <c r="H113">
        <v>2</v>
      </c>
      <c r="I113" t="s">
        <v>652</v>
      </c>
      <c r="J113" t="s">
        <v>653</v>
      </c>
      <c r="K113" t="s">
        <v>654</v>
      </c>
      <c r="L113">
        <v>1368</v>
      </c>
      <c r="N113">
        <v>1011</v>
      </c>
      <c r="O113" t="s">
        <v>618</v>
      </c>
      <c r="P113" t="s">
        <v>618</v>
      </c>
      <c r="Q113">
        <v>1</v>
      </c>
      <c r="X113">
        <v>0.11</v>
      </c>
      <c r="Y113">
        <v>0</v>
      </c>
      <c r="Z113">
        <v>179.17</v>
      </c>
      <c r="AA113">
        <v>16.93</v>
      </c>
      <c r="AB113">
        <v>0</v>
      </c>
      <c r="AC113">
        <v>0</v>
      </c>
      <c r="AD113">
        <v>1</v>
      </c>
      <c r="AE113">
        <v>0</v>
      </c>
      <c r="AF113" t="s">
        <v>138</v>
      </c>
      <c r="AG113">
        <v>0.16500000000000001</v>
      </c>
      <c r="AH113">
        <v>2</v>
      </c>
      <c r="AI113">
        <v>86550126</v>
      </c>
      <c r="AJ113">
        <v>91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ROW(Source!A84)</f>
        <v>84</v>
      </c>
      <c r="B114">
        <v>86550137</v>
      </c>
      <c r="C114">
        <v>86550123</v>
      </c>
      <c r="D114">
        <v>85700702</v>
      </c>
      <c r="E114">
        <v>1</v>
      </c>
      <c r="F114">
        <v>1</v>
      </c>
      <c r="G114">
        <v>1081</v>
      </c>
      <c r="H114">
        <v>3</v>
      </c>
      <c r="I114" t="s">
        <v>670</v>
      </c>
      <c r="J114" t="s">
        <v>671</v>
      </c>
      <c r="K114" t="s">
        <v>672</v>
      </c>
      <c r="L114">
        <v>1346</v>
      </c>
      <c r="N114">
        <v>1009</v>
      </c>
      <c r="O114" t="s">
        <v>651</v>
      </c>
      <c r="P114" t="s">
        <v>651</v>
      </c>
      <c r="Q114">
        <v>1</v>
      </c>
      <c r="X114">
        <v>0.44</v>
      </c>
      <c r="Y114">
        <v>1.61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36</v>
      </c>
      <c r="AG114">
        <v>0.44</v>
      </c>
      <c r="AH114">
        <v>2</v>
      </c>
      <c r="AI114">
        <v>86550129</v>
      </c>
      <c r="AJ114">
        <v>92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ROW(Source!A84)</f>
        <v>84</v>
      </c>
      <c r="B115">
        <v>86550138</v>
      </c>
      <c r="C115">
        <v>86550123</v>
      </c>
      <c r="D115">
        <v>85700705</v>
      </c>
      <c r="E115">
        <v>1</v>
      </c>
      <c r="F115">
        <v>1</v>
      </c>
      <c r="G115">
        <v>1081</v>
      </c>
      <c r="H115">
        <v>3</v>
      </c>
      <c r="I115" t="s">
        <v>642</v>
      </c>
      <c r="J115" t="s">
        <v>643</v>
      </c>
      <c r="K115" t="s">
        <v>644</v>
      </c>
      <c r="L115">
        <v>1339</v>
      </c>
      <c r="N115">
        <v>1007</v>
      </c>
      <c r="O115" t="s">
        <v>622</v>
      </c>
      <c r="P115" t="s">
        <v>622</v>
      </c>
      <c r="Q115">
        <v>1</v>
      </c>
      <c r="X115">
        <v>1.57</v>
      </c>
      <c r="Y115">
        <v>7.07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36</v>
      </c>
      <c r="AG115">
        <v>1.57</v>
      </c>
      <c r="AH115">
        <v>2</v>
      </c>
      <c r="AI115">
        <v>86550130</v>
      </c>
      <c r="AJ115">
        <v>93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ROW(Source!A84)</f>
        <v>84</v>
      </c>
      <c r="B116">
        <v>86550139</v>
      </c>
      <c r="C116">
        <v>86550123</v>
      </c>
      <c r="D116">
        <v>85661253</v>
      </c>
      <c r="E116">
        <v>1081</v>
      </c>
      <c r="F116">
        <v>1</v>
      </c>
      <c r="G116">
        <v>1081</v>
      </c>
      <c r="H116">
        <v>3</v>
      </c>
      <c r="I116" t="s">
        <v>798</v>
      </c>
      <c r="J116" t="s">
        <v>3</v>
      </c>
      <c r="K116" t="s">
        <v>799</v>
      </c>
      <c r="L116">
        <v>1301</v>
      </c>
      <c r="N116">
        <v>1003</v>
      </c>
      <c r="O116" t="s">
        <v>144</v>
      </c>
      <c r="P116" t="s">
        <v>144</v>
      </c>
      <c r="Q116">
        <v>1</v>
      </c>
      <c r="X116">
        <v>100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36</v>
      </c>
      <c r="AG116">
        <v>100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ROW(Source!A87)</f>
        <v>87</v>
      </c>
      <c r="B117">
        <v>86550150</v>
      </c>
      <c r="C117">
        <v>86550141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612</v>
      </c>
      <c r="J117" t="s">
        <v>3</v>
      </c>
      <c r="K117" t="s">
        <v>613</v>
      </c>
      <c r="L117">
        <v>1191</v>
      </c>
      <c r="N117">
        <v>1013</v>
      </c>
      <c r="O117" t="s">
        <v>614</v>
      </c>
      <c r="P117" t="s">
        <v>614</v>
      </c>
      <c r="Q117">
        <v>1</v>
      </c>
      <c r="X117">
        <v>142.31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139</v>
      </c>
      <c r="AG117">
        <v>196.3878</v>
      </c>
      <c r="AH117">
        <v>2</v>
      </c>
      <c r="AI117">
        <v>86550142</v>
      </c>
      <c r="AJ117">
        <v>95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ROW(Source!A87)</f>
        <v>87</v>
      </c>
      <c r="B118">
        <v>86550151</v>
      </c>
      <c r="C118">
        <v>86550141</v>
      </c>
      <c r="D118">
        <v>85731680</v>
      </c>
      <c r="E118">
        <v>1</v>
      </c>
      <c r="F118">
        <v>1</v>
      </c>
      <c r="G118">
        <v>1081</v>
      </c>
      <c r="H118">
        <v>2</v>
      </c>
      <c r="I118" t="s">
        <v>661</v>
      </c>
      <c r="J118" t="s">
        <v>662</v>
      </c>
      <c r="K118" t="s">
        <v>663</v>
      </c>
      <c r="L118">
        <v>1368</v>
      </c>
      <c r="N118">
        <v>1011</v>
      </c>
      <c r="O118" t="s">
        <v>618</v>
      </c>
      <c r="P118" t="s">
        <v>618</v>
      </c>
      <c r="Q118">
        <v>1</v>
      </c>
      <c r="X118">
        <v>0.06</v>
      </c>
      <c r="Y118">
        <v>0</v>
      </c>
      <c r="Z118">
        <v>123.34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138</v>
      </c>
      <c r="AG118">
        <v>0.09</v>
      </c>
      <c r="AH118">
        <v>2</v>
      </c>
      <c r="AI118">
        <v>86550143</v>
      </c>
      <c r="AJ118">
        <v>96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ROW(Source!A87)</f>
        <v>87</v>
      </c>
      <c r="B119">
        <v>86550153</v>
      </c>
      <c r="C119">
        <v>86550141</v>
      </c>
      <c r="D119">
        <v>85731798</v>
      </c>
      <c r="E119">
        <v>1</v>
      </c>
      <c r="F119">
        <v>1</v>
      </c>
      <c r="G119">
        <v>1081</v>
      </c>
      <c r="H119">
        <v>2</v>
      </c>
      <c r="I119" t="s">
        <v>664</v>
      </c>
      <c r="J119" t="s">
        <v>665</v>
      </c>
      <c r="K119" t="s">
        <v>666</v>
      </c>
      <c r="L119">
        <v>1368</v>
      </c>
      <c r="N119">
        <v>1011</v>
      </c>
      <c r="O119" t="s">
        <v>618</v>
      </c>
      <c r="P119" t="s">
        <v>618</v>
      </c>
      <c r="Q119">
        <v>1</v>
      </c>
      <c r="X119">
        <v>1.8</v>
      </c>
      <c r="Y119">
        <v>0</v>
      </c>
      <c r="Z119">
        <v>0.8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138</v>
      </c>
      <c r="AG119">
        <v>2.6999999999999997</v>
      </c>
      <c r="AH119">
        <v>2</v>
      </c>
      <c r="AI119">
        <v>86550145</v>
      </c>
      <c r="AJ119">
        <v>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ROW(Source!A87)</f>
        <v>87</v>
      </c>
      <c r="B120">
        <v>86550154</v>
      </c>
      <c r="C120">
        <v>86550141</v>
      </c>
      <c r="D120">
        <v>85731746</v>
      </c>
      <c r="E120">
        <v>1</v>
      </c>
      <c r="F120">
        <v>1</v>
      </c>
      <c r="G120">
        <v>1081</v>
      </c>
      <c r="H120">
        <v>2</v>
      </c>
      <c r="I120" t="s">
        <v>667</v>
      </c>
      <c r="J120" t="s">
        <v>668</v>
      </c>
      <c r="K120" t="s">
        <v>669</v>
      </c>
      <c r="L120">
        <v>1368</v>
      </c>
      <c r="N120">
        <v>1011</v>
      </c>
      <c r="O120" t="s">
        <v>618</v>
      </c>
      <c r="P120" t="s">
        <v>618</v>
      </c>
      <c r="Q120">
        <v>1</v>
      </c>
      <c r="X120">
        <v>1.85</v>
      </c>
      <c r="Y120">
        <v>0</v>
      </c>
      <c r="Z120">
        <v>1.08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138</v>
      </c>
      <c r="AG120">
        <v>2.7749999999999999</v>
      </c>
      <c r="AH120">
        <v>2</v>
      </c>
      <c r="AI120">
        <v>86550146</v>
      </c>
      <c r="AJ120">
        <v>98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ROW(Source!A87)</f>
        <v>87</v>
      </c>
      <c r="B121">
        <v>86550152</v>
      </c>
      <c r="C121">
        <v>86550141</v>
      </c>
      <c r="D121">
        <v>85730911</v>
      </c>
      <c r="E121">
        <v>1</v>
      </c>
      <c r="F121">
        <v>1</v>
      </c>
      <c r="G121">
        <v>1081</v>
      </c>
      <c r="H121">
        <v>2</v>
      </c>
      <c r="I121" t="s">
        <v>652</v>
      </c>
      <c r="J121" t="s">
        <v>653</v>
      </c>
      <c r="K121" t="s">
        <v>654</v>
      </c>
      <c r="L121">
        <v>1368</v>
      </c>
      <c r="N121">
        <v>1011</v>
      </c>
      <c r="O121" t="s">
        <v>618</v>
      </c>
      <c r="P121" t="s">
        <v>618</v>
      </c>
      <c r="Q121">
        <v>1</v>
      </c>
      <c r="X121">
        <v>0.06</v>
      </c>
      <c r="Y121">
        <v>0</v>
      </c>
      <c r="Z121">
        <v>179.17</v>
      </c>
      <c r="AA121">
        <v>16.93</v>
      </c>
      <c r="AB121">
        <v>0</v>
      </c>
      <c r="AC121">
        <v>0</v>
      </c>
      <c r="AD121">
        <v>1</v>
      </c>
      <c r="AE121">
        <v>0</v>
      </c>
      <c r="AF121" t="s">
        <v>138</v>
      </c>
      <c r="AG121">
        <v>0.09</v>
      </c>
      <c r="AH121">
        <v>2</v>
      </c>
      <c r="AI121">
        <v>86550144</v>
      </c>
      <c r="AJ121">
        <v>99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ROW(Source!A87)</f>
        <v>87</v>
      </c>
      <c r="B122">
        <v>86550155</v>
      </c>
      <c r="C122">
        <v>86550141</v>
      </c>
      <c r="D122">
        <v>85700702</v>
      </c>
      <c r="E122">
        <v>1</v>
      </c>
      <c r="F122">
        <v>1</v>
      </c>
      <c r="G122">
        <v>1081</v>
      </c>
      <c r="H122">
        <v>3</v>
      </c>
      <c r="I122" t="s">
        <v>670</v>
      </c>
      <c r="J122" t="s">
        <v>671</v>
      </c>
      <c r="K122" t="s">
        <v>672</v>
      </c>
      <c r="L122">
        <v>1346</v>
      </c>
      <c r="N122">
        <v>1009</v>
      </c>
      <c r="O122" t="s">
        <v>651</v>
      </c>
      <c r="P122" t="s">
        <v>651</v>
      </c>
      <c r="Q122">
        <v>1</v>
      </c>
      <c r="X122">
        <v>0.34</v>
      </c>
      <c r="Y122">
        <v>1.61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36</v>
      </c>
      <c r="AG122">
        <v>0.34</v>
      </c>
      <c r="AH122">
        <v>2</v>
      </c>
      <c r="AI122">
        <v>86550147</v>
      </c>
      <c r="AJ122">
        <v>100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ROW(Source!A87)</f>
        <v>87</v>
      </c>
      <c r="B123">
        <v>86550156</v>
      </c>
      <c r="C123">
        <v>86550141</v>
      </c>
      <c r="D123">
        <v>85700705</v>
      </c>
      <c r="E123">
        <v>1</v>
      </c>
      <c r="F123">
        <v>1</v>
      </c>
      <c r="G123">
        <v>1081</v>
      </c>
      <c r="H123">
        <v>3</v>
      </c>
      <c r="I123" t="s">
        <v>642</v>
      </c>
      <c r="J123" t="s">
        <v>643</v>
      </c>
      <c r="K123" t="s">
        <v>644</v>
      </c>
      <c r="L123">
        <v>1339</v>
      </c>
      <c r="N123">
        <v>1007</v>
      </c>
      <c r="O123" t="s">
        <v>622</v>
      </c>
      <c r="P123" t="s">
        <v>622</v>
      </c>
      <c r="Q123">
        <v>1</v>
      </c>
      <c r="X123">
        <v>0.39</v>
      </c>
      <c r="Y123">
        <v>7.07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36</v>
      </c>
      <c r="AG123">
        <v>0.39</v>
      </c>
      <c r="AH123">
        <v>2</v>
      </c>
      <c r="AI123">
        <v>86550148</v>
      </c>
      <c r="AJ123">
        <v>101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ROW(Source!A87)</f>
        <v>87</v>
      </c>
      <c r="B124">
        <v>86550157</v>
      </c>
      <c r="C124">
        <v>86550141</v>
      </c>
      <c r="D124">
        <v>85661253</v>
      </c>
      <c r="E124">
        <v>1081</v>
      </c>
      <c r="F124">
        <v>1</v>
      </c>
      <c r="G124">
        <v>1081</v>
      </c>
      <c r="H124">
        <v>3</v>
      </c>
      <c r="I124" t="s">
        <v>798</v>
      </c>
      <c r="J124" t="s">
        <v>3</v>
      </c>
      <c r="K124" t="s">
        <v>799</v>
      </c>
      <c r="L124">
        <v>1301</v>
      </c>
      <c r="N124">
        <v>1003</v>
      </c>
      <c r="O124" t="s">
        <v>144</v>
      </c>
      <c r="P124" t="s">
        <v>144</v>
      </c>
      <c r="Q124">
        <v>1</v>
      </c>
      <c r="X124">
        <v>100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36</v>
      </c>
      <c r="AG124">
        <v>100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ROW(Source!A88)</f>
        <v>88</v>
      </c>
      <c r="B125">
        <v>86550150</v>
      </c>
      <c r="C125">
        <v>86550141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612</v>
      </c>
      <c r="J125" t="s">
        <v>3</v>
      </c>
      <c r="K125" t="s">
        <v>613</v>
      </c>
      <c r="L125">
        <v>1191</v>
      </c>
      <c r="N125">
        <v>1013</v>
      </c>
      <c r="O125" t="s">
        <v>614</v>
      </c>
      <c r="P125" t="s">
        <v>614</v>
      </c>
      <c r="Q125">
        <v>1</v>
      </c>
      <c r="X125">
        <v>142.31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139</v>
      </c>
      <c r="AG125">
        <v>196.3878</v>
      </c>
      <c r="AH125">
        <v>2</v>
      </c>
      <c r="AI125">
        <v>86550142</v>
      </c>
      <c r="AJ125">
        <v>103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ROW(Source!A88)</f>
        <v>88</v>
      </c>
      <c r="B126">
        <v>86550151</v>
      </c>
      <c r="C126">
        <v>86550141</v>
      </c>
      <c r="D126">
        <v>85731680</v>
      </c>
      <c r="E126">
        <v>1</v>
      </c>
      <c r="F126">
        <v>1</v>
      </c>
      <c r="G126">
        <v>1081</v>
      </c>
      <c r="H126">
        <v>2</v>
      </c>
      <c r="I126" t="s">
        <v>661</v>
      </c>
      <c r="J126" t="s">
        <v>662</v>
      </c>
      <c r="K126" t="s">
        <v>663</v>
      </c>
      <c r="L126">
        <v>1368</v>
      </c>
      <c r="N126">
        <v>1011</v>
      </c>
      <c r="O126" t="s">
        <v>618</v>
      </c>
      <c r="P126" t="s">
        <v>618</v>
      </c>
      <c r="Q126">
        <v>1</v>
      </c>
      <c r="X126">
        <v>0.06</v>
      </c>
      <c r="Y126">
        <v>0</v>
      </c>
      <c r="Z126">
        <v>123.34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138</v>
      </c>
      <c r="AG126">
        <v>0.09</v>
      </c>
      <c r="AH126">
        <v>2</v>
      </c>
      <c r="AI126">
        <v>86550143</v>
      </c>
      <c r="AJ126">
        <v>104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ROW(Source!A88)</f>
        <v>88</v>
      </c>
      <c r="B127">
        <v>86550153</v>
      </c>
      <c r="C127">
        <v>86550141</v>
      </c>
      <c r="D127">
        <v>85731798</v>
      </c>
      <c r="E127">
        <v>1</v>
      </c>
      <c r="F127">
        <v>1</v>
      </c>
      <c r="G127">
        <v>1081</v>
      </c>
      <c r="H127">
        <v>2</v>
      </c>
      <c r="I127" t="s">
        <v>664</v>
      </c>
      <c r="J127" t="s">
        <v>665</v>
      </c>
      <c r="K127" t="s">
        <v>666</v>
      </c>
      <c r="L127">
        <v>1368</v>
      </c>
      <c r="N127">
        <v>1011</v>
      </c>
      <c r="O127" t="s">
        <v>618</v>
      </c>
      <c r="P127" t="s">
        <v>618</v>
      </c>
      <c r="Q127">
        <v>1</v>
      </c>
      <c r="X127">
        <v>1.8</v>
      </c>
      <c r="Y127">
        <v>0</v>
      </c>
      <c r="Z127">
        <v>0.8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138</v>
      </c>
      <c r="AG127">
        <v>2.6999999999999997</v>
      </c>
      <c r="AH127">
        <v>2</v>
      </c>
      <c r="AI127">
        <v>86550145</v>
      </c>
      <c r="AJ127">
        <v>105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ROW(Source!A88)</f>
        <v>88</v>
      </c>
      <c r="B128">
        <v>86550154</v>
      </c>
      <c r="C128">
        <v>86550141</v>
      </c>
      <c r="D128">
        <v>85731746</v>
      </c>
      <c r="E128">
        <v>1</v>
      </c>
      <c r="F128">
        <v>1</v>
      </c>
      <c r="G128">
        <v>1081</v>
      </c>
      <c r="H128">
        <v>2</v>
      </c>
      <c r="I128" t="s">
        <v>667</v>
      </c>
      <c r="J128" t="s">
        <v>668</v>
      </c>
      <c r="K128" t="s">
        <v>669</v>
      </c>
      <c r="L128">
        <v>1368</v>
      </c>
      <c r="N128">
        <v>1011</v>
      </c>
      <c r="O128" t="s">
        <v>618</v>
      </c>
      <c r="P128" t="s">
        <v>618</v>
      </c>
      <c r="Q128">
        <v>1</v>
      </c>
      <c r="X128">
        <v>1.85</v>
      </c>
      <c r="Y128">
        <v>0</v>
      </c>
      <c r="Z128">
        <v>1.08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138</v>
      </c>
      <c r="AG128">
        <v>2.7749999999999999</v>
      </c>
      <c r="AH128">
        <v>2</v>
      </c>
      <c r="AI128">
        <v>86550146</v>
      </c>
      <c r="AJ128">
        <v>106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ROW(Source!A88)</f>
        <v>88</v>
      </c>
      <c r="B129">
        <v>86550152</v>
      </c>
      <c r="C129">
        <v>86550141</v>
      </c>
      <c r="D129">
        <v>85730911</v>
      </c>
      <c r="E129">
        <v>1</v>
      </c>
      <c r="F129">
        <v>1</v>
      </c>
      <c r="G129">
        <v>1081</v>
      </c>
      <c r="H129">
        <v>2</v>
      </c>
      <c r="I129" t="s">
        <v>652</v>
      </c>
      <c r="J129" t="s">
        <v>653</v>
      </c>
      <c r="K129" t="s">
        <v>654</v>
      </c>
      <c r="L129">
        <v>1368</v>
      </c>
      <c r="N129">
        <v>1011</v>
      </c>
      <c r="O129" t="s">
        <v>618</v>
      </c>
      <c r="P129" t="s">
        <v>618</v>
      </c>
      <c r="Q129">
        <v>1</v>
      </c>
      <c r="X129">
        <v>0.06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138</v>
      </c>
      <c r="AG129">
        <v>0.09</v>
      </c>
      <c r="AH129">
        <v>2</v>
      </c>
      <c r="AI129">
        <v>86550144</v>
      </c>
      <c r="AJ129">
        <v>107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ROW(Source!A88)</f>
        <v>88</v>
      </c>
      <c r="B130">
        <v>86550155</v>
      </c>
      <c r="C130">
        <v>86550141</v>
      </c>
      <c r="D130">
        <v>85700702</v>
      </c>
      <c r="E130">
        <v>1</v>
      </c>
      <c r="F130">
        <v>1</v>
      </c>
      <c r="G130">
        <v>1081</v>
      </c>
      <c r="H130">
        <v>3</v>
      </c>
      <c r="I130" t="s">
        <v>670</v>
      </c>
      <c r="J130" t="s">
        <v>671</v>
      </c>
      <c r="K130" t="s">
        <v>672</v>
      </c>
      <c r="L130">
        <v>1346</v>
      </c>
      <c r="N130">
        <v>1009</v>
      </c>
      <c r="O130" t="s">
        <v>651</v>
      </c>
      <c r="P130" t="s">
        <v>651</v>
      </c>
      <c r="Q130">
        <v>1</v>
      </c>
      <c r="X130">
        <v>0.34</v>
      </c>
      <c r="Y130">
        <v>1.61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36</v>
      </c>
      <c r="AG130">
        <v>0.34</v>
      </c>
      <c r="AH130">
        <v>2</v>
      </c>
      <c r="AI130">
        <v>86550147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ROW(Source!A88)</f>
        <v>88</v>
      </c>
      <c r="B131">
        <v>86550156</v>
      </c>
      <c r="C131">
        <v>86550141</v>
      </c>
      <c r="D131">
        <v>85700705</v>
      </c>
      <c r="E131">
        <v>1</v>
      </c>
      <c r="F131">
        <v>1</v>
      </c>
      <c r="G131">
        <v>1081</v>
      </c>
      <c r="H131">
        <v>3</v>
      </c>
      <c r="I131" t="s">
        <v>642</v>
      </c>
      <c r="J131" t="s">
        <v>643</v>
      </c>
      <c r="K131" t="s">
        <v>644</v>
      </c>
      <c r="L131">
        <v>1339</v>
      </c>
      <c r="N131">
        <v>1007</v>
      </c>
      <c r="O131" t="s">
        <v>622</v>
      </c>
      <c r="P131" t="s">
        <v>622</v>
      </c>
      <c r="Q131">
        <v>1</v>
      </c>
      <c r="X131">
        <v>0.39</v>
      </c>
      <c r="Y131">
        <v>7.07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36</v>
      </c>
      <c r="AG131">
        <v>0.39</v>
      </c>
      <c r="AH131">
        <v>2</v>
      </c>
      <c r="AI131">
        <v>86550148</v>
      </c>
      <c r="AJ131">
        <v>109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ROW(Source!A88)</f>
        <v>88</v>
      </c>
      <c r="B132">
        <v>86550157</v>
      </c>
      <c r="C132">
        <v>86550141</v>
      </c>
      <c r="D132">
        <v>85661253</v>
      </c>
      <c r="E132">
        <v>1081</v>
      </c>
      <c r="F132">
        <v>1</v>
      </c>
      <c r="G132">
        <v>1081</v>
      </c>
      <c r="H132">
        <v>3</v>
      </c>
      <c r="I132" t="s">
        <v>798</v>
      </c>
      <c r="J132" t="s">
        <v>3</v>
      </c>
      <c r="K132" t="s">
        <v>799</v>
      </c>
      <c r="L132">
        <v>1301</v>
      </c>
      <c r="N132">
        <v>1003</v>
      </c>
      <c r="O132" t="s">
        <v>144</v>
      </c>
      <c r="P132" t="s">
        <v>144</v>
      </c>
      <c r="Q132">
        <v>1</v>
      </c>
      <c r="X132">
        <v>100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36</v>
      </c>
      <c r="AG132">
        <v>100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ROW(Source!A91)</f>
        <v>91</v>
      </c>
      <c r="B133">
        <v>86550163</v>
      </c>
      <c r="C133">
        <v>86550159</v>
      </c>
      <c r="D133">
        <v>85665773</v>
      </c>
      <c r="E133">
        <v>1081</v>
      </c>
      <c r="F133">
        <v>1</v>
      </c>
      <c r="G133">
        <v>1081</v>
      </c>
      <c r="H133">
        <v>1</v>
      </c>
      <c r="I133" t="s">
        <v>612</v>
      </c>
      <c r="J133" t="s">
        <v>3</v>
      </c>
      <c r="K133" t="s">
        <v>613</v>
      </c>
      <c r="L133">
        <v>1191</v>
      </c>
      <c r="N133">
        <v>1013</v>
      </c>
      <c r="O133" t="s">
        <v>614</v>
      </c>
      <c r="P133" t="s">
        <v>614</v>
      </c>
      <c r="Q133">
        <v>1</v>
      </c>
      <c r="X133">
        <v>14.63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139</v>
      </c>
      <c r="AG133">
        <v>20.189399999999999</v>
      </c>
      <c r="AH133">
        <v>2</v>
      </c>
      <c r="AI133">
        <v>86550160</v>
      </c>
      <c r="AJ133">
        <v>111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ROW(Source!A91)</f>
        <v>91</v>
      </c>
      <c r="B134">
        <v>86550164</v>
      </c>
      <c r="C134">
        <v>86550159</v>
      </c>
      <c r="D134">
        <v>85684397</v>
      </c>
      <c r="E134">
        <v>1081</v>
      </c>
      <c r="F134">
        <v>1</v>
      </c>
      <c r="G134">
        <v>1081</v>
      </c>
      <c r="H134">
        <v>3</v>
      </c>
      <c r="I134" t="s">
        <v>800</v>
      </c>
      <c r="J134" t="s">
        <v>3</v>
      </c>
      <c r="K134" t="s">
        <v>801</v>
      </c>
      <c r="L134">
        <v>1354</v>
      </c>
      <c r="N134">
        <v>1010</v>
      </c>
      <c r="O134" t="s">
        <v>163</v>
      </c>
      <c r="P134" t="s">
        <v>163</v>
      </c>
      <c r="Q134">
        <v>1</v>
      </c>
      <c r="X134">
        <v>100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36</v>
      </c>
      <c r="AG134">
        <v>100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ROW(Source!A92)</f>
        <v>92</v>
      </c>
      <c r="B135">
        <v>86550163</v>
      </c>
      <c r="C135">
        <v>86550159</v>
      </c>
      <c r="D135">
        <v>85665773</v>
      </c>
      <c r="E135">
        <v>1081</v>
      </c>
      <c r="F135">
        <v>1</v>
      </c>
      <c r="G135">
        <v>1081</v>
      </c>
      <c r="H135">
        <v>1</v>
      </c>
      <c r="I135" t="s">
        <v>612</v>
      </c>
      <c r="J135" t="s">
        <v>3</v>
      </c>
      <c r="K135" t="s">
        <v>613</v>
      </c>
      <c r="L135">
        <v>1191</v>
      </c>
      <c r="N135">
        <v>1013</v>
      </c>
      <c r="O135" t="s">
        <v>614</v>
      </c>
      <c r="P135" t="s">
        <v>614</v>
      </c>
      <c r="Q135">
        <v>1</v>
      </c>
      <c r="X135">
        <v>14.63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139</v>
      </c>
      <c r="AG135">
        <v>20.189399999999999</v>
      </c>
      <c r="AH135">
        <v>2</v>
      </c>
      <c r="AI135">
        <v>86550160</v>
      </c>
      <c r="AJ135">
        <v>114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ROW(Source!A92)</f>
        <v>92</v>
      </c>
      <c r="B136">
        <v>86550164</v>
      </c>
      <c r="C136">
        <v>86550159</v>
      </c>
      <c r="D136">
        <v>85684397</v>
      </c>
      <c r="E136">
        <v>1081</v>
      </c>
      <c r="F136">
        <v>1</v>
      </c>
      <c r="G136">
        <v>1081</v>
      </c>
      <c r="H136">
        <v>3</v>
      </c>
      <c r="I136" t="s">
        <v>800</v>
      </c>
      <c r="J136" t="s">
        <v>3</v>
      </c>
      <c r="K136" t="s">
        <v>801</v>
      </c>
      <c r="L136">
        <v>1354</v>
      </c>
      <c r="N136">
        <v>1010</v>
      </c>
      <c r="O136" t="s">
        <v>163</v>
      </c>
      <c r="P136" t="s">
        <v>163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36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ROW(Source!A132)</f>
        <v>132</v>
      </c>
      <c r="B137">
        <v>86550172</v>
      </c>
      <c r="C137">
        <v>86550167</v>
      </c>
      <c r="D137">
        <v>85665773</v>
      </c>
      <c r="E137">
        <v>1081</v>
      </c>
      <c r="F137">
        <v>1</v>
      </c>
      <c r="G137">
        <v>1081</v>
      </c>
      <c r="H137">
        <v>1</v>
      </c>
      <c r="I137" t="s">
        <v>612</v>
      </c>
      <c r="J137" t="s">
        <v>3</v>
      </c>
      <c r="K137" t="s">
        <v>613</v>
      </c>
      <c r="L137">
        <v>1191</v>
      </c>
      <c r="N137">
        <v>1013</v>
      </c>
      <c r="O137" t="s">
        <v>614</v>
      </c>
      <c r="P137" t="s">
        <v>614</v>
      </c>
      <c r="Q137">
        <v>1</v>
      </c>
      <c r="X137">
        <v>3.45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139</v>
      </c>
      <c r="AG137">
        <v>4.7609999999999992</v>
      </c>
      <c r="AH137">
        <v>2</v>
      </c>
      <c r="AI137">
        <v>86550168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ROW(Source!A132)</f>
        <v>132</v>
      </c>
      <c r="B138">
        <v>86550173</v>
      </c>
      <c r="C138">
        <v>86550167</v>
      </c>
      <c r="D138">
        <v>85731395</v>
      </c>
      <c r="E138">
        <v>1</v>
      </c>
      <c r="F138">
        <v>1</v>
      </c>
      <c r="G138">
        <v>1081</v>
      </c>
      <c r="H138">
        <v>2</v>
      </c>
      <c r="I138" t="s">
        <v>673</v>
      </c>
      <c r="J138" t="s">
        <v>674</v>
      </c>
      <c r="K138" t="s">
        <v>675</v>
      </c>
      <c r="L138">
        <v>1368</v>
      </c>
      <c r="N138">
        <v>1011</v>
      </c>
      <c r="O138" t="s">
        <v>618</v>
      </c>
      <c r="P138" t="s">
        <v>618</v>
      </c>
      <c r="Q138">
        <v>1</v>
      </c>
      <c r="X138">
        <v>1.41</v>
      </c>
      <c r="Y138">
        <v>0</v>
      </c>
      <c r="Z138">
        <v>1.57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138</v>
      </c>
      <c r="AG138">
        <v>2.1149999999999998</v>
      </c>
      <c r="AH138">
        <v>2</v>
      </c>
      <c r="AI138">
        <v>86550169</v>
      </c>
      <c r="AJ138">
        <v>118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ROW(Source!A132)</f>
        <v>132</v>
      </c>
      <c r="B139">
        <v>86550174</v>
      </c>
      <c r="C139">
        <v>86550167</v>
      </c>
      <c r="D139">
        <v>85731396</v>
      </c>
      <c r="E139">
        <v>1</v>
      </c>
      <c r="F139">
        <v>1</v>
      </c>
      <c r="G139">
        <v>1081</v>
      </c>
      <c r="H139">
        <v>2</v>
      </c>
      <c r="I139" t="s">
        <v>676</v>
      </c>
      <c r="J139" t="s">
        <v>677</v>
      </c>
      <c r="K139" t="s">
        <v>678</v>
      </c>
      <c r="L139">
        <v>1368</v>
      </c>
      <c r="N139">
        <v>1011</v>
      </c>
      <c r="O139" t="s">
        <v>618</v>
      </c>
      <c r="P139" t="s">
        <v>618</v>
      </c>
      <c r="Q139">
        <v>1</v>
      </c>
      <c r="X139">
        <v>1.41</v>
      </c>
      <c r="Y139">
        <v>0</v>
      </c>
      <c r="Z139">
        <v>1.71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138</v>
      </c>
      <c r="AG139">
        <v>2.1149999999999998</v>
      </c>
      <c r="AH139">
        <v>2</v>
      </c>
      <c r="AI139">
        <v>86550170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ROW(Source!A132)</f>
        <v>132</v>
      </c>
      <c r="B140">
        <v>86550175</v>
      </c>
      <c r="C140">
        <v>86550167</v>
      </c>
      <c r="D140">
        <v>85731677</v>
      </c>
      <c r="E140">
        <v>1</v>
      </c>
      <c r="F140">
        <v>1</v>
      </c>
      <c r="G140">
        <v>1081</v>
      </c>
      <c r="H140">
        <v>2</v>
      </c>
      <c r="I140" t="s">
        <v>632</v>
      </c>
      <c r="J140" t="s">
        <v>633</v>
      </c>
      <c r="K140" t="s">
        <v>634</v>
      </c>
      <c r="L140">
        <v>1368</v>
      </c>
      <c r="N140">
        <v>1011</v>
      </c>
      <c r="O140" t="s">
        <v>618</v>
      </c>
      <c r="P140" t="s">
        <v>618</v>
      </c>
      <c r="Q140">
        <v>1</v>
      </c>
      <c r="X140">
        <v>0.01</v>
      </c>
      <c r="Y140">
        <v>0</v>
      </c>
      <c r="Z140">
        <v>83.1</v>
      </c>
      <c r="AA140">
        <v>12.62</v>
      </c>
      <c r="AB140">
        <v>0</v>
      </c>
      <c r="AC140">
        <v>0</v>
      </c>
      <c r="AD140">
        <v>1</v>
      </c>
      <c r="AE140">
        <v>0</v>
      </c>
      <c r="AF140" t="s">
        <v>138</v>
      </c>
      <c r="AG140">
        <v>1.4999999999999999E-2</v>
      </c>
      <c r="AH140">
        <v>2</v>
      </c>
      <c r="AI140">
        <v>86550171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ROW(Source!A133)</f>
        <v>133</v>
      </c>
      <c r="B141">
        <v>86550172</v>
      </c>
      <c r="C141">
        <v>86550167</v>
      </c>
      <c r="D141">
        <v>85665773</v>
      </c>
      <c r="E141">
        <v>1081</v>
      </c>
      <c r="F141">
        <v>1</v>
      </c>
      <c r="G141">
        <v>1081</v>
      </c>
      <c r="H141">
        <v>1</v>
      </c>
      <c r="I141" t="s">
        <v>612</v>
      </c>
      <c r="J141" t="s">
        <v>3</v>
      </c>
      <c r="K141" t="s">
        <v>613</v>
      </c>
      <c r="L141">
        <v>1191</v>
      </c>
      <c r="N141">
        <v>1013</v>
      </c>
      <c r="O141" t="s">
        <v>614</v>
      </c>
      <c r="P141" t="s">
        <v>614</v>
      </c>
      <c r="Q141">
        <v>1</v>
      </c>
      <c r="X141">
        <v>3.45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139</v>
      </c>
      <c r="AG141">
        <v>4.7609999999999992</v>
      </c>
      <c r="AH141">
        <v>2</v>
      </c>
      <c r="AI141">
        <v>86550168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ROW(Source!A133)</f>
        <v>133</v>
      </c>
      <c r="B142">
        <v>86550173</v>
      </c>
      <c r="C142">
        <v>86550167</v>
      </c>
      <c r="D142">
        <v>85731395</v>
      </c>
      <c r="E142">
        <v>1</v>
      </c>
      <c r="F142">
        <v>1</v>
      </c>
      <c r="G142">
        <v>1081</v>
      </c>
      <c r="H142">
        <v>2</v>
      </c>
      <c r="I142" t="s">
        <v>673</v>
      </c>
      <c r="J142" t="s">
        <v>674</v>
      </c>
      <c r="K142" t="s">
        <v>675</v>
      </c>
      <c r="L142">
        <v>1368</v>
      </c>
      <c r="N142">
        <v>1011</v>
      </c>
      <c r="O142" t="s">
        <v>618</v>
      </c>
      <c r="P142" t="s">
        <v>618</v>
      </c>
      <c r="Q142">
        <v>1</v>
      </c>
      <c r="X142">
        <v>1.41</v>
      </c>
      <c r="Y142">
        <v>0</v>
      </c>
      <c r="Z142">
        <v>1.57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138</v>
      </c>
      <c r="AG142">
        <v>2.1149999999999998</v>
      </c>
      <c r="AH142">
        <v>2</v>
      </c>
      <c r="AI142">
        <v>86550169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ROW(Source!A133)</f>
        <v>133</v>
      </c>
      <c r="B143">
        <v>86550174</v>
      </c>
      <c r="C143">
        <v>86550167</v>
      </c>
      <c r="D143">
        <v>85731396</v>
      </c>
      <c r="E143">
        <v>1</v>
      </c>
      <c r="F143">
        <v>1</v>
      </c>
      <c r="G143">
        <v>1081</v>
      </c>
      <c r="H143">
        <v>2</v>
      </c>
      <c r="I143" t="s">
        <v>676</v>
      </c>
      <c r="J143" t="s">
        <v>677</v>
      </c>
      <c r="K143" t="s">
        <v>678</v>
      </c>
      <c r="L143">
        <v>1368</v>
      </c>
      <c r="N143">
        <v>1011</v>
      </c>
      <c r="O143" t="s">
        <v>618</v>
      </c>
      <c r="P143" t="s">
        <v>618</v>
      </c>
      <c r="Q143">
        <v>1</v>
      </c>
      <c r="X143">
        <v>1.41</v>
      </c>
      <c r="Y143">
        <v>0</v>
      </c>
      <c r="Z143">
        <v>1.71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138</v>
      </c>
      <c r="AG143">
        <v>2.1149999999999998</v>
      </c>
      <c r="AH143">
        <v>2</v>
      </c>
      <c r="AI143">
        <v>86550170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ROW(Source!A133)</f>
        <v>133</v>
      </c>
      <c r="B144">
        <v>86550175</v>
      </c>
      <c r="C144">
        <v>86550167</v>
      </c>
      <c r="D144">
        <v>85731677</v>
      </c>
      <c r="E144">
        <v>1</v>
      </c>
      <c r="F144">
        <v>1</v>
      </c>
      <c r="G144">
        <v>1081</v>
      </c>
      <c r="H144">
        <v>2</v>
      </c>
      <c r="I144" t="s">
        <v>632</v>
      </c>
      <c r="J144" t="s">
        <v>633</v>
      </c>
      <c r="K144" t="s">
        <v>634</v>
      </c>
      <c r="L144">
        <v>1368</v>
      </c>
      <c r="N144">
        <v>1011</v>
      </c>
      <c r="O144" t="s">
        <v>618</v>
      </c>
      <c r="P144" t="s">
        <v>618</v>
      </c>
      <c r="Q144">
        <v>1</v>
      </c>
      <c r="X144">
        <v>0.01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138</v>
      </c>
      <c r="AG144">
        <v>1.4999999999999999E-2</v>
      </c>
      <c r="AH144">
        <v>2</v>
      </c>
      <c r="AI144">
        <v>86550171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ROW(Source!A134)</f>
        <v>134</v>
      </c>
      <c r="B145">
        <v>86550190</v>
      </c>
      <c r="C145">
        <v>86550176</v>
      </c>
      <c r="D145">
        <v>85665773</v>
      </c>
      <c r="E145">
        <v>1081</v>
      </c>
      <c r="F145">
        <v>1</v>
      </c>
      <c r="G145">
        <v>1081</v>
      </c>
      <c r="H145">
        <v>1</v>
      </c>
      <c r="I145" t="s">
        <v>612</v>
      </c>
      <c r="J145" t="s">
        <v>3</v>
      </c>
      <c r="K145" t="s">
        <v>613</v>
      </c>
      <c r="L145">
        <v>1191</v>
      </c>
      <c r="N145">
        <v>1013</v>
      </c>
      <c r="O145" t="s">
        <v>614</v>
      </c>
      <c r="P145" t="s">
        <v>614</v>
      </c>
      <c r="Q145">
        <v>1</v>
      </c>
      <c r="X145">
        <v>13.52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139</v>
      </c>
      <c r="AG145">
        <v>18.657599999999999</v>
      </c>
      <c r="AH145">
        <v>2</v>
      </c>
      <c r="AI145">
        <v>86550177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ROW(Source!A134)</f>
        <v>134</v>
      </c>
      <c r="B146">
        <v>86550191</v>
      </c>
      <c r="C146">
        <v>86550176</v>
      </c>
      <c r="D146">
        <v>85731332</v>
      </c>
      <c r="E146">
        <v>1</v>
      </c>
      <c r="F146">
        <v>1</v>
      </c>
      <c r="G146">
        <v>1081</v>
      </c>
      <c r="H146">
        <v>2</v>
      </c>
      <c r="I146" t="s">
        <v>629</v>
      </c>
      <c r="J146" t="s">
        <v>630</v>
      </c>
      <c r="K146" t="s">
        <v>631</v>
      </c>
      <c r="L146">
        <v>1368</v>
      </c>
      <c r="N146">
        <v>1011</v>
      </c>
      <c r="O146" t="s">
        <v>618</v>
      </c>
      <c r="P146" t="s">
        <v>618</v>
      </c>
      <c r="Q146">
        <v>1</v>
      </c>
      <c r="X146">
        <v>2.0499999999999998</v>
      </c>
      <c r="Y146">
        <v>0</v>
      </c>
      <c r="Z146">
        <v>5.78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138</v>
      </c>
      <c r="AG146">
        <v>3.0749999999999997</v>
      </c>
      <c r="AH146">
        <v>2</v>
      </c>
      <c r="AI146">
        <v>86550178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ROW(Source!A134)</f>
        <v>134</v>
      </c>
      <c r="B147">
        <v>86550192</v>
      </c>
      <c r="C147">
        <v>86550176</v>
      </c>
      <c r="D147">
        <v>85731677</v>
      </c>
      <c r="E147">
        <v>1</v>
      </c>
      <c r="F147">
        <v>1</v>
      </c>
      <c r="G147">
        <v>1081</v>
      </c>
      <c r="H147">
        <v>2</v>
      </c>
      <c r="I147" t="s">
        <v>632</v>
      </c>
      <c r="J147" t="s">
        <v>633</v>
      </c>
      <c r="K147" t="s">
        <v>634</v>
      </c>
      <c r="L147">
        <v>1368</v>
      </c>
      <c r="N147">
        <v>1011</v>
      </c>
      <c r="O147" t="s">
        <v>618</v>
      </c>
      <c r="P147" t="s">
        <v>618</v>
      </c>
      <c r="Q147">
        <v>1</v>
      </c>
      <c r="X147">
        <v>0.12</v>
      </c>
      <c r="Y147">
        <v>0</v>
      </c>
      <c r="Z147">
        <v>83.1</v>
      </c>
      <c r="AA147">
        <v>12.62</v>
      </c>
      <c r="AB147">
        <v>0</v>
      </c>
      <c r="AC147">
        <v>0</v>
      </c>
      <c r="AD147">
        <v>1</v>
      </c>
      <c r="AE147">
        <v>0</v>
      </c>
      <c r="AF147" t="s">
        <v>138</v>
      </c>
      <c r="AG147">
        <v>0.18</v>
      </c>
      <c r="AH147">
        <v>2</v>
      </c>
      <c r="AI147">
        <v>86550179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ROW(Source!A134)</f>
        <v>134</v>
      </c>
      <c r="B148">
        <v>86550193</v>
      </c>
      <c r="C148">
        <v>86550176</v>
      </c>
      <c r="D148">
        <v>85731731</v>
      </c>
      <c r="E148">
        <v>1</v>
      </c>
      <c r="F148">
        <v>1</v>
      </c>
      <c r="G148">
        <v>1081</v>
      </c>
      <c r="H148">
        <v>2</v>
      </c>
      <c r="I148" t="s">
        <v>636</v>
      </c>
      <c r="J148" t="s">
        <v>637</v>
      </c>
      <c r="K148" t="s">
        <v>638</v>
      </c>
      <c r="L148">
        <v>1368</v>
      </c>
      <c r="N148">
        <v>1011</v>
      </c>
      <c r="O148" t="s">
        <v>618</v>
      </c>
      <c r="P148" t="s">
        <v>618</v>
      </c>
      <c r="Q148">
        <v>1</v>
      </c>
      <c r="X148">
        <v>1.86</v>
      </c>
      <c r="Y148">
        <v>0</v>
      </c>
      <c r="Z148">
        <v>0.77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138</v>
      </c>
      <c r="AG148">
        <v>2.79</v>
      </c>
      <c r="AH148">
        <v>2</v>
      </c>
      <c r="AI148">
        <v>86550180</v>
      </c>
      <c r="AJ148">
        <v>128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ROW(Source!A134)</f>
        <v>134</v>
      </c>
      <c r="B149">
        <v>86550194</v>
      </c>
      <c r="C149">
        <v>86550176</v>
      </c>
      <c r="D149">
        <v>85731764</v>
      </c>
      <c r="E149">
        <v>1</v>
      </c>
      <c r="F149">
        <v>1</v>
      </c>
      <c r="G149">
        <v>1081</v>
      </c>
      <c r="H149">
        <v>2</v>
      </c>
      <c r="I149" t="s">
        <v>639</v>
      </c>
      <c r="J149" t="s">
        <v>640</v>
      </c>
      <c r="K149" t="s">
        <v>641</v>
      </c>
      <c r="L149">
        <v>1368</v>
      </c>
      <c r="N149">
        <v>1011</v>
      </c>
      <c r="O149" t="s">
        <v>618</v>
      </c>
      <c r="P149" t="s">
        <v>618</v>
      </c>
      <c r="Q149">
        <v>1</v>
      </c>
      <c r="X149">
        <v>1.94</v>
      </c>
      <c r="Y149">
        <v>0</v>
      </c>
      <c r="Z149">
        <v>0.47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138</v>
      </c>
      <c r="AG149">
        <v>2.9099999999999997</v>
      </c>
      <c r="AH149">
        <v>2</v>
      </c>
      <c r="AI149">
        <v>86550181</v>
      </c>
      <c r="AJ149">
        <v>129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ROW(Source!A134)</f>
        <v>134</v>
      </c>
      <c r="B150">
        <v>86550195</v>
      </c>
      <c r="C150">
        <v>86550176</v>
      </c>
      <c r="D150">
        <v>85700705</v>
      </c>
      <c r="E150">
        <v>1</v>
      </c>
      <c r="F150">
        <v>1</v>
      </c>
      <c r="G150">
        <v>1081</v>
      </c>
      <c r="H150">
        <v>3</v>
      </c>
      <c r="I150" t="s">
        <v>642</v>
      </c>
      <c r="J150" t="s">
        <v>643</v>
      </c>
      <c r="K150" t="s">
        <v>644</v>
      </c>
      <c r="L150">
        <v>1339</v>
      </c>
      <c r="N150">
        <v>1007</v>
      </c>
      <c r="O150" t="s">
        <v>622</v>
      </c>
      <c r="P150" t="s">
        <v>622</v>
      </c>
      <c r="Q150">
        <v>1</v>
      </c>
      <c r="X150">
        <v>3.3403999999999998</v>
      </c>
      <c r="Y150">
        <v>7.07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36</v>
      </c>
      <c r="AG150">
        <v>3.3403999999999998</v>
      </c>
      <c r="AH150">
        <v>2</v>
      </c>
      <c r="AI150">
        <v>86550182</v>
      </c>
      <c r="AJ150">
        <v>130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ROW(Source!A134)</f>
        <v>134</v>
      </c>
      <c r="B151">
        <v>86550196</v>
      </c>
      <c r="C151">
        <v>86550176</v>
      </c>
      <c r="D151">
        <v>85703218</v>
      </c>
      <c r="E151">
        <v>1</v>
      </c>
      <c r="F151">
        <v>1</v>
      </c>
      <c r="G151">
        <v>1081</v>
      </c>
      <c r="H151">
        <v>3</v>
      </c>
      <c r="I151" t="s">
        <v>645</v>
      </c>
      <c r="J151" t="s">
        <v>646</v>
      </c>
      <c r="K151" t="s">
        <v>647</v>
      </c>
      <c r="L151">
        <v>1355</v>
      </c>
      <c r="N151">
        <v>1010</v>
      </c>
      <c r="O151" t="s">
        <v>158</v>
      </c>
      <c r="P151" t="s">
        <v>158</v>
      </c>
      <c r="Q151">
        <v>100</v>
      </c>
      <c r="X151">
        <v>1.1100000000000001</v>
      </c>
      <c r="Y151">
        <v>15.04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36</v>
      </c>
      <c r="AG151">
        <v>1.1100000000000001</v>
      </c>
      <c r="AH151">
        <v>2</v>
      </c>
      <c r="AI151">
        <v>86550183</v>
      </c>
      <c r="AJ151">
        <v>131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ROW(Source!A134)</f>
        <v>134</v>
      </c>
      <c r="B152">
        <v>86550197</v>
      </c>
      <c r="C152">
        <v>86550176</v>
      </c>
      <c r="D152">
        <v>85703452</v>
      </c>
      <c r="E152">
        <v>1</v>
      </c>
      <c r="F152">
        <v>1</v>
      </c>
      <c r="G152">
        <v>1081</v>
      </c>
      <c r="H152">
        <v>3</v>
      </c>
      <c r="I152" t="s">
        <v>648</v>
      </c>
      <c r="J152" t="s">
        <v>649</v>
      </c>
      <c r="K152" t="s">
        <v>650</v>
      </c>
      <c r="L152">
        <v>1346</v>
      </c>
      <c r="N152">
        <v>1009</v>
      </c>
      <c r="O152" t="s">
        <v>651</v>
      </c>
      <c r="P152" t="s">
        <v>651</v>
      </c>
      <c r="Q152">
        <v>1</v>
      </c>
      <c r="X152">
        <v>2.109</v>
      </c>
      <c r="Y152">
        <v>38.729999999999997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36</v>
      </c>
      <c r="AG152">
        <v>2.109</v>
      </c>
      <c r="AH152">
        <v>2</v>
      </c>
      <c r="AI152">
        <v>86550184</v>
      </c>
      <c r="AJ152">
        <v>132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ROW(Source!A134)</f>
        <v>134</v>
      </c>
      <c r="B153">
        <v>86550198</v>
      </c>
      <c r="C153">
        <v>86550176</v>
      </c>
      <c r="D153">
        <v>85661867</v>
      </c>
      <c r="E153">
        <v>1081</v>
      </c>
      <c r="F153">
        <v>1</v>
      </c>
      <c r="G153">
        <v>1081</v>
      </c>
      <c r="H153">
        <v>3</v>
      </c>
      <c r="I153" t="s">
        <v>785</v>
      </c>
      <c r="J153" t="s">
        <v>3</v>
      </c>
      <c r="K153" t="s">
        <v>786</v>
      </c>
      <c r="L153">
        <v>1354</v>
      </c>
      <c r="N153">
        <v>1010</v>
      </c>
      <c r="O153" t="s">
        <v>163</v>
      </c>
      <c r="P153" t="s">
        <v>163</v>
      </c>
      <c r="Q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36</v>
      </c>
      <c r="AG153">
        <v>0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ROW(Source!A134)</f>
        <v>134</v>
      </c>
      <c r="B154">
        <v>86550199</v>
      </c>
      <c r="C154">
        <v>86550176</v>
      </c>
      <c r="D154">
        <v>85668872</v>
      </c>
      <c r="E154">
        <v>1081</v>
      </c>
      <c r="F154">
        <v>1</v>
      </c>
      <c r="G154">
        <v>1081</v>
      </c>
      <c r="H154">
        <v>3</v>
      </c>
      <c r="I154" t="s">
        <v>787</v>
      </c>
      <c r="J154" t="s">
        <v>3</v>
      </c>
      <c r="K154" t="s">
        <v>788</v>
      </c>
      <c r="L154">
        <v>1301</v>
      </c>
      <c r="N154">
        <v>1003</v>
      </c>
      <c r="O154" t="s">
        <v>144</v>
      </c>
      <c r="P154" t="s">
        <v>144</v>
      </c>
      <c r="Q154">
        <v>1</v>
      </c>
      <c r="X154">
        <v>102.5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36</v>
      </c>
      <c r="AG154">
        <v>102.5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ROW(Source!A134)</f>
        <v>134</v>
      </c>
      <c r="B155">
        <v>86550200</v>
      </c>
      <c r="C155">
        <v>86550176</v>
      </c>
      <c r="D155">
        <v>85668872</v>
      </c>
      <c r="E155">
        <v>1081</v>
      </c>
      <c r="F155">
        <v>1</v>
      </c>
      <c r="G155">
        <v>1081</v>
      </c>
      <c r="H155">
        <v>3</v>
      </c>
      <c r="I155" t="s">
        <v>787</v>
      </c>
      <c r="J155" t="s">
        <v>3</v>
      </c>
      <c r="K155" t="s">
        <v>789</v>
      </c>
      <c r="L155">
        <v>1354</v>
      </c>
      <c r="N155">
        <v>1010</v>
      </c>
      <c r="O155" t="s">
        <v>163</v>
      </c>
      <c r="P155" t="s">
        <v>163</v>
      </c>
      <c r="Q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36</v>
      </c>
      <c r="AG155">
        <v>0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ROW(Source!A134)</f>
        <v>134</v>
      </c>
      <c r="B156">
        <v>86550201</v>
      </c>
      <c r="C156">
        <v>86550176</v>
      </c>
      <c r="D156">
        <v>85681228</v>
      </c>
      <c r="E156">
        <v>1081</v>
      </c>
      <c r="F156">
        <v>1</v>
      </c>
      <c r="G156">
        <v>1081</v>
      </c>
      <c r="H156">
        <v>3</v>
      </c>
      <c r="I156" t="s">
        <v>790</v>
      </c>
      <c r="J156" t="s">
        <v>3</v>
      </c>
      <c r="K156" t="s">
        <v>791</v>
      </c>
      <c r="L156">
        <v>1354</v>
      </c>
      <c r="N156">
        <v>1010</v>
      </c>
      <c r="O156" t="s">
        <v>163</v>
      </c>
      <c r="P156" t="s">
        <v>163</v>
      </c>
      <c r="Q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36</v>
      </c>
      <c r="AG156">
        <v>0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ROW(Source!A134)</f>
        <v>134</v>
      </c>
      <c r="B157">
        <v>86550202</v>
      </c>
      <c r="C157">
        <v>86550176</v>
      </c>
      <c r="D157">
        <v>85682109</v>
      </c>
      <c r="E157">
        <v>1081</v>
      </c>
      <c r="F157">
        <v>1</v>
      </c>
      <c r="G157">
        <v>1081</v>
      </c>
      <c r="H157">
        <v>3</v>
      </c>
      <c r="I157" t="s">
        <v>792</v>
      </c>
      <c r="J157" t="s">
        <v>3</v>
      </c>
      <c r="K157" t="s">
        <v>793</v>
      </c>
      <c r="L157">
        <v>1354</v>
      </c>
      <c r="N157">
        <v>1010</v>
      </c>
      <c r="O157" t="s">
        <v>163</v>
      </c>
      <c r="P157" t="s">
        <v>163</v>
      </c>
      <c r="Q157">
        <v>1</v>
      </c>
      <c r="X157">
        <v>0.7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36</v>
      </c>
      <c r="AG157">
        <v>0.7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ROW(Source!A135)</f>
        <v>135</v>
      </c>
      <c r="B158">
        <v>86550190</v>
      </c>
      <c r="C158">
        <v>86550176</v>
      </c>
      <c r="D158">
        <v>85665773</v>
      </c>
      <c r="E158">
        <v>1081</v>
      </c>
      <c r="F158">
        <v>1</v>
      </c>
      <c r="G158">
        <v>1081</v>
      </c>
      <c r="H158">
        <v>1</v>
      </c>
      <c r="I158" t="s">
        <v>612</v>
      </c>
      <c r="J158" t="s">
        <v>3</v>
      </c>
      <c r="K158" t="s">
        <v>613</v>
      </c>
      <c r="L158">
        <v>1191</v>
      </c>
      <c r="N158">
        <v>1013</v>
      </c>
      <c r="O158" t="s">
        <v>614</v>
      </c>
      <c r="P158" t="s">
        <v>614</v>
      </c>
      <c r="Q158">
        <v>1</v>
      </c>
      <c r="X158">
        <v>13.52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139</v>
      </c>
      <c r="AG158">
        <v>18.657599999999999</v>
      </c>
      <c r="AH158">
        <v>2</v>
      </c>
      <c r="AI158">
        <v>86550177</v>
      </c>
      <c r="AJ158">
        <v>138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ROW(Source!A135)</f>
        <v>135</v>
      </c>
      <c r="B159">
        <v>86550191</v>
      </c>
      <c r="C159">
        <v>86550176</v>
      </c>
      <c r="D159">
        <v>85731332</v>
      </c>
      <c r="E159">
        <v>1</v>
      </c>
      <c r="F159">
        <v>1</v>
      </c>
      <c r="G159">
        <v>1081</v>
      </c>
      <c r="H159">
        <v>2</v>
      </c>
      <c r="I159" t="s">
        <v>629</v>
      </c>
      <c r="J159" t="s">
        <v>630</v>
      </c>
      <c r="K159" t="s">
        <v>631</v>
      </c>
      <c r="L159">
        <v>1368</v>
      </c>
      <c r="N159">
        <v>1011</v>
      </c>
      <c r="O159" t="s">
        <v>618</v>
      </c>
      <c r="P159" t="s">
        <v>618</v>
      </c>
      <c r="Q159">
        <v>1</v>
      </c>
      <c r="X159">
        <v>2.0499999999999998</v>
      </c>
      <c r="Y159">
        <v>0</v>
      </c>
      <c r="Z159">
        <v>5.78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138</v>
      </c>
      <c r="AG159">
        <v>3.0749999999999997</v>
      </c>
      <c r="AH159">
        <v>2</v>
      </c>
      <c r="AI159">
        <v>86550178</v>
      </c>
      <c r="AJ159">
        <v>139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ROW(Source!A135)</f>
        <v>135</v>
      </c>
      <c r="B160">
        <v>86550192</v>
      </c>
      <c r="C160">
        <v>86550176</v>
      </c>
      <c r="D160">
        <v>85731677</v>
      </c>
      <c r="E160">
        <v>1</v>
      </c>
      <c r="F160">
        <v>1</v>
      </c>
      <c r="G160">
        <v>1081</v>
      </c>
      <c r="H160">
        <v>2</v>
      </c>
      <c r="I160" t="s">
        <v>632</v>
      </c>
      <c r="J160" t="s">
        <v>633</v>
      </c>
      <c r="K160" t="s">
        <v>634</v>
      </c>
      <c r="L160">
        <v>1368</v>
      </c>
      <c r="N160">
        <v>1011</v>
      </c>
      <c r="O160" t="s">
        <v>618</v>
      </c>
      <c r="P160" t="s">
        <v>618</v>
      </c>
      <c r="Q160">
        <v>1</v>
      </c>
      <c r="X160">
        <v>0.12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138</v>
      </c>
      <c r="AG160">
        <v>0.18</v>
      </c>
      <c r="AH160">
        <v>2</v>
      </c>
      <c r="AI160">
        <v>86550179</v>
      </c>
      <c r="AJ160">
        <v>140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ROW(Source!A135)</f>
        <v>135</v>
      </c>
      <c r="B161">
        <v>86550193</v>
      </c>
      <c r="C161">
        <v>86550176</v>
      </c>
      <c r="D161">
        <v>85731731</v>
      </c>
      <c r="E161">
        <v>1</v>
      </c>
      <c r="F161">
        <v>1</v>
      </c>
      <c r="G161">
        <v>1081</v>
      </c>
      <c r="H161">
        <v>2</v>
      </c>
      <c r="I161" t="s">
        <v>636</v>
      </c>
      <c r="J161" t="s">
        <v>637</v>
      </c>
      <c r="K161" t="s">
        <v>638</v>
      </c>
      <c r="L161">
        <v>1368</v>
      </c>
      <c r="N161">
        <v>1011</v>
      </c>
      <c r="O161" t="s">
        <v>618</v>
      </c>
      <c r="P161" t="s">
        <v>618</v>
      </c>
      <c r="Q161">
        <v>1</v>
      </c>
      <c r="X161">
        <v>1.86</v>
      </c>
      <c r="Y161">
        <v>0</v>
      </c>
      <c r="Z161">
        <v>0.77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138</v>
      </c>
      <c r="AG161">
        <v>2.79</v>
      </c>
      <c r="AH161">
        <v>2</v>
      </c>
      <c r="AI161">
        <v>86550180</v>
      </c>
      <c r="AJ161">
        <v>141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ROW(Source!A135)</f>
        <v>135</v>
      </c>
      <c r="B162">
        <v>86550194</v>
      </c>
      <c r="C162">
        <v>86550176</v>
      </c>
      <c r="D162">
        <v>85731764</v>
      </c>
      <c r="E162">
        <v>1</v>
      </c>
      <c r="F162">
        <v>1</v>
      </c>
      <c r="G162">
        <v>1081</v>
      </c>
      <c r="H162">
        <v>2</v>
      </c>
      <c r="I162" t="s">
        <v>639</v>
      </c>
      <c r="J162" t="s">
        <v>640</v>
      </c>
      <c r="K162" t="s">
        <v>641</v>
      </c>
      <c r="L162">
        <v>1368</v>
      </c>
      <c r="N162">
        <v>1011</v>
      </c>
      <c r="O162" t="s">
        <v>618</v>
      </c>
      <c r="P162" t="s">
        <v>618</v>
      </c>
      <c r="Q162">
        <v>1</v>
      </c>
      <c r="X162">
        <v>1.94</v>
      </c>
      <c r="Y162">
        <v>0</v>
      </c>
      <c r="Z162">
        <v>0.47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138</v>
      </c>
      <c r="AG162">
        <v>2.9099999999999997</v>
      </c>
      <c r="AH162">
        <v>2</v>
      </c>
      <c r="AI162">
        <v>86550181</v>
      </c>
      <c r="AJ162">
        <v>142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ROW(Source!A135)</f>
        <v>135</v>
      </c>
      <c r="B163">
        <v>86550195</v>
      </c>
      <c r="C163">
        <v>86550176</v>
      </c>
      <c r="D163">
        <v>85700705</v>
      </c>
      <c r="E163">
        <v>1</v>
      </c>
      <c r="F163">
        <v>1</v>
      </c>
      <c r="G163">
        <v>1081</v>
      </c>
      <c r="H163">
        <v>3</v>
      </c>
      <c r="I163" t="s">
        <v>642</v>
      </c>
      <c r="J163" t="s">
        <v>643</v>
      </c>
      <c r="K163" t="s">
        <v>644</v>
      </c>
      <c r="L163">
        <v>1339</v>
      </c>
      <c r="N163">
        <v>1007</v>
      </c>
      <c r="O163" t="s">
        <v>622</v>
      </c>
      <c r="P163" t="s">
        <v>622</v>
      </c>
      <c r="Q163">
        <v>1</v>
      </c>
      <c r="X163">
        <v>3.3403999999999998</v>
      </c>
      <c r="Y163">
        <v>7.07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36</v>
      </c>
      <c r="AG163">
        <v>3.3403999999999998</v>
      </c>
      <c r="AH163">
        <v>2</v>
      </c>
      <c r="AI163">
        <v>86550182</v>
      </c>
      <c r="AJ163">
        <v>143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ROW(Source!A135)</f>
        <v>135</v>
      </c>
      <c r="B164">
        <v>86550196</v>
      </c>
      <c r="C164">
        <v>86550176</v>
      </c>
      <c r="D164">
        <v>85703218</v>
      </c>
      <c r="E164">
        <v>1</v>
      </c>
      <c r="F164">
        <v>1</v>
      </c>
      <c r="G164">
        <v>1081</v>
      </c>
      <c r="H164">
        <v>3</v>
      </c>
      <c r="I164" t="s">
        <v>645</v>
      </c>
      <c r="J164" t="s">
        <v>646</v>
      </c>
      <c r="K164" t="s">
        <v>647</v>
      </c>
      <c r="L164">
        <v>1355</v>
      </c>
      <c r="N164">
        <v>1010</v>
      </c>
      <c r="O164" t="s">
        <v>158</v>
      </c>
      <c r="P164" t="s">
        <v>158</v>
      </c>
      <c r="Q164">
        <v>100</v>
      </c>
      <c r="X164">
        <v>1.1100000000000001</v>
      </c>
      <c r="Y164">
        <v>15.04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36</v>
      </c>
      <c r="AG164">
        <v>1.1100000000000001</v>
      </c>
      <c r="AH164">
        <v>2</v>
      </c>
      <c r="AI164">
        <v>86550183</v>
      </c>
      <c r="AJ164">
        <v>144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ROW(Source!A135)</f>
        <v>135</v>
      </c>
      <c r="B165">
        <v>86550197</v>
      </c>
      <c r="C165">
        <v>86550176</v>
      </c>
      <c r="D165">
        <v>85703452</v>
      </c>
      <c r="E165">
        <v>1</v>
      </c>
      <c r="F165">
        <v>1</v>
      </c>
      <c r="G165">
        <v>1081</v>
      </c>
      <c r="H165">
        <v>3</v>
      </c>
      <c r="I165" t="s">
        <v>648</v>
      </c>
      <c r="J165" t="s">
        <v>649</v>
      </c>
      <c r="K165" t="s">
        <v>650</v>
      </c>
      <c r="L165">
        <v>1346</v>
      </c>
      <c r="N165">
        <v>1009</v>
      </c>
      <c r="O165" t="s">
        <v>651</v>
      </c>
      <c r="P165" t="s">
        <v>651</v>
      </c>
      <c r="Q165">
        <v>1</v>
      </c>
      <c r="X165">
        <v>2.109</v>
      </c>
      <c r="Y165">
        <v>38.729999999999997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36</v>
      </c>
      <c r="AG165">
        <v>2.109</v>
      </c>
      <c r="AH165">
        <v>2</v>
      </c>
      <c r="AI165">
        <v>86550184</v>
      </c>
      <c r="AJ165">
        <v>145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ROW(Source!A135)</f>
        <v>135</v>
      </c>
      <c r="B166">
        <v>86550198</v>
      </c>
      <c r="C166">
        <v>86550176</v>
      </c>
      <c r="D166">
        <v>85661867</v>
      </c>
      <c r="E166">
        <v>1081</v>
      </c>
      <c r="F166">
        <v>1</v>
      </c>
      <c r="G166">
        <v>1081</v>
      </c>
      <c r="H166">
        <v>3</v>
      </c>
      <c r="I166" t="s">
        <v>785</v>
      </c>
      <c r="J166" t="s">
        <v>3</v>
      </c>
      <c r="K166" t="s">
        <v>786</v>
      </c>
      <c r="L166">
        <v>1354</v>
      </c>
      <c r="N166">
        <v>1010</v>
      </c>
      <c r="O166" t="s">
        <v>163</v>
      </c>
      <c r="P166" t="s">
        <v>163</v>
      </c>
      <c r="Q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36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ROW(Source!A135)</f>
        <v>135</v>
      </c>
      <c r="B167">
        <v>86550199</v>
      </c>
      <c r="C167">
        <v>86550176</v>
      </c>
      <c r="D167">
        <v>85668872</v>
      </c>
      <c r="E167">
        <v>1081</v>
      </c>
      <c r="F167">
        <v>1</v>
      </c>
      <c r="G167">
        <v>1081</v>
      </c>
      <c r="H167">
        <v>3</v>
      </c>
      <c r="I167" t="s">
        <v>787</v>
      </c>
      <c r="J167" t="s">
        <v>3</v>
      </c>
      <c r="K167" t="s">
        <v>788</v>
      </c>
      <c r="L167">
        <v>1301</v>
      </c>
      <c r="N167">
        <v>1003</v>
      </c>
      <c r="O167" t="s">
        <v>144</v>
      </c>
      <c r="P167" t="s">
        <v>144</v>
      </c>
      <c r="Q167">
        <v>1</v>
      </c>
      <c r="X167">
        <v>102.5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36</v>
      </c>
      <c r="AG167">
        <v>102.5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ROW(Source!A135)</f>
        <v>135</v>
      </c>
      <c r="B168">
        <v>86550200</v>
      </c>
      <c r="C168">
        <v>86550176</v>
      </c>
      <c r="D168">
        <v>85668872</v>
      </c>
      <c r="E168">
        <v>1081</v>
      </c>
      <c r="F168">
        <v>1</v>
      </c>
      <c r="G168">
        <v>1081</v>
      </c>
      <c r="H168">
        <v>3</v>
      </c>
      <c r="I168" t="s">
        <v>787</v>
      </c>
      <c r="J168" t="s">
        <v>3</v>
      </c>
      <c r="K168" t="s">
        <v>789</v>
      </c>
      <c r="L168">
        <v>1354</v>
      </c>
      <c r="N168">
        <v>1010</v>
      </c>
      <c r="O168" t="s">
        <v>163</v>
      </c>
      <c r="P168" t="s">
        <v>163</v>
      </c>
      <c r="Q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36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ROW(Source!A135)</f>
        <v>135</v>
      </c>
      <c r="B169">
        <v>86550201</v>
      </c>
      <c r="C169">
        <v>86550176</v>
      </c>
      <c r="D169">
        <v>85681228</v>
      </c>
      <c r="E169">
        <v>1081</v>
      </c>
      <c r="F169">
        <v>1</v>
      </c>
      <c r="G169">
        <v>1081</v>
      </c>
      <c r="H169">
        <v>3</v>
      </c>
      <c r="I169" t="s">
        <v>790</v>
      </c>
      <c r="J169" t="s">
        <v>3</v>
      </c>
      <c r="K169" t="s">
        <v>791</v>
      </c>
      <c r="L169">
        <v>1354</v>
      </c>
      <c r="N169">
        <v>1010</v>
      </c>
      <c r="O169" t="s">
        <v>163</v>
      </c>
      <c r="P169" t="s">
        <v>163</v>
      </c>
      <c r="Q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36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ROW(Source!A135)</f>
        <v>135</v>
      </c>
      <c r="B170">
        <v>86550202</v>
      </c>
      <c r="C170">
        <v>86550176</v>
      </c>
      <c r="D170">
        <v>85682109</v>
      </c>
      <c r="E170">
        <v>1081</v>
      </c>
      <c r="F170">
        <v>1</v>
      </c>
      <c r="G170">
        <v>1081</v>
      </c>
      <c r="H170">
        <v>3</v>
      </c>
      <c r="I170" t="s">
        <v>792</v>
      </c>
      <c r="J170" t="s">
        <v>3</v>
      </c>
      <c r="K170" t="s">
        <v>793</v>
      </c>
      <c r="L170">
        <v>1354</v>
      </c>
      <c r="N170">
        <v>1010</v>
      </c>
      <c r="O170" t="s">
        <v>163</v>
      </c>
      <c r="P170" t="s">
        <v>163</v>
      </c>
      <c r="Q170">
        <v>1</v>
      </c>
      <c r="X170">
        <v>0.7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36</v>
      </c>
      <c r="AG170">
        <v>0.7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ROW(Source!A146)</f>
        <v>146</v>
      </c>
      <c r="B171">
        <v>86550219</v>
      </c>
      <c r="C171">
        <v>86550208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612</v>
      </c>
      <c r="J171" t="s">
        <v>3</v>
      </c>
      <c r="K171" t="s">
        <v>613</v>
      </c>
      <c r="L171">
        <v>1191</v>
      </c>
      <c r="N171">
        <v>1013</v>
      </c>
      <c r="O171" t="s">
        <v>614</v>
      </c>
      <c r="P171" t="s">
        <v>614</v>
      </c>
      <c r="Q171">
        <v>1</v>
      </c>
      <c r="X171">
        <v>13.3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139</v>
      </c>
      <c r="AG171">
        <v>18.353999999999999</v>
      </c>
      <c r="AH171">
        <v>2</v>
      </c>
      <c r="AI171">
        <v>86550209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ROW(Source!A146)</f>
        <v>146</v>
      </c>
      <c r="B172">
        <v>86550220</v>
      </c>
      <c r="C172">
        <v>86550208</v>
      </c>
      <c r="D172">
        <v>85731378</v>
      </c>
      <c r="E172">
        <v>1</v>
      </c>
      <c r="F172">
        <v>1</v>
      </c>
      <c r="G172">
        <v>1081</v>
      </c>
      <c r="H172">
        <v>2</v>
      </c>
      <c r="I172" t="s">
        <v>679</v>
      </c>
      <c r="J172" t="s">
        <v>680</v>
      </c>
      <c r="K172" t="s">
        <v>681</v>
      </c>
      <c r="L172">
        <v>1368</v>
      </c>
      <c r="N172">
        <v>1011</v>
      </c>
      <c r="O172" t="s">
        <v>618</v>
      </c>
      <c r="P172" t="s">
        <v>618</v>
      </c>
      <c r="Q172">
        <v>1</v>
      </c>
      <c r="X172">
        <v>0.51</v>
      </c>
      <c r="Y172">
        <v>0</v>
      </c>
      <c r="Z172">
        <v>7.11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138</v>
      </c>
      <c r="AG172">
        <v>0.7649999999999999</v>
      </c>
      <c r="AH172">
        <v>2</v>
      </c>
      <c r="AI172">
        <v>86550210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ROW(Source!A146)</f>
        <v>146</v>
      </c>
      <c r="B173">
        <v>86550221</v>
      </c>
      <c r="C173">
        <v>86550208</v>
      </c>
      <c r="D173">
        <v>85731677</v>
      </c>
      <c r="E173">
        <v>1</v>
      </c>
      <c r="F173">
        <v>1</v>
      </c>
      <c r="G173">
        <v>1081</v>
      </c>
      <c r="H173">
        <v>2</v>
      </c>
      <c r="I173" t="s">
        <v>632</v>
      </c>
      <c r="J173" t="s">
        <v>633</v>
      </c>
      <c r="K173" t="s">
        <v>634</v>
      </c>
      <c r="L173">
        <v>1368</v>
      </c>
      <c r="N173">
        <v>1011</v>
      </c>
      <c r="O173" t="s">
        <v>618</v>
      </c>
      <c r="P173" t="s">
        <v>618</v>
      </c>
      <c r="Q173">
        <v>1</v>
      </c>
      <c r="X173">
        <v>0.01</v>
      </c>
      <c r="Y173">
        <v>0</v>
      </c>
      <c r="Z173">
        <v>83.1</v>
      </c>
      <c r="AA173">
        <v>12.62</v>
      </c>
      <c r="AB173">
        <v>0</v>
      </c>
      <c r="AC173">
        <v>0</v>
      </c>
      <c r="AD173">
        <v>1</v>
      </c>
      <c r="AE173">
        <v>0</v>
      </c>
      <c r="AF173" t="s">
        <v>138</v>
      </c>
      <c r="AG173">
        <v>1.4999999999999999E-2</v>
      </c>
      <c r="AH173">
        <v>2</v>
      </c>
      <c r="AI173">
        <v>86550211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ROW(Source!A146)</f>
        <v>146</v>
      </c>
      <c r="B174">
        <v>86550222</v>
      </c>
      <c r="C174">
        <v>86550208</v>
      </c>
      <c r="D174">
        <v>85730911</v>
      </c>
      <c r="E174">
        <v>1</v>
      </c>
      <c r="F174">
        <v>1</v>
      </c>
      <c r="G174">
        <v>1081</v>
      </c>
      <c r="H174">
        <v>2</v>
      </c>
      <c r="I174" t="s">
        <v>652</v>
      </c>
      <c r="J174" t="s">
        <v>653</v>
      </c>
      <c r="K174" t="s">
        <v>654</v>
      </c>
      <c r="L174">
        <v>1368</v>
      </c>
      <c r="N174">
        <v>1011</v>
      </c>
      <c r="O174" t="s">
        <v>618</v>
      </c>
      <c r="P174" t="s">
        <v>618</v>
      </c>
      <c r="Q174">
        <v>1</v>
      </c>
      <c r="X174">
        <v>0.01</v>
      </c>
      <c r="Y174">
        <v>0</v>
      </c>
      <c r="Z174">
        <v>179.17</v>
      </c>
      <c r="AA174">
        <v>16.93</v>
      </c>
      <c r="AB174">
        <v>0</v>
      </c>
      <c r="AC174">
        <v>0</v>
      </c>
      <c r="AD174">
        <v>1</v>
      </c>
      <c r="AE174">
        <v>0</v>
      </c>
      <c r="AF174" t="s">
        <v>138</v>
      </c>
      <c r="AG174">
        <v>1.4999999999999999E-2</v>
      </c>
      <c r="AH174">
        <v>2</v>
      </c>
      <c r="AI174">
        <v>86550212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ROW(Source!A146)</f>
        <v>146</v>
      </c>
      <c r="B175">
        <v>86550223</v>
      </c>
      <c r="C175">
        <v>86550208</v>
      </c>
      <c r="D175">
        <v>85701307</v>
      </c>
      <c r="E175">
        <v>1</v>
      </c>
      <c r="F175">
        <v>1</v>
      </c>
      <c r="G175">
        <v>1081</v>
      </c>
      <c r="H175">
        <v>3</v>
      </c>
      <c r="I175" t="s">
        <v>682</v>
      </c>
      <c r="J175" t="s">
        <v>683</v>
      </c>
      <c r="K175" t="s">
        <v>684</v>
      </c>
      <c r="L175">
        <v>1348</v>
      </c>
      <c r="N175">
        <v>1009</v>
      </c>
      <c r="O175" t="s">
        <v>628</v>
      </c>
      <c r="P175" t="s">
        <v>628</v>
      </c>
      <c r="Q175">
        <v>1000</v>
      </c>
      <c r="X175">
        <v>5.0000000000000002E-5</v>
      </c>
      <c r="Y175">
        <v>23114.43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36</v>
      </c>
      <c r="AG175">
        <v>5.0000000000000002E-5</v>
      </c>
      <c r="AH175">
        <v>2</v>
      </c>
      <c r="AI175">
        <v>86550213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ROW(Source!A146)</f>
        <v>146</v>
      </c>
      <c r="B176">
        <v>86550224</v>
      </c>
      <c r="C176">
        <v>86550208</v>
      </c>
      <c r="D176">
        <v>85701848</v>
      </c>
      <c r="E176">
        <v>1</v>
      </c>
      <c r="F176">
        <v>1</v>
      </c>
      <c r="G176">
        <v>1081</v>
      </c>
      <c r="H176">
        <v>3</v>
      </c>
      <c r="I176" t="s">
        <v>685</v>
      </c>
      <c r="J176" t="s">
        <v>686</v>
      </c>
      <c r="K176" t="s">
        <v>687</v>
      </c>
      <c r="L176">
        <v>1348</v>
      </c>
      <c r="N176">
        <v>1009</v>
      </c>
      <c r="O176" t="s">
        <v>628</v>
      </c>
      <c r="P176" t="s">
        <v>628</v>
      </c>
      <c r="Q176">
        <v>1000</v>
      </c>
      <c r="X176">
        <v>2.0000000000000001E-4</v>
      </c>
      <c r="Y176">
        <v>8590.86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36</v>
      </c>
      <c r="AG176">
        <v>2.0000000000000001E-4</v>
      </c>
      <c r="AH176">
        <v>2</v>
      </c>
      <c r="AI176">
        <v>86550214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ROW(Source!A146)</f>
        <v>146</v>
      </c>
      <c r="B177">
        <v>86550225</v>
      </c>
      <c r="C177">
        <v>86550208</v>
      </c>
      <c r="D177">
        <v>85700656</v>
      </c>
      <c r="E177">
        <v>1</v>
      </c>
      <c r="F177">
        <v>1</v>
      </c>
      <c r="G177">
        <v>1081</v>
      </c>
      <c r="H177">
        <v>3</v>
      </c>
      <c r="I177" t="s">
        <v>688</v>
      </c>
      <c r="J177" t="s">
        <v>689</v>
      </c>
      <c r="K177" t="s">
        <v>690</v>
      </c>
      <c r="L177">
        <v>1348</v>
      </c>
      <c r="N177">
        <v>1009</v>
      </c>
      <c r="O177" t="s">
        <v>628</v>
      </c>
      <c r="P177" t="s">
        <v>628</v>
      </c>
      <c r="Q177">
        <v>1000</v>
      </c>
      <c r="X177">
        <v>1.2999999999999999E-3</v>
      </c>
      <c r="Y177">
        <v>17868.28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36</v>
      </c>
      <c r="AG177">
        <v>1.2999999999999999E-3</v>
      </c>
      <c r="AH177">
        <v>2</v>
      </c>
      <c r="AI177">
        <v>86550215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ROW(Source!A146)</f>
        <v>146</v>
      </c>
      <c r="B178">
        <v>86550226</v>
      </c>
      <c r="C178">
        <v>86550208</v>
      </c>
      <c r="D178">
        <v>85716917</v>
      </c>
      <c r="E178">
        <v>1</v>
      </c>
      <c r="F178">
        <v>1</v>
      </c>
      <c r="G178">
        <v>1081</v>
      </c>
      <c r="H178">
        <v>3</v>
      </c>
      <c r="I178" t="s">
        <v>691</v>
      </c>
      <c r="J178" t="s">
        <v>692</v>
      </c>
      <c r="K178" t="s">
        <v>693</v>
      </c>
      <c r="L178">
        <v>1354</v>
      </c>
      <c r="N178">
        <v>1010</v>
      </c>
      <c r="O178" t="s">
        <v>163</v>
      </c>
      <c r="P178" t="s">
        <v>163</v>
      </c>
      <c r="Q178">
        <v>1</v>
      </c>
      <c r="X178">
        <v>1</v>
      </c>
      <c r="Y178">
        <v>37.619999999999997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36</v>
      </c>
      <c r="AG178">
        <v>1</v>
      </c>
      <c r="AH178">
        <v>2</v>
      </c>
      <c r="AI178">
        <v>86550216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ROW(Source!A146)</f>
        <v>146</v>
      </c>
      <c r="B179">
        <v>86550227</v>
      </c>
      <c r="C179">
        <v>86550208</v>
      </c>
      <c r="D179">
        <v>85716918</v>
      </c>
      <c r="E179">
        <v>1</v>
      </c>
      <c r="F179">
        <v>1</v>
      </c>
      <c r="G179">
        <v>1081</v>
      </c>
      <c r="H179">
        <v>3</v>
      </c>
      <c r="I179" t="s">
        <v>694</v>
      </c>
      <c r="J179" t="s">
        <v>695</v>
      </c>
      <c r="K179" t="s">
        <v>696</v>
      </c>
      <c r="L179">
        <v>1354</v>
      </c>
      <c r="N179">
        <v>1010</v>
      </c>
      <c r="O179" t="s">
        <v>163</v>
      </c>
      <c r="P179" t="s">
        <v>163</v>
      </c>
      <c r="Q179">
        <v>1</v>
      </c>
      <c r="X179">
        <v>1</v>
      </c>
      <c r="Y179">
        <v>45.93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36</v>
      </c>
      <c r="AG179">
        <v>1</v>
      </c>
      <c r="AH179">
        <v>2</v>
      </c>
      <c r="AI179">
        <v>86550217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ROW(Source!A146)</f>
        <v>146</v>
      </c>
      <c r="B180">
        <v>86550228</v>
      </c>
      <c r="C180">
        <v>86550208</v>
      </c>
      <c r="D180">
        <v>85680973</v>
      </c>
      <c r="E180">
        <v>1081</v>
      </c>
      <c r="F180">
        <v>1</v>
      </c>
      <c r="G180">
        <v>1081</v>
      </c>
      <c r="H180">
        <v>3</v>
      </c>
      <c r="I180" t="s">
        <v>802</v>
      </c>
      <c r="J180" t="s">
        <v>3</v>
      </c>
      <c r="K180" t="s">
        <v>803</v>
      </c>
      <c r="L180">
        <v>1354</v>
      </c>
      <c r="N180">
        <v>1010</v>
      </c>
      <c r="O180" t="s">
        <v>163</v>
      </c>
      <c r="P180" t="s">
        <v>163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36</v>
      </c>
      <c r="AG180">
        <v>1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ROW(Source!A147)</f>
        <v>147</v>
      </c>
      <c r="B181">
        <v>86550219</v>
      </c>
      <c r="C181">
        <v>86550208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612</v>
      </c>
      <c r="J181" t="s">
        <v>3</v>
      </c>
      <c r="K181" t="s">
        <v>613</v>
      </c>
      <c r="L181">
        <v>1191</v>
      </c>
      <c r="N181">
        <v>1013</v>
      </c>
      <c r="O181" t="s">
        <v>614</v>
      </c>
      <c r="P181" t="s">
        <v>614</v>
      </c>
      <c r="Q181">
        <v>1</v>
      </c>
      <c r="X181">
        <v>13.3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139</v>
      </c>
      <c r="AG181">
        <v>18.353999999999999</v>
      </c>
      <c r="AH181">
        <v>2</v>
      </c>
      <c r="AI181">
        <v>86550209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ROW(Source!A147)</f>
        <v>147</v>
      </c>
      <c r="B182">
        <v>86550220</v>
      </c>
      <c r="C182">
        <v>86550208</v>
      </c>
      <c r="D182">
        <v>85731378</v>
      </c>
      <c r="E182">
        <v>1</v>
      </c>
      <c r="F182">
        <v>1</v>
      </c>
      <c r="G182">
        <v>1081</v>
      </c>
      <c r="H182">
        <v>2</v>
      </c>
      <c r="I182" t="s">
        <v>679</v>
      </c>
      <c r="J182" t="s">
        <v>680</v>
      </c>
      <c r="K182" t="s">
        <v>681</v>
      </c>
      <c r="L182">
        <v>1368</v>
      </c>
      <c r="N182">
        <v>1011</v>
      </c>
      <c r="O182" t="s">
        <v>618</v>
      </c>
      <c r="P182" t="s">
        <v>618</v>
      </c>
      <c r="Q182">
        <v>1</v>
      </c>
      <c r="X182">
        <v>0.51</v>
      </c>
      <c r="Y182">
        <v>0</v>
      </c>
      <c r="Z182">
        <v>7.11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138</v>
      </c>
      <c r="AG182">
        <v>0.7649999999999999</v>
      </c>
      <c r="AH182">
        <v>2</v>
      </c>
      <c r="AI182">
        <v>86550210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ROW(Source!A147)</f>
        <v>147</v>
      </c>
      <c r="B183">
        <v>86550221</v>
      </c>
      <c r="C183">
        <v>86550208</v>
      </c>
      <c r="D183">
        <v>85731677</v>
      </c>
      <c r="E183">
        <v>1</v>
      </c>
      <c r="F183">
        <v>1</v>
      </c>
      <c r="G183">
        <v>1081</v>
      </c>
      <c r="H183">
        <v>2</v>
      </c>
      <c r="I183" t="s">
        <v>632</v>
      </c>
      <c r="J183" t="s">
        <v>633</v>
      </c>
      <c r="K183" t="s">
        <v>634</v>
      </c>
      <c r="L183">
        <v>1368</v>
      </c>
      <c r="N183">
        <v>1011</v>
      </c>
      <c r="O183" t="s">
        <v>618</v>
      </c>
      <c r="P183" t="s">
        <v>618</v>
      </c>
      <c r="Q183">
        <v>1</v>
      </c>
      <c r="X183">
        <v>0.01</v>
      </c>
      <c r="Y183">
        <v>0</v>
      </c>
      <c r="Z183">
        <v>83.1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138</v>
      </c>
      <c r="AG183">
        <v>1.4999999999999999E-2</v>
      </c>
      <c r="AH183">
        <v>2</v>
      </c>
      <c r="AI183">
        <v>86550211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ROW(Source!A147)</f>
        <v>147</v>
      </c>
      <c r="B184">
        <v>86550222</v>
      </c>
      <c r="C184">
        <v>86550208</v>
      </c>
      <c r="D184">
        <v>85730911</v>
      </c>
      <c r="E184">
        <v>1</v>
      </c>
      <c r="F184">
        <v>1</v>
      </c>
      <c r="G184">
        <v>1081</v>
      </c>
      <c r="H184">
        <v>2</v>
      </c>
      <c r="I184" t="s">
        <v>652</v>
      </c>
      <c r="J184" t="s">
        <v>653</v>
      </c>
      <c r="K184" t="s">
        <v>654</v>
      </c>
      <c r="L184">
        <v>1368</v>
      </c>
      <c r="N184">
        <v>1011</v>
      </c>
      <c r="O184" t="s">
        <v>618</v>
      </c>
      <c r="P184" t="s">
        <v>618</v>
      </c>
      <c r="Q184">
        <v>1</v>
      </c>
      <c r="X184">
        <v>0.01</v>
      </c>
      <c r="Y184">
        <v>0</v>
      </c>
      <c r="Z184">
        <v>179.17</v>
      </c>
      <c r="AA184">
        <v>16.93</v>
      </c>
      <c r="AB184">
        <v>0</v>
      </c>
      <c r="AC184">
        <v>0</v>
      </c>
      <c r="AD184">
        <v>1</v>
      </c>
      <c r="AE184">
        <v>0</v>
      </c>
      <c r="AF184" t="s">
        <v>138</v>
      </c>
      <c r="AG184">
        <v>1.4999999999999999E-2</v>
      </c>
      <c r="AH184">
        <v>2</v>
      </c>
      <c r="AI184">
        <v>86550212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ROW(Source!A147)</f>
        <v>147</v>
      </c>
      <c r="B185">
        <v>86550223</v>
      </c>
      <c r="C185">
        <v>86550208</v>
      </c>
      <c r="D185">
        <v>85701307</v>
      </c>
      <c r="E185">
        <v>1</v>
      </c>
      <c r="F185">
        <v>1</v>
      </c>
      <c r="G185">
        <v>1081</v>
      </c>
      <c r="H185">
        <v>3</v>
      </c>
      <c r="I185" t="s">
        <v>682</v>
      </c>
      <c r="J185" t="s">
        <v>683</v>
      </c>
      <c r="K185" t="s">
        <v>684</v>
      </c>
      <c r="L185">
        <v>1348</v>
      </c>
      <c r="N185">
        <v>1009</v>
      </c>
      <c r="O185" t="s">
        <v>628</v>
      </c>
      <c r="P185" t="s">
        <v>628</v>
      </c>
      <c r="Q185">
        <v>1000</v>
      </c>
      <c r="X185">
        <v>5.0000000000000002E-5</v>
      </c>
      <c r="Y185">
        <v>23114.43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36</v>
      </c>
      <c r="AG185">
        <v>5.0000000000000002E-5</v>
      </c>
      <c r="AH185">
        <v>2</v>
      </c>
      <c r="AI185">
        <v>86550213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ROW(Source!A147)</f>
        <v>147</v>
      </c>
      <c r="B186">
        <v>86550224</v>
      </c>
      <c r="C186">
        <v>86550208</v>
      </c>
      <c r="D186">
        <v>85701848</v>
      </c>
      <c r="E186">
        <v>1</v>
      </c>
      <c r="F186">
        <v>1</v>
      </c>
      <c r="G186">
        <v>1081</v>
      </c>
      <c r="H186">
        <v>3</v>
      </c>
      <c r="I186" t="s">
        <v>685</v>
      </c>
      <c r="J186" t="s">
        <v>686</v>
      </c>
      <c r="K186" t="s">
        <v>687</v>
      </c>
      <c r="L186">
        <v>1348</v>
      </c>
      <c r="N186">
        <v>1009</v>
      </c>
      <c r="O186" t="s">
        <v>628</v>
      </c>
      <c r="P186" t="s">
        <v>628</v>
      </c>
      <c r="Q186">
        <v>1000</v>
      </c>
      <c r="X186">
        <v>2.0000000000000001E-4</v>
      </c>
      <c r="Y186">
        <v>8590.86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36</v>
      </c>
      <c r="AG186">
        <v>2.0000000000000001E-4</v>
      </c>
      <c r="AH186">
        <v>2</v>
      </c>
      <c r="AI186">
        <v>86550214</v>
      </c>
      <c r="AJ186">
        <v>166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ROW(Source!A147)</f>
        <v>147</v>
      </c>
      <c r="B187">
        <v>86550225</v>
      </c>
      <c r="C187">
        <v>86550208</v>
      </c>
      <c r="D187">
        <v>85700656</v>
      </c>
      <c r="E187">
        <v>1</v>
      </c>
      <c r="F187">
        <v>1</v>
      </c>
      <c r="G187">
        <v>1081</v>
      </c>
      <c r="H187">
        <v>3</v>
      </c>
      <c r="I187" t="s">
        <v>688</v>
      </c>
      <c r="J187" t="s">
        <v>689</v>
      </c>
      <c r="K187" t="s">
        <v>690</v>
      </c>
      <c r="L187">
        <v>1348</v>
      </c>
      <c r="N187">
        <v>1009</v>
      </c>
      <c r="O187" t="s">
        <v>628</v>
      </c>
      <c r="P187" t="s">
        <v>628</v>
      </c>
      <c r="Q187">
        <v>1000</v>
      </c>
      <c r="X187">
        <v>1.2999999999999999E-3</v>
      </c>
      <c r="Y187">
        <v>17868.28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36</v>
      </c>
      <c r="AG187">
        <v>1.2999999999999999E-3</v>
      </c>
      <c r="AH187">
        <v>2</v>
      </c>
      <c r="AI187">
        <v>86550215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ROW(Source!A147)</f>
        <v>147</v>
      </c>
      <c r="B188">
        <v>86550226</v>
      </c>
      <c r="C188">
        <v>86550208</v>
      </c>
      <c r="D188">
        <v>85716917</v>
      </c>
      <c r="E188">
        <v>1</v>
      </c>
      <c r="F188">
        <v>1</v>
      </c>
      <c r="G188">
        <v>1081</v>
      </c>
      <c r="H188">
        <v>3</v>
      </c>
      <c r="I188" t="s">
        <v>691</v>
      </c>
      <c r="J188" t="s">
        <v>692</v>
      </c>
      <c r="K188" t="s">
        <v>693</v>
      </c>
      <c r="L188">
        <v>1354</v>
      </c>
      <c r="N188">
        <v>1010</v>
      </c>
      <c r="O188" t="s">
        <v>163</v>
      </c>
      <c r="P188" t="s">
        <v>163</v>
      </c>
      <c r="Q188">
        <v>1</v>
      </c>
      <c r="X188">
        <v>1</v>
      </c>
      <c r="Y188">
        <v>37.619999999999997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36</v>
      </c>
      <c r="AG188">
        <v>1</v>
      </c>
      <c r="AH188">
        <v>2</v>
      </c>
      <c r="AI188">
        <v>86550216</v>
      </c>
      <c r="AJ188">
        <v>168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ROW(Source!A147)</f>
        <v>147</v>
      </c>
      <c r="B189">
        <v>86550227</v>
      </c>
      <c r="C189">
        <v>86550208</v>
      </c>
      <c r="D189">
        <v>85716918</v>
      </c>
      <c r="E189">
        <v>1</v>
      </c>
      <c r="F189">
        <v>1</v>
      </c>
      <c r="G189">
        <v>1081</v>
      </c>
      <c r="H189">
        <v>3</v>
      </c>
      <c r="I189" t="s">
        <v>694</v>
      </c>
      <c r="J189" t="s">
        <v>695</v>
      </c>
      <c r="K189" t="s">
        <v>696</v>
      </c>
      <c r="L189">
        <v>1354</v>
      </c>
      <c r="N189">
        <v>1010</v>
      </c>
      <c r="O189" t="s">
        <v>163</v>
      </c>
      <c r="P189" t="s">
        <v>163</v>
      </c>
      <c r="Q189">
        <v>1</v>
      </c>
      <c r="X189">
        <v>1</v>
      </c>
      <c r="Y189">
        <v>45.93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36</v>
      </c>
      <c r="AG189">
        <v>1</v>
      </c>
      <c r="AH189">
        <v>2</v>
      </c>
      <c r="AI189">
        <v>86550217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ROW(Source!A147)</f>
        <v>147</v>
      </c>
      <c r="B190">
        <v>86550228</v>
      </c>
      <c r="C190">
        <v>86550208</v>
      </c>
      <c r="D190">
        <v>85680973</v>
      </c>
      <c r="E190">
        <v>1081</v>
      </c>
      <c r="F190">
        <v>1</v>
      </c>
      <c r="G190">
        <v>1081</v>
      </c>
      <c r="H190">
        <v>3</v>
      </c>
      <c r="I190" t="s">
        <v>802</v>
      </c>
      <c r="J190" t="s">
        <v>3</v>
      </c>
      <c r="K190" t="s">
        <v>803</v>
      </c>
      <c r="L190">
        <v>1354</v>
      </c>
      <c r="N190">
        <v>1010</v>
      </c>
      <c r="O190" t="s">
        <v>163</v>
      </c>
      <c r="P190" t="s">
        <v>163</v>
      </c>
      <c r="Q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36</v>
      </c>
      <c r="AG190">
        <v>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ROW(Source!A185)</f>
        <v>185</v>
      </c>
      <c r="B191">
        <v>86550242</v>
      </c>
      <c r="C191">
        <v>86550230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612</v>
      </c>
      <c r="J191" t="s">
        <v>3</v>
      </c>
      <c r="K191" t="s">
        <v>613</v>
      </c>
      <c r="L191">
        <v>1191</v>
      </c>
      <c r="N191">
        <v>1013</v>
      </c>
      <c r="O191" t="s">
        <v>614</v>
      </c>
      <c r="P191" t="s">
        <v>614</v>
      </c>
      <c r="Q191">
        <v>1</v>
      </c>
      <c r="X191">
        <v>20.97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139</v>
      </c>
      <c r="AG191">
        <v>28.938599999999994</v>
      </c>
      <c r="AH191">
        <v>2</v>
      </c>
      <c r="AI191">
        <v>86550231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ROW(Source!A185)</f>
        <v>185</v>
      </c>
      <c r="B192">
        <v>86550243</v>
      </c>
      <c r="C192">
        <v>86550230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632</v>
      </c>
      <c r="J192" t="s">
        <v>633</v>
      </c>
      <c r="K192" t="s">
        <v>634</v>
      </c>
      <c r="L192">
        <v>1368</v>
      </c>
      <c r="N192">
        <v>1011</v>
      </c>
      <c r="O192" t="s">
        <v>618</v>
      </c>
      <c r="P192" t="s">
        <v>618</v>
      </c>
      <c r="Q192">
        <v>1</v>
      </c>
      <c r="X192">
        <v>0.02</v>
      </c>
      <c r="Y192">
        <v>0</v>
      </c>
      <c r="Z192">
        <v>83.1</v>
      </c>
      <c r="AA192">
        <v>12.62</v>
      </c>
      <c r="AB192">
        <v>0</v>
      </c>
      <c r="AC192">
        <v>0</v>
      </c>
      <c r="AD192">
        <v>1</v>
      </c>
      <c r="AE192">
        <v>0</v>
      </c>
      <c r="AF192" t="s">
        <v>138</v>
      </c>
      <c r="AG192">
        <v>0.03</v>
      </c>
      <c r="AH192">
        <v>2</v>
      </c>
      <c r="AI192">
        <v>86550232</v>
      </c>
      <c r="AJ192">
        <v>172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ROW(Source!A185)</f>
        <v>185</v>
      </c>
      <c r="B193">
        <v>86550245</v>
      </c>
      <c r="C193">
        <v>86550230</v>
      </c>
      <c r="D193">
        <v>85731798</v>
      </c>
      <c r="E193">
        <v>1</v>
      </c>
      <c r="F193">
        <v>1</v>
      </c>
      <c r="G193">
        <v>1081</v>
      </c>
      <c r="H193">
        <v>2</v>
      </c>
      <c r="I193" t="s">
        <v>664</v>
      </c>
      <c r="J193" t="s">
        <v>665</v>
      </c>
      <c r="K193" t="s">
        <v>666</v>
      </c>
      <c r="L193">
        <v>1368</v>
      </c>
      <c r="N193">
        <v>1011</v>
      </c>
      <c r="O193" t="s">
        <v>618</v>
      </c>
      <c r="P193" t="s">
        <v>618</v>
      </c>
      <c r="Q193">
        <v>1</v>
      </c>
      <c r="X193">
        <v>0.95</v>
      </c>
      <c r="Y193">
        <v>0</v>
      </c>
      <c r="Z193">
        <v>0.8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138</v>
      </c>
      <c r="AG193">
        <v>1.425</v>
      </c>
      <c r="AH193">
        <v>2</v>
      </c>
      <c r="AI193">
        <v>86550234</v>
      </c>
      <c r="AJ193">
        <v>173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ROW(Source!A185)</f>
        <v>185</v>
      </c>
      <c r="B194">
        <v>86550246</v>
      </c>
      <c r="C194">
        <v>86550230</v>
      </c>
      <c r="D194">
        <v>85731800</v>
      </c>
      <c r="E194">
        <v>1</v>
      </c>
      <c r="F194">
        <v>1</v>
      </c>
      <c r="G194">
        <v>1081</v>
      </c>
      <c r="H194">
        <v>2</v>
      </c>
      <c r="I194" t="s">
        <v>697</v>
      </c>
      <c r="J194" t="s">
        <v>698</v>
      </c>
      <c r="K194" t="s">
        <v>699</v>
      </c>
      <c r="L194">
        <v>1368</v>
      </c>
      <c r="N194">
        <v>1011</v>
      </c>
      <c r="O194" t="s">
        <v>618</v>
      </c>
      <c r="P194" t="s">
        <v>618</v>
      </c>
      <c r="Q194">
        <v>1</v>
      </c>
      <c r="X194">
        <v>0.45</v>
      </c>
      <c r="Y194">
        <v>0</v>
      </c>
      <c r="Z194">
        <v>1.49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138</v>
      </c>
      <c r="AG194">
        <v>0.67499999999999993</v>
      </c>
      <c r="AH194">
        <v>2</v>
      </c>
      <c r="AI194">
        <v>86550235</v>
      </c>
      <c r="AJ194">
        <v>174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ROW(Source!A185)</f>
        <v>185</v>
      </c>
      <c r="B195">
        <v>86550244</v>
      </c>
      <c r="C195">
        <v>86550230</v>
      </c>
      <c r="D195">
        <v>85730911</v>
      </c>
      <c r="E195">
        <v>1</v>
      </c>
      <c r="F195">
        <v>1</v>
      </c>
      <c r="G195">
        <v>1081</v>
      </c>
      <c r="H195">
        <v>2</v>
      </c>
      <c r="I195" t="s">
        <v>652</v>
      </c>
      <c r="J195" t="s">
        <v>653</v>
      </c>
      <c r="K195" t="s">
        <v>654</v>
      </c>
      <c r="L195">
        <v>1368</v>
      </c>
      <c r="N195">
        <v>1011</v>
      </c>
      <c r="O195" t="s">
        <v>618</v>
      </c>
      <c r="P195" t="s">
        <v>618</v>
      </c>
      <c r="Q195">
        <v>1</v>
      </c>
      <c r="X195">
        <v>0.02</v>
      </c>
      <c r="Y195">
        <v>0</v>
      </c>
      <c r="Z195">
        <v>179.17</v>
      </c>
      <c r="AA195">
        <v>16.93</v>
      </c>
      <c r="AB195">
        <v>0</v>
      </c>
      <c r="AC195">
        <v>0</v>
      </c>
      <c r="AD195">
        <v>1</v>
      </c>
      <c r="AE195">
        <v>0</v>
      </c>
      <c r="AF195" t="s">
        <v>138</v>
      </c>
      <c r="AG195">
        <v>0.03</v>
      </c>
      <c r="AH195">
        <v>2</v>
      </c>
      <c r="AI195">
        <v>86550233</v>
      </c>
      <c r="AJ195">
        <v>175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ROW(Source!A185)</f>
        <v>185</v>
      </c>
      <c r="B196">
        <v>86550247</v>
      </c>
      <c r="C196">
        <v>86550230</v>
      </c>
      <c r="D196">
        <v>85700702</v>
      </c>
      <c r="E196">
        <v>1</v>
      </c>
      <c r="F196">
        <v>1</v>
      </c>
      <c r="G196">
        <v>1081</v>
      </c>
      <c r="H196">
        <v>3</v>
      </c>
      <c r="I196" t="s">
        <v>670</v>
      </c>
      <c r="J196" t="s">
        <v>671</v>
      </c>
      <c r="K196" t="s">
        <v>672</v>
      </c>
      <c r="L196">
        <v>1346</v>
      </c>
      <c r="N196">
        <v>1009</v>
      </c>
      <c r="O196" t="s">
        <v>651</v>
      </c>
      <c r="P196" t="s">
        <v>651</v>
      </c>
      <c r="Q196">
        <v>1</v>
      </c>
      <c r="X196">
        <v>0.5</v>
      </c>
      <c r="Y196">
        <v>1.61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36</v>
      </c>
      <c r="AG196">
        <v>0.5</v>
      </c>
      <c r="AH196">
        <v>2</v>
      </c>
      <c r="AI196">
        <v>86550236</v>
      </c>
      <c r="AJ196">
        <v>176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ROW(Source!A185)</f>
        <v>185</v>
      </c>
      <c r="B197">
        <v>86550248</v>
      </c>
      <c r="C197">
        <v>86550230</v>
      </c>
      <c r="D197">
        <v>85700734</v>
      </c>
      <c r="E197">
        <v>1</v>
      </c>
      <c r="F197">
        <v>1</v>
      </c>
      <c r="G197">
        <v>1081</v>
      </c>
      <c r="H197">
        <v>3</v>
      </c>
      <c r="I197" t="s">
        <v>700</v>
      </c>
      <c r="J197" t="s">
        <v>701</v>
      </c>
      <c r="K197" t="s">
        <v>702</v>
      </c>
      <c r="L197">
        <v>1346</v>
      </c>
      <c r="N197">
        <v>1009</v>
      </c>
      <c r="O197" t="s">
        <v>651</v>
      </c>
      <c r="P197" t="s">
        <v>651</v>
      </c>
      <c r="Q197">
        <v>1</v>
      </c>
      <c r="X197">
        <v>0.124</v>
      </c>
      <c r="Y197">
        <v>36.78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36</v>
      </c>
      <c r="AG197">
        <v>0.124</v>
      </c>
      <c r="AH197">
        <v>2</v>
      </c>
      <c r="AI197">
        <v>86550237</v>
      </c>
      <c r="AJ197">
        <v>177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ROW(Source!A185)</f>
        <v>185</v>
      </c>
      <c r="B198">
        <v>86550249</v>
      </c>
      <c r="C198">
        <v>86550230</v>
      </c>
      <c r="D198">
        <v>85700808</v>
      </c>
      <c r="E198">
        <v>1</v>
      </c>
      <c r="F198">
        <v>1</v>
      </c>
      <c r="G198">
        <v>1081</v>
      </c>
      <c r="H198">
        <v>3</v>
      </c>
      <c r="I198" t="s">
        <v>703</v>
      </c>
      <c r="J198" t="s">
        <v>704</v>
      </c>
      <c r="K198" t="s">
        <v>705</v>
      </c>
      <c r="L198">
        <v>1354</v>
      </c>
      <c r="N198">
        <v>1010</v>
      </c>
      <c r="O198" t="s">
        <v>163</v>
      </c>
      <c r="P198" t="s">
        <v>163</v>
      </c>
      <c r="Q198">
        <v>1</v>
      </c>
      <c r="X198">
        <v>22</v>
      </c>
      <c r="Y198">
        <v>0.89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36</v>
      </c>
      <c r="AG198">
        <v>22</v>
      </c>
      <c r="AH198">
        <v>2</v>
      </c>
      <c r="AI198">
        <v>86550238</v>
      </c>
      <c r="AJ198">
        <v>178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ROW(Source!A185)</f>
        <v>185</v>
      </c>
      <c r="B199">
        <v>86550250</v>
      </c>
      <c r="C199">
        <v>86550230</v>
      </c>
      <c r="D199">
        <v>85658636</v>
      </c>
      <c r="E199">
        <v>1081</v>
      </c>
      <c r="F199">
        <v>1</v>
      </c>
      <c r="G199">
        <v>1081</v>
      </c>
      <c r="H199">
        <v>3</v>
      </c>
      <c r="I199" t="s">
        <v>804</v>
      </c>
      <c r="J199" t="s">
        <v>3</v>
      </c>
      <c r="K199" t="s">
        <v>805</v>
      </c>
      <c r="L199">
        <v>1301</v>
      </c>
      <c r="N199">
        <v>1003</v>
      </c>
      <c r="O199" t="s">
        <v>144</v>
      </c>
      <c r="P199" t="s">
        <v>144</v>
      </c>
      <c r="Q199">
        <v>1</v>
      </c>
      <c r="X199">
        <v>100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36</v>
      </c>
      <c r="AG199">
        <v>100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ROW(Source!A185)</f>
        <v>185</v>
      </c>
      <c r="B200">
        <v>86550251</v>
      </c>
      <c r="C200">
        <v>86550230</v>
      </c>
      <c r="D200">
        <v>85661307</v>
      </c>
      <c r="E200">
        <v>1081</v>
      </c>
      <c r="F200">
        <v>1</v>
      </c>
      <c r="G200">
        <v>1081</v>
      </c>
      <c r="H200">
        <v>3</v>
      </c>
      <c r="I200" t="s">
        <v>806</v>
      </c>
      <c r="J200" t="s">
        <v>3</v>
      </c>
      <c r="K200" t="s">
        <v>807</v>
      </c>
      <c r="L200">
        <v>1354</v>
      </c>
      <c r="N200">
        <v>1010</v>
      </c>
      <c r="O200" t="s">
        <v>163</v>
      </c>
      <c r="P200" t="s">
        <v>163</v>
      </c>
      <c r="Q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36</v>
      </c>
      <c r="AG200">
        <v>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ROW(Source!A185)</f>
        <v>185</v>
      </c>
      <c r="B201">
        <v>86550252</v>
      </c>
      <c r="C201">
        <v>86550230</v>
      </c>
      <c r="D201">
        <v>85661955</v>
      </c>
      <c r="E201">
        <v>1081</v>
      </c>
      <c r="F201">
        <v>1</v>
      </c>
      <c r="G201">
        <v>1081</v>
      </c>
      <c r="H201">
        <v>3</v>
      </c>
      <c r="I201" t="s">
        <v>794</v>
      </c>
      <c r="J201" t="s">
        <v>3</v>
      </c>
      <c r="K201" t="s">
        <v>795</v>
      </c>
      <c r="L201">
        <v>1346</v>
      </c>
      <c r="N201">
        <v>1009</v>
      </c>
      <c r="O201" t="s">
        <v>651</v>
      </c>
      <c r="P201" t="s">
        <v>651</v>
      </c>
      <c r="Q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36</v>
      </c>
      <c r="AG201">
        <v>0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ROW(Source!A186)</f>
        <v>186</v>
      </c>
      <c r="B202">
        <v>86550242</v>
      </c>
      <c r="C202">
        <v>86550230</v>
      </c>
      <c r="D202">
        <v>85665773</v>
      </c>
      <c r="E202">
        <v>1081</v>
      </c>
      <c r="F202">
        <v>1</v>
      </c>
      <c r="G202">
        <v>1081</v>
      </c>
      <c r="H202">
        <v>1</v>
      </c>
      <c r="I202" t="s">
        <v>612</v>
      </c>
      <c r="J202" t="s">
        <v>3</v>
      </c>
      <c r="K202" t="s">
        <v>613</v>
      </c>
      <c r="L202">
        <v>1191</v>
      </c>
      <c r="N202">
        <v>1013</v>
      </c>
      <c r="O202" t="s">
        <v>614</v>
      </c>
      <c r="P202" t="s">
        <v>614</v>
      </c>
      <c r="Q202">
        <v>1</v>
      </c>
      <c r="X202">
        <v>20.97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139</v>
      </c>
      <c r="AG202">
        <v>28.938599999999994</v>
      </c>
      <c r="AH202">
        <v>2</v>
      </c>
      <c r="AI202">
        <v>86550231</v>
      </c>
      <c r="AJ202">
        <v>182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ROW(Source!A186)</f>
        <v>186</v>
      </c>
      <c r="B203">
        <v>86550243</v>
      </c>
      <c r="C203">
        <v>86550230</v>
      </c>
      <c r="D203">
        <v>85731677</v>
      </c>
      <c r="E203">
        <v>1</v>
      </c>
      <c r="F203">
        <v>1</v>
      </c>
      <c r="G203">
        <v>1081</v>
      </c>
      <c r="H203">
        <v>2</v>
      </c>
      <c r="I203" t="s">
        <v>632</v>
      </c>
      <c r="J203" t="s">
        <v>633</v>
      </c>
      <c r="K203" t="s">
        <v>634</v>
      </c>
      <c r="L203">
        <v>1368</v>
      </c>
      <c r="N203">
        <v>1011</v>
      </c>
      <c r="O203" t="s">
        <v>618</v>
      </c>
      <c r="P203" t="s">
        <v>618</v>
      </c>
      <c r="Q203">
        <v>1</v>
      </c>
      <c r="X203">
        <v>0.02</v>
      </c>
      <c r="Y203">
        <v>0</v>
      </c>
      <c r="Z203">
        <v>83.1</v>
      </c>
      <c r="AA203">
        <v>12.62</v>
      </c>
      <c r="AB203">
        <v>0</v>
      </c>
      <c r="AC203">
        <v>0</v>
      </c>
      <c r="AD203">
        <v>1</v>
      </c>
      <c r="AE203">
        <v>0</v>
      </c>
      <c r="AF203" t="s">
        <v>138</v>
      </c>
      <c r="AG203">
        <v>0.03</v>
      </c>
      <c r="AH203">
        <v>2</v>
      </c>
      <c r="AI203">
        <v>86550232</v>
      </c>
      <c r="AJ203">
        <v>183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ROW(Source!A186)</f>
        <v>186</v>
      </c>
      <c r="B204">
        <v>86550245</v>
      </c>
      <c r="C204">
        <v>86550230</v>
      </c>
      <c r="D204">
        <v>85731798</v>
      </c>
      <c r="E204">
        <v>1</v>
      </c>
      <c r="F204">
        <v>1</v>
      </c>
      <c r="G204">
        <v>1081</v>
      </c>
      <c r="H204">
        <v>2</v>
      </c>
      <c r="I204" t="s">
        <v>664</v>
      </c>
      <c r="J204" t="s">
        <v>665</v>
      </c>
      <c r="K204" t="s">
        <v>666</v>
      </c>
      <c r="L204">
        <v>1368</v>
      </c>
      <c r="N204">
        <v>1011</v>
      </c>
      <c r="O204" t="s">
        <v>618</v>
      </c>
      <c r="P204" t="s">
        <v>618</v>
      </c>
      <c r="Q204">
        <v>1</v>
      </c>
      <c r="X204">
        <v>0.95</v>
      </c>
      <c r="Y204">
        <v>0</v>
      </c>
      <c r="Z204">
        <v>0.8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138</v>
      </c>
      <c r="AG204">
        <v>1.425</v>
      </c>
      <c r="AH204">
        <v>2</v>
      </c>
      <c r="AI204">
        <v>86550234</v>
      </c>
      <c r="AJ204">
        <v>184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ROW(Source!A186)</f>
        <v>186</v>
      </c>
      <c r="B205">
        <v>86550246</v>
      </c>
      <c r="C205">
        <v>86550230</v>
      </c>
      <c r="D205">
        <v>85731800</v>
      </c>
      <c r="E205">
        <v>1</v>
      </c>
      <c r="F205">
        <v>1</v>
      </c>
      <c r="G205">
        <v>1081</v>
      </c>
      <c r="H205">
        <v>2</v>
      </c>
      <c r="I205" t="s">
        <v>697</v>
      </c>
      <c r="J205" t="s">
        <v>698</v>
      </c>
      <c r="K205" t="s">
        <v>699</v>
      </c>
      <c r="L205">
        <v>1368</v>
      </c>
      <c r="N205">
        <v>1011</v>
      </c>
      <c r="O205" t="s">
        <v>618</v>
      </c>
      <c r="P205" t="s">
        <v>618</v>
      </c>
      <c r="Q205">
        <v>1</v>
      </c>
      <c r="X205">
        <v>0.45</v>
      </c>
      <c r="Y205">
        <v>0</v>
      </c>
      <c r="Z205">
        <v>1.49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138</v>
      </c>
      <c r="AG205">
        <v>0.67499999999999993</v>
      </c>
      <c r="AH205">
        <v>2</v>
      </c>
      <c r="AI205">
        <v>86550235</v>
      </c>
      <c r="AJ205">
        <v>185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ROW(Source!A186)</f>
        <v>186</v>
      </c>
      <c r="B206">
        <v>86550244</v>
      </c>
      <c r="C206">
        <v>86550230</v>
      </c>
      <c r="D206">
        <v>85730911</v>
      </c>
      <c r="E206">
        <v>1</v>
      </c>
      <c r="F206">
        <v>1</v>
      </c>
      <c r="G206">
        <v>1081</v>
      </c>
      <c r="H206">
        <v>2</v>
      </c>
      <c r="I206" t="s">
        <v>652</v>
      </c>
      <c r="J206" t="s">
        <v>653</v>
      </c>
      <c r="K206" t="s">
        <v>654</v>
      </c>
      <c r="L206">
        <v>1368</v>
      </c>
      <c r="N206">
        <v>1011</v>
      </c>
      <c r="O206" t="s">
        <v>618</v>
      </c>
      <c r="P206" t="s">
        <v>618</v>
      </c>
      <c r="Q206">
        <v>1</v>
      </c>
      <c r="X206">
        <v>0.02</v>
      </c>
      <c r="Y206">
        <v>0</v>
      </c>
      <c r="Z206">
        <v>179.17</v>
      </c>
      <c r="AA206">
        <v>16.93</v>
      </c>
      <c r="AB206">
        <v>0</v>
      </c>
      <c r="AC206">
        <v>0</v>
      </c>
      <c r="AD206">
        <v>1</v>
      </c>
      <c r="AE206">
        <v>0</v>
      </c>
      <c r="AF206" t="s">
        <v>138</v>
      </c>
      <c r="AG206">
        <v>0.03</v>
      </c>
      <c r="AH206">
        <v>2</v>
      </c>
      <c r="AI206">
        <v>86550233</v>
      </c>
      <c r="AJ206">
        <v>186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ROW(Source!A186)</f>
        <v>186</v>
      </c>
      <c r="B207">
        <v>86550247</v>
      </c>
      <c r="C207">
        <v>86550230</v>
      </c>
      <c r="D207">
        <v>85700702</v>
      </c>
      <c r="E207">
        <v>1</v>
      </c>
      <c r="F207">
        <v>1</v>
      </c>
      <c r="G207">
        <v>1081</v>
      </c>
      <c r="H207">
        <v>3</v>
      </c>
      <c r="I207" t="s">
        <v>670</v>
      </c>
      <c r="J207" t="s">
        <v>671</v>
      </c>
      <c r="K207" t="s">
        <v>672</v>
      </c>
      <c r="L207">
        <v>1346</v>
      </c>
      <c r="N207">
        <v>1009</v>
      </c>
      <c r="O207" t="s">
        <v>651</v>
      </c>
      <c r="P207" t="s">
        <v>651</v>
      </c>
      <c r="Q207">
        <v>1</v>
      </c>
      <c r="X207">
        <v>0.5</v>
      </c>
      <c r="Y207">
        <v>1.61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36</v>
      </c>
      <c r="AG207">
        <v>0.5</v>
      </c>
      <c r="AH207">
        <v>2</v>
      </c>
      <c r="AI207">
        <v>86550236</v>
      </c>
      <c r="AJ207">
        <v>187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ROW(Source!A186)</f>
        <v>186</v>
      </c>
      <c r="B208">
        <v>86550248</v>
      </c>
      <c r="C208">
        <v>86550230</v>
      </c>
      <c r="D208">
        <v>85700734</v>
      </c>
      <c r="E208">
        <v>1</v>
      </c>
      <c r="F208">
        <v>1</v>
      </c>
      <c r="G208">
        <v>1081</v>
      </c>
      <c r="H208">
        <v>3</v>
      </c>
      <c r="I208" t="s">
        <v>700</v>
      </c>
      <c r="J208" t="s">
        <v>701</v>
      </c>
      <c r="K208" t="s">
        <v>702</v>
      </c>
      <c r="L208">
        <v>1346</v>
      </c>
      <c r="N208">
        <v>1009</v>
      </c>
      <c r="O208" t="s">
        <v>651</v>
      </c>
      <c r="P208" t="s">
        <v>651</v>
      </c>
      <c r="Q208">
        <v>1</v>
      </c>
      <c r="X208">
        <v>0.124</v>
      </c>
      <c r="Y208">
        <v>36.78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36</v>
      </c>
      <c r="AG208">
        <v>0.124</v>
      </c>
      <c r="AH208">
        <v>2</v>
      </c>
      <c r="AI208">
        <v>86550237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ROW(Source!A186)</f>
        <v>186</v>
      </c>
      <c r="B209">
        <v>86550249</v>
      </c>
      <c r="C209">
        <v>86550230</v>
      </c>
      <c r="D209">
        <v>85700808</v>
      </c>
      <c r="E209">
        <v>1</v>
      </c>
      <c r="F209">
        <v>1</v>
      </c>
      <c r="G209">
        <v>1081</v>
      </c>
      <c r="H209">
        <v>3</v>
      </c>
      <c r="I209" t="s">
        <v>703</v>
      </c>
      <c r="J209" t="s">
        <v>704</v>
      </c>
      <c r="K209" t="s">
        <v>705</v>
      </c>
      <c r="L209">
        <v>1354</v>
      </c>
      <c r="N209">
        <v>1010</v>
      </c>
      <c r="O209" t="s">
        <v>163</v>
      </c>
      <c r="P209" t="s">
        <v>163</v>
      </c>
      <c r="Q209">
        <v>1</v>
      </c>
      <c r="X209">
        <v>22</v>
      </c>
      <c r="Y209">
        <v>0.89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36</v>
      </c>
      <c r="AG209">
        <v>22</v>
      </c>
      <c r="AH209">
        <v>2</v>
      </c>
      <c r="AI209">
        <v>86550238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ROW(Source!A186)</f>
        <v>186</v>
      </c>
      <c r="B210">
        <v>86550250</v>
      </c>
      <c r="C210">
        <v>86550230</v>
      </c>
      <c r="D210">
        <v>85658636</v>
      </c>
      <c r="E210">
        <v>1081</v>
      </c>
      <c r="F210">
        <v>1</v>
      </c>
      <c r="G210">
        <v>1081</v>
      </c>
      <c r="H210">
        <v>3</v>
      </c>
      <c r="I210" t="s">
        <v>804</v>
      </c>
      <c r="J210" t="s">
        <v>3</v>
      </c>
      <c r="K210" t="s">
        <v>805</v>
      </c>
      <c r="L210">
        <v>1301</v>
      </c>
      <c r="N210">
        <v>1003</v>
      </c>
      <c r="O210" t="s">
        <v>144</v>
      </c>
      <c r="P210" t="s">
        <v>144</v>
      </c>
      <c r="Q210">
        <v>1</v>
      </c>
      <c r="X210">
        <v>100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36</v>
      </c>
      <c r="AG210">
        <v>100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ROW(Source!A186)</f>
        <v>186</v>
      </c>
      <c r="B211">
        <v>86550251</v>
      </c>
      <c r="C211">
        <v>86550230</v>
      </c>
      <c r="D211">
        <v>85661307</v>
      </c>
      <c r="E211">
        <v>1081</v>
      </c>
      <c r="F211">
        <v>1</v>
      </c>
      <c r="G211">
        <v>1081</v>
      </c>
      <c r="H211">
        <v>3</v>
      </c>
      <c r="I211" t="s">
        <v>806</v>
      </c>
      <c r="J211" t="s">
        <v>3</v>
      </c>
      <c r="K211" t="s">
        <v>807</v>
      </c>
      <c r="L211">
        <v>1354</v>
      </c>
      <c r="N211">
        <v>1010</v>
      </c>
      <c r="O211" t="s">
        <v>163</v>
      </c>
      <c r="P211" t="s">
        <v>163</v>
      </c>
      <c r="Q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36</v>
      </c>
      <c r="AG211">
        <v>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ROW(Source!A186)</f>
        <v>186</v>
      </c>
      <c r="B212">
        <v>86550252</v>
      </c>
      <c r="C212">
        <v>86550230</v>
      </c>
      <c r="D212">
        <v>85661955</v>
      </c>
      <c r="E212">
        <v>1081</v>
      </c>
      <c r="F212">
        <v>1</v>
      </c>
      <c r="G212">
        <v>1081</v>
      </c>
      <c r="H212">
        <v>3</v>
      </c>
      <c r="I212" t="s">
        <v>794</v>
      </c>
      <c r="J212" t="s">
        <v>3</v>
      </c>
      <c r="K212" t="s">
        <v>795</v>
      </c>
      <c r="L212">
        <v>1346</v>
      </c>
      <c r="N212">
        <v>1009</v>
      </c>
      <c r="O212" t="s">
        <v>651</v>
      </c>
      <c r="P212" t="s">
        <v>651</v>
      </c>
      <c r="Q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36</v>
      </c>
      <c r="AG212">
        <v>0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ROW(Source!A193)</f>
        <v>193</v>
      </c>
      <c r="B213">
        <v>86550262</v>
      </c>
      <c r="C213">
        <v>86550256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612</v>
      </c>
      <c r="J213" t="s">
        <v>3</v>
      </c>
      <c r="K213" t="s">
        <v>613</v>
      </c>
      <c r="L213">
        <v>1191</v>
      </c>
      <c r="N213">
        <v>1013</v>
      </c>
      <c r="O213" t="s">
        <v>614</v>
      </c>
      <c r="P213" t="s">
        <v>614</v>
      </c>
      <c r="Q213">
        <v>1</v>
      </c>
      <c r="X213">
        <v>5.01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139</v>
      </c>
      <c r="AG213">
        <v>6.9137999999999984</v>
      </c>
      <c r="AH213">
        <v>2</v>
      </c>
      <c r="AI213">
        <v>86550257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ROW(Source!A193)</f>
        <v>193</v>
      </c>
      <c r="B214">
        <v>86550263</v>
      </c>
      <c r="C214">
        <v>86550256</v>
      </c>
      <c r="D214">
        <v>85700705</v>
      </c>
      <c r="E214">
        <v>1</v>
      </c>
      <c r="F214">
        <v>1</v>
      </c>
      <c r="G214">
        <v>1081</v>
      </c>
      <c r="H214">
        <v>3</v>
      </c>
      <c r="I214" t="s">
        <v>642</v>
      </c>
      <c r="J214" t="s">
        <v>643</v>
      </c>
      <c r="K214" t="s">
        <v>644</v>
      </c>
      <c r="L214">
        <v>1339</v>
      </c>
      <c r="N214">
        <v>1007</v>
      </c>
      <c r="O214" t="s">
        <v>622</v>
      </c>
      <c r="P214" t="s">
        <v>622</v>
      </c>
      <c r="Q214">
        <v>1</v>
      </c>
      <c r="X214">
        <v>1</v>
      </c>
      <c r="Y214">
        <v>7.07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36</v>
      </c>
      <c r="AG214">
        <v>1</v>
      </c>
      <c r="AH214">
        <v>2</v>
      </c>
      <c r="AI214">
        <v>86550258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ROW(Source!A193)</f>
        <v>193</v>
      </c>
      <c r="B215">
        <v>86550264</v>
      </c>
      <c r="C215">
        <v>86550256</v>
      </c>
      <c r="D215">
        <v>85702416</v>
      </c>
      <c r="E215">
        <v>1</v>
      </c>
      <c r="F215">
        <v>1</v>
      </c>
      <c r="G215">
        <v>1081</v>
      </c>
      <c r="H215">
        <v>3</v>
      </c>
      <c r="I215" t="s">
        <v>706</v>
      </c>
      <c r="J215" t="s">
        <v>707</v>
      </c>
      <c r="K215" t="s">
        <v>708</v>
      </c>
      <c r="L215">
        <v>1346</v>
      </c>
      <c r="N215">
        <v>1009</v>
      </c>
      <c r="O215" t="s">
        <v>651</v>
      </c>
      <c r="P215" t="s">
        <v>651</v>
      </c>
      <c r="Q215">
        <v>1</v>
      </c>
      <c r="X215">
        <v>0.02</v>
      </c>
      <c r="Y215">
        <v>37.979999999999997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36</v>
      </c>
      <c r="AG215">
        <v>0.02</v>
      </c>
      <c r="AH215">
        <v>2</v>
      </c>
      <c r="AI215">
        <v>86550259</v>
      </c>
      <c r="AJ215">
        <v>195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ROW(Source!A193)</f>
        <v>193</v>
      </c>
      <c r="B216">
        <v>86550265</v>
      </c>
      <c r="C216">
        <v>86550256</v>
      </c>
      <c r="D216">
        <v>85700975</v>
      </c>
      <c r="E216">
        <v>1</v>
      </c>
      <c r="F216">
        <v>1</v>
      </c>
      <c r="G216">
        <v>1081</v>
      </c>
      <c r="H216">
        <v>3</v>
      </c>
      <c r="I216" t="s">
        <v>709</v>
      </c>
      <c r="J216" t="s">
        <v>710</v>
      </c>
      <c r="K216" t="s">
        <v>711</v>
      </c>
      <c r="L216">
        <v>1348</v>
      </c>
      <c r="N216">
        <v>1009</v>
      </c>
      <c r="O216" t="s">
        <v>628</v>
      </c>
      <c r="P216" t="s">
        <v>628</v>
      </c>
      <c r="Q216">
        <v>1000</v>
      </c>
      <c r="X216">
        <v>5.0000000000000002E-5</v>
      </c>
      <c r="Y216">
        <v>16214.84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36</v>
      </c>
      <c r="AG216">
        <v>5.0000000000000002E-5</v>
      </c>
      <c r="AH216">
        <v>2</v>
      </c>
      <c r="AI216">
        <v>86550260</v>
      </c>
      <c r="AJ216">
        <v>196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ROW(Source!A193)</f>
        <v>193</v>
      </c>
      <c r="B217">
        <v>86550266</v>
      </c>
      <c r="C217">
        <v>86550256</v>
      </c>
      <c r="D217">
        <v>85701143</v>
      </c>
      <c r="E217">
        <v>1</v>
      </c>
      <c r="F217">
        <v>1</v>
      </c>
      <c r="G217">
        <v>1081</v>
      </c>
      <c r="H217">
        <v>3</v>
      </c>
      <c r="I217" t="s">
        <v>712</v>
      </c>
      <c r="J217" t="s">
        <v>713</v>
      </c>
      <c r="K217" t="s">
        <v>714</v>
      </c>
      <c r="L217">
        <v>1346</v>
      </c>
      <c r="N217">
        <v>1009</v>
      </c>
      <c r="O217" t="s">
        <v>651</v>
      </c>
      <c r="P217" t="s">
        <v>651</v>
      </c>
      <c r="Q217">
        <v>1</v>
      </c>
      <c r="X217">
        <v>0.02</v>
      </c>
      <c r="Y217">
        <v>20.190000000000001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36</v>
      </c>
      <c r="AG217">
        <v>0.02</v>
      </c>
      <c r="AH217">
        <v>2</v>
      </c>
      <c r="AI217">
        <v>86550261</v>
      </c>
      <c r="AJ217">
        <v>197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ROW(Source!A194)</f>
        <v>194</v>
      </c>
      <c r="B218">
        <v>86550262</v>
      </c>
      <c r="C218">
        <v>86550256</v>
      </c>
      <c r="D218">
        <v>85665773</v>
      </c>
      <c r="E218">
        <v>1081</v>
      </c>
      <c r="F218">
        <v>1</v>
      </c>
      <c r="G218">
        <v>1081</v>
      </c>
      <c r="H218">
        <v>1</v>
      </c>
      <c r="I218" t="s">
        <v>612</v>
      </c>
      <c r="J218" t="s">
        <v>3</v>
      </c>
      <c r="K218" t="s">
        <v>613</v>
      </c>
      <c r="L218">
        <v>1191</v>
      </c>
      <c r="N218">
        <v>1013</v>
      </c>
      <c r="O218" t="s">
        <v>614</v>
      </c>
      <c r="P218" t="s">
        <v>614</v>
      </c>
      <c r="Q218">
        <v>1</v>
      </c>
      <c r="X218">
        <v>5.01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139</v>
      </c>
      <c r="AG218">
        <v>6.9137999999999984</v>
      </c>
      <c r="AH218">
        <v>2</v>
      </c>
      <c r="AI218">
        <v>86550257</v>
      </c>
      <c r="AJ218">
        <v>198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ROW(Source!A194)</f>
        <v>194</v>
      </c>
      <c r="B219">
        <v>86550263</v>
      </c>
      <c r="C219">
        <v>86550256</v>
      </c>
      <c r="D219">
        <v>85700705</v>
      </c>
      <c r="E219">
        <v>1</v>
      </c>
      <c r="F219">
        <v>1</v>
      </c>
      <c r="G219">
        <v>1081</v>
      </c>
      <c r="H219">
        <v>3</v>
      </c>
      <c r="I219" t="s">
        <v>642</v>
      </c>
      <c r="J219" t="s">
        <v>643</v>
      </c>
      <c r="K219" t="s">
        <v>644</v>
      </c>
      <c r="L219">
        <v>1339</v>
      </c>
      <c r="N219">
        <v>1007</v>
      </c>
      <c r="O219" t="s">
        <v>622</v>
      </c>
      <c r="P219" t="s">
        <v>622</v>
      </c>
      <c r="Q219">
        <v>1</v>
      </c>
      <c r="X219">
        <v>1</v>
      </c>
      <c r="Y219">
        <v>7.07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36</v>
      </c>
      <c r="AG219">
        <v>1</v>
      </c>
      <c r="AH219">
        <v>2</v>
      </c>
      <c r="AI219">
        <v>86550258</v>
      </c>
      <c r="AJ219">
        <v>199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ROW(Source!A194)</f>
        <v>194</v>
      </c>
      <c r="B220">
        <v>86550264</v>
      </c>
      <c r="C220">
        <v>86550256</v>
      </c>
      <c r="D220">
        <v>85702416</v>
      </c>
      <c r="E220">
        <v>1</v>
      </c>
      <c r="F220">
        <v>1</v>
      </c>
      <c r="G220">
        <v>1081</v>
      </c>
      <c r="H220">
        <v>3</v>
      </c>
      <c r="I220" t="s">
        <v>706</v>
      </c>
      <c r="J220" t="s">
        <v>707</v>
      </c>
      <c r="K220" t="s">
        <v>708</v>
      </c>
      <c r="L220">
        <v>1346</v>
      </c>
      <c r="N220">
        <v>1009</v>
      </c>
      <c r="O220" t="s">
        <v>651</v>
      </c>
      <c r="P220" t="s">
        <v>651</v>
      </c>
      <c r="Q220">
        <v>1</v>
      </c>
      <c r="X220">
        <v>0.02</v>
      </c>
      <c r="Y220">
        <v>37.979999999999997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36</v>
      </c>
      <c r="AG220">
        <v>0.02</v>
      </c>
      <c r="AH220">
        <v>2</v>
      </c>
      <c r="AI220">
        <v>86550259</v>
      </c>
      <c r="AJ220">
        <v>200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ROW(Source!A194)</f>
        <v>194</v>
      </c>
      <c r="B221">
        <v>86550265</v>
      </c>
      <c r="C221">
        <v>86550256</v>
      </c>
      <c r="D221">
        <v>85700975</v>
      </c>
      <c r="E221">
        <v>1</v>
      </c>
      <c r="F221">
        <v>1</v>
      </c>
      <c r="G221">
        <v>1081</v>
      </c>
      <c r="H221">
        <v>3</v>
      </c>
      <c r="I221" t="s">
        <v>709</v>
      </c>
      <c r="J221" t="s">
        <v>710</v>
      </c>
      <c r="K221" t="s">
        <v>711</v>
      </c>
      <c r="L221">
        <v>1348</v>
      </c>
      <c r="N221">
        <v>1009</v>
      </c>
      <c r="O221" t="s">
        <v>628</v>
      </c>
      <c r="P221" t="s">
        <v>628</v>
      </c>
      <c r="Q221">
        <v>1000</v>
      </c>
      <c r="X221">
        <v>5.0000000000000002E-5</v>
      </c>
      <c r="Y221">
        <v>16214.84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36</v>
      </c>
      <c r="AG221">
        <v>5.0000000000000002E-5</v>
      </c>
      <c r="AH221">
        <v>2</v>
      </c>
      <c r="AI221">
        <v>86550260</v>
      </c>
      <c r="AJ221">
        <v>201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ROW(Source!A194)</f>
        <v>194</v>
      </c>
      <c r="B222">
        <v>86550266</v>
      </c>
      <c r="C222">
        <v>86550256</v>
      </c>
      <c r="D222">
        <v>85701143</v>
      </c>
      <c r="E222">
        <v>1</v>
      </c>
      <c r="F222">
        <v>1</v>
      </c>
      <c r="G222">
        <v>1081</v>
      </c>
      <c r="H222">
        <v>3</v>
      </c>
      <c r="I222" t="s">
        <v>712</v>
      </c>
      <c r="J222" t="s">
        <v>713</v>
      </c>
      <c r="K222" t="s">
        <v>714</v>
      </c>
      <c r="L222">
        <v>1346</v>
      </c>
      <c r="N222">
        <v>1009</v>
      </c>
      <c r="O222" t="s">
        <v>651</v>
      </c>
      <c r="P222" t="s">
        <v>651</v>
      </c>
      <c r="Q222">
        <v>1</v>
      </c>
      <c r="X222">
        <v>0.02</v>
      </c>
      <c r="Y222">
        <v>20.190000000000001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36</v>
      </c>
      <c r="AG222">
        <v>0.02</v>
      </c>
      <c r="AH222">
        <v>2</v>
      </c>
      <c r="AI222">
        <v>86550261</v>
      </c>
      <c r="AJ222">
        <v>202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ROW(Source!A195)</f>
        <v>195</v>
      </c>
      <c r="B223">
        <v>86550278</v>
      </c>
      <c r="C223">
        <v>86550267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612</v>
      </c>
      <c r="J223" t="s">
        <v>3</v>
      </c>
      <c r="K223" t="s">
        <v>613</v>
      </c>
      <c r="L223">
        <v>1191</v>
      </c>
      <c r="N223">
        <v>1013</v>
      </c>
      <c r="O223" t="s">
        <v>614</v>
      </c>
      <c r="P223" t="s">
        <v>614</v>
      </c>
      <c r="Q223">
        <v>1</v>
      </c>
      <c r="X223">
        <v>13.3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139</v>
      </c>
      <c r="AG223">
        <v>18.353999999999999</v>
      </c>
      <c r="AH223">
        <v>2</v>
      </c>
      <c r="AI223">
        <v>86550268</v>
      </c>
      <c r="AJ223">
        <v>203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ROW(Source!A195)</f>
        <v>195</v>
      </c>
      <c r="B224">
        <v>86550279</v>
      </c>
      <c r="C224">
        <v>86550267</v>
      </c>
      <c r="D224">
        <v>85731378</v>
      </c>
      <c r="E224">
        <v>1</v>
      </c>
      <c r="F224">
        <v>1</v>
      </c>
      <c r="G224">
        <v>1081</v>
      </c>
      <c r="H224">
        <v>2</v>
      </c>
      <c r="I224" t="s">
        <v>679</v>
      </c>
      <c r="J224" t="s">
        <v>680</v>
      </c>
      <c r="K224" t="s">
        <v>681</v>
      </c>
      <c r="L224">
        <v>1368</v>
      </c>
      <c r="N224">
        <v>1011</v>
      </c>
      <c r="O224" t="s">
        <v>618</v>
      </c>
      <c r="P224" t="s">
        <v>618</v>
      </c>
      <c r="Q224">
        <v>1</v>
      </c>
      <c r="X224">
        <v>0.51</v>
      </c>
      <c r="Y224">
        <v>0</v>
      </c>
      <c r="Z224">
        <v>7.11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138</v>
      </c>
      <c r="AG224">
        <v>0.7649999999999999</v>
      </c>
      <c r="AH224">
        <v>2</v>
      </c>
      <c r="AI224">
        <v>86550269</v>
      </c>
      <c r="AJ224">
        <v>204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ROW(Source!A195)</f>
        <v>195</v>
      </c>
      <c r="B225">
        <v>86550280</v>
      </c>
      <c r="C225">
        <v>86550267</v>
      </c>
      <c r="D225">
        <v>85731677</v>
      </c>
      <c r="E225">
        <v>1</v>
      </c>
      <c r="F225">
        <v>1</v>
      </c>
      <c r="G225">
        <v>1081</v>
      </c>
      <c r="H225">
        <v>2</v>
      </c>
      <c r="I225" t="s">
        <v>632</v>
      </c>
      <c r="J225" t="s">
        <v>633</v>
      </c>
      <c r="K225" t="s">
        <v>634</v>
      </c>
      <c r="L225">
        <v>1368</v>
      </c>
      <c r="N225">
        <v>1011</v>
      </c>
      <c r="O225" t="s">
        <v>618</v>
      </c>
      <c r="P225" t="s">
        <v>618</v>
      </c>
      <c r="Q225">
        <v>1</v>
      </c>
      <c r="X225">
        <v>0.01</v>
      </c>
      <c r="Y225">
        <v>0</v>
      </c>
      <c r="Z225">
        <v>83.1</v>
      </c>
      <c r="AA225">
        <v>12.62</v>
      </c>
      <c r="AB225">
        <v>0</v>
      </c>
      <c r="AC225">
        <v>0</v>
      </c>
      <c r="AD225">
        <v>1</v>
      </c>
      <c r="AE225">
        <v>0</v>
      </c>
      <c r="AF225" t="s">
        <v>138</v>
      </c>
      <c r="AG225">
        <v>1.4999999999999999E-2</v>
      </c>
      <c r="AH225">
        <v>2</v>
      </c>
      <c r="AI225">
        <v>86550270</v>
      </c>
      <c r="AJ225">
        <v>205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ROW(Source!A195)</f>
        <v>195</v>
      </c>
      <c r="B226">
        <v>86550281</v>
      </c>
      <c r="C226">
        <v>86550267</v>
      </c>
      <c r="D226">
        <v>85730911</v>
      </c>
      <c r="E226">
        <v>1</v>
      </c>
      <c r="F226">
        <v>1</v>
      </c>
      <c r="G226">
        <v>1081</v>
      </c>
      <c r="H226">
        <v>2</v>
      </c>
      <c r="I226" t="s">
        <v>652</v>
      </c>
      <c r="J226" t="s">
        <v>653</v>
      </c>
      <c r="K226" t="s">
        <v>654</v>
      </c>
      <c r="L226">
        <v>1368</v>
      </c>
      <c r="N226">
        <v>1011</v>
      </c>
      <c r="O226" t="s">
        <v>618</v>
      </c>
      <c r="P226" t="s">
        <v>618</v>
      </c>
      <c r="Q226">
        <v>1</v>
      </c>
      <c r="X226">
        <v>0.01</v>
      </c>
      <c r="Y226">
        <v>0</v>
      </c>
      <c r="Z226">
        <v>179.17</v>
      </c>
      <c r="AA226">
        <v>16.93</v>
      </c>
      <c r="AB226">
        <v>0</v>
      </c>
      <c r="AC226">
        <v>0</v>
      </c>
      <c r="AD226">
        <v>1</v>
      </c>
      <c r="AE226">
        <v>0</v>
      </c>
      <c r="AF226" t="s">
        <v>138</v>
      </c>
      <c r="AG226">
        <v>1.4999999999999999E-2</v>
      </c>
      <c r="AH226">
        <v>2</v>
      </c>
      <c r="AI226">
        <v>86550271</v>
      </c>
      <c r="AJ226">
        <v>206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ROW(Source!A195)</f>
        <v>195</v>
      </c>
      <c r="B227">
        <v>86550282</v>
      </c>
      <c r="C227">
        <v>86550267</v>
      </c>
      <c r="D227">
        <v>85701307</v>
      </c>
      <c r="E227">
        <v>1</v>
      </c>
      <c r="F227">
        <v>1</v>
      </c>
      <c r="G227">
        <v>1081</v>
      </c>
      <c r="H227">
        <v>3</v>
      </c>
      <c r="I227" t="s">
        <v>682</v>
      </c>
      <c r="J227" t="s">
        <v>683</v>
      </c>
      <c r="K227" t="s">
        <v>684</v>
      </c>
      <c r="L227">
        <v>1348</v>
      </c>
      <c r="N227">
        <v>1009</v>
      </c>
      <c r="O227" t="s">
        <v>628</v>
      </c>
      <c r="P227" t="s">
        <v>628</v>
      </c>
      <c r="Q227">
        <v>1000</v>
      </c>
      <c r="X227">
        <v>5.0000000000000002E-5</v>
      </c>
      <c r="Y227">
        <v>23114.43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36</v>
      </c>
      <c r="AG227">
        <v>5.0000000000000002E-5</v>
      </c>
      <c r="AH227">
        <v>2</v>
      </c>
      <c r="AI227">
        <v>86550272</v>
      </c>
      <c r="AJ227">
        <v>207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ROW(Source!A195)</f>
        <v>195</v>
      </c>
      <c r="B228">
        <v>86550283</v>
      </c>
      <c r="C228">
        <v>86550267</v>
      </c>
      <c r="D228">
        <v>85701848</v>
      </c>
      <c r="E228">
        <v>1</v>
      </c>
      <c r="F228">
        <v>1</v>
      </c>
      <c r="G228">
        <v>1081</v>
      </c>
      <c r="H228">
        <v>3</v>
      </c>
      <c r="I228" t="s">
        <v>685</v>
      </c>
      <c r="J228" t="s">
        <v>686</v>
      </c>
      <c r="K228" t="s">
        <v>687</v>
      </c>
      <c r="L228">
        <v>1348</v>
      </c>
      <c r="N228">
        <v>1009</v>
      </c>
      <c r="O228" t="s">
        <v>628</v>
      </c>
      <c r="P228" t="s">
        <v>628</v>
      </c>
      <c r="Q228">
        <v>1000</v>
      </c>
      <c r="X228">
        <v>2.0000000000000001E-4</v>
      </c>
      <c r="Y228">
        <v>8590.86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36</v>
      </c>
      <c r="AG228">
        <v>2.0000000000000001E-4</v>
      </c>
      <c r="AH228">
        <v>2</v>
      </c>
      <c r="AI228">
        <v>86550273</v>
      </c>
      <c r="AJ228">
        <v>208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ROW(Source!A195)</f>
        <v>195</v>
      </c>
      <c r="B229">
        <v>86550284</v>
      </c>
      <c r="C229">
        <v>86550267</v>
      </c>
      <c r="D229">
        <v>85700656</v>
      </c>
      <c r="E229">
        <v>1</v>
      </c>
      <c r="F229">
        <v>1</v>
      </c>
      <c r="G229">
        <v>1081</v>
      </c>
      <c r="H229">
        <v>3</v>
      </c>
      <c r="I229" t="s">
        <v>688</v>
      </c>
      <c r="J229" t="s">
        <v>689</v>
      </c>
      <c r="K229" t="s">
        <v>690</v>
      </c>
      <c r="L229">
        <v>1348</v>
      </c>
      <c r="N229">
        <v>1009</v>
      </c>
      <c r="O229" t="s">
        <v>628</v>
      </c>
      <c r="P229" t="s">
        <v>628</v>
      </c>
      <c r="Q229">
        <v>1000</v>
      </c>
      <c r="X229">
        <v>1.2999999999999999E-3</v>
      </c>
      <c r="Y229">
        <v>17868.28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36</v>
      </c>
      <c r="AG229">
        <v>1.2999999999999999E-3</v>
      </c>
      <c r="AH229">
        <v>2</v>
      </c>
      <c r="AI229">
        <v>86550274</v>
      </c>
      <c r="AJ229">
        <v>209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ROW(Source!A195)</f>
        <v>195</v>
      </c>
      <c r="B230">
        <v>86550285</v>
      </c>
      <c r="C230">
        <v>86550267</v>
      </c>
      <c r="D230">
        <v>85716917</v>
      </c>
      <c r="E230">
        <v>1</v>
      </c>
      <c r="F230">
        <v>1</v>
      </c>
      <c r="G230">
        <v>1081</v>
      </c>
      <c r="H230">
        <v>3</v>
      </c>
      <c r="I230" t="s">
        <v>691</v>
      </c>
      <c r="J230" t="s">
        <v>692</v>
      </c>
      <c r="K230" t="s">
        <v>693</v>
      </c>
      <c r="L230">
        <v>1354</v>
      </c>
      <c r="N230">
        <v>1010</v>
      </c>
      <c r="O230" t="s">
        <v>163</v>
      </c>
      <c r="P230" t="s">
        <v>163</v>
      </c>
      <c r="Q230">
        <v>1</v>
      </c>
      <c r="X230">
        <v>1</v>
      </c>
      <c r="Y230">
        <v>37.619999999999997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36</v>
      </c>
      <c r="AG230">
        <v>1</v>
      </c>
      <c r="AH230">
        <v>2</v>
      </c>
      <c r="AI230">
        <v>86550275</v>
      </c>
      <c r="AJ230">
        <v>210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ROW(Source!A195)</f>
        <v>195</v>
      </c>
      <c r="B231">
        <v>86550286</v>
      </c>
      <c r="C231">
        <v>86550267</v>
      </c>
      <c r="D231">
        <v>85716918</v>
      </c>
      <c r="E231">
        <v>1</v>
      </c>
      <c r="F231">
        <v>1</v>
      </c>
      <c r="G231">
        <v>1081</v>
      </c>
      <c r="H231">
        <v>3</v>
      </c>
      <c r="I231" t="s">
        <v>694</v>
      </c>
      <c r="J231" t="s">
        <v>695</v>
      </c>
      <c r="K231" t="s">
        <v>696</v>
      </c>
      <c r="L231">
        <v>1354</v>
      </c>
      <c r="N231">
        <v>1010</v>
      </c>
      <c r="O231" t="s">
        <v>163</v>
      </c>
      <c r="P231" t="s">
        <v>163</v>
      </c>
      <c r="Q231">
        <v>1</v>
      </c>
      <c r="X231">
        <v>1</v>
      </c>
      <c r="Y231">
        <v>45.93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36</v>
      </c>
      <c r="AG231">
        <v>1</v>
      </c>
      <c r="AH231">
        <v>2</v>
      </c>
      <c r="AI231">
        <v>86550276</v>
      </c>
      <c r="AJ231">
        <v>211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ROW(Source!A195)</f>
        <v>195</v>
      </c>
      <c r="B232">
        <v>86550287</v>
      </c>
      <c r="C232">
        <v>86550267</v>
      </c>
      <c r="D232">
        <v>85680973</v>
      </c>
      <c r="E232">
        <v>1081</v>
      </c>
      <c r="F232">
        <v>1</v>
      </c>
      <c r="G232">
        <v>1081</v>
      </c>
      <c r="H232">
        <v>3</v>
      </c>
      <c r="I232" t="s">
        <v>802</v>
      </c>
      <c r="J232" t="s">
        <v>3</v>
      </c>
      <c r="K232" t="s">
        <v>803</v>
      </c>
      <c r="L232">
        <v>1354</v>
      </c>
      <c r="N232">
        <v>1010</v>
      </c>
      <c r="O232" t="s">
        <v>163</v>
      </c>
      <c r="P232" t="s">
        <v>163</v>
      </c>
      <c r="Q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36</v>
      </c>
      <c r="AG232">
        <v>1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ROW(Source!A196)</f>
        <v>196</v>
      </c>
      <c r="B233">
        <v>86550278</v>
      </c>
      <c r="C233">
        <v>86550267</v>
      </c>
      <c r="D233">
        <v>85665773</v>
      </c>
      <c r="E233">
        <v>1081</v>
      </c>
      <c r="F233">
        <v>1</v>
      </c>
      <c r="G233">
        <v>1081</v>
      </c>
      <c r="H233">
        <v>1</v>
      </c>
      <c r="I233" t="s">
        <v>612</v>
      </c>
      <c r="J233" t="s">
        <v>3</v>
      </c>
      <c r="K233" t="s">
        <v>613</v>
      </c>
      <c r="L233">
        <v>1191</v>
      </c>
      <c r="N233">
        <v>1013</v>
      </c>
      <c r="O233" t="s">
        <v>614</v>
      </c>
      <c r="P233" t="s">
        <v>614</v>
      </c>
      <c r="Q233">
        <v>1</v>
      </c>
      <c r="X233">
        <v>13.3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139</v>
      </c>
      <c r="AG233">
        <v>18.353999999999999</v>
      </c>
      <c r="AH233">
        <v>2</v>
      </c>
      <c r="AI233">
        <v>86550268</v>
      </c>
      <c r="AJ233">
        <v>213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ROW(Source!A196)</f>
        <v>196</v>
      </c>
      <c r="B234">
        <v>86550279</v>
      </c>
      <c r="C234">
        <v>86550267</v>
      </c>
      <c r="D234">
        <v>85731378</v>
      </c>
      <c r="E234">
        <v>1</v>
      </c>
      <c r="F234">
        <v>1</v>
      </c>
      <c r="G234">
        <v>1081</v>
      </c>
      <c r="H234">
        <v>2</v>
      </c>
      <c r="I234" t="s">
        <v>679</v>
      </c>
      <c r="J234" t="s">
        <v>680</v>
      </c>
      <c r="K234" t="s">
        <v>681</v>
      </c>
      <c r="L234">
        <v>1368</v>
      </c>
      <c r="N234">
        <v>1011</v>
      </c>
      <c r="O234" t="s">
        <v>618</v>
      </c>
      <c r="P234" t="s">
        <v>618</v>
      </c>
      <c r="Q234">
        <v>1</v>
      </c>
      <c r="X234">
        <v>0.51</v>
      </c>
      <c r="Y234">
        <v>0</v>
      </c>
      <c r="Z234">
        <v>7.11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138</v>
      </c>
      <c r="AG234">
        <v>0.7649999999999999</v>
      </c>
      <c r="AH234">
        <v>2</v>
      </c>
      <c r="AI234">
        <v>86550269</v>
      </c>
      <c r="AJ234">
        <v>214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ROW(Source!A196)</f>
        <v>196</v>
      </c>
      <c r="B235">
        <v>86550280</v>
      </c>
      <c r="C235">
        <v>86550267</v>
      </c>
      <c r="D235">
        <v>85731677</v>
      </c>
      <c r="E235">
        <v>1</v>
      </c>
      <c r="F235">
        <v>1</v>
      </c>
      <c r="G235">
        <v>1081</v>
      </c>
      <c r="H235">
        <v>2</v>
      </c>
      <c r="I235" t="s">
        <v>632</v>
      </c>
      <c r="J235" t="s">
        <v>633</v>
      </c>
      <c r="K235" t="s">
        <v>634</v>
      </c>
      <c r="L235">
        <v>1368</v>
      </c>
      <c r="N235">
        <v>1011</v>
      </c>
      <c r="O235" t="s">
        <v>618</v>
      </c>
      <c r="P235" t="s">
        <v>618</v>
      </c>
      <c r="Q235">
        <v>1</v>
      </c>
      <c r="X235">
        <v>0.01</v>
      </c>
      <c r="Y235">
        <v>0</v>
      </c>
      <c r="Z235">
        <v>83.1</v>
      </c>
      <c r="AA235">
        <v>12.62</v>
      </c>
      <c r="AB235">
        <v>0</v>
      </c>
      <c r="AC235">
        <v>0</v>
      </c>
      <c r="AD235">
        <v>1</v>
      </c>
      <c r="AE235">
        <v>0</v>
      </c>
      <c r="AF235" t="s">
        <v>138</v>
      </c>
      <c r="AG235">
        <v>1.4999999999999999E-2</v>
      </c>
      <c r="AH235">
        <v>2</v>
      </c>
      <c r="AI235">
        <v>86550270</v>
      </c>
      <c r="AJ235">
        <v>215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ROW(Source!A196)</f>
        <v>196</v>
      </c>
      <c r="B236">
        <v>86550281</v>
      </c>
      <c r="C236">
        <v>86550267</v>
      </c>
      <c r="D236">
        <v>85730911</v>
      </c>
      <c r="E236">
        <v>1</v>
      </c>
      <c r="F236">
        <v>1</v>
      </c>
      <c r="G236">
        <v>1081</v>
      </c>
      <c r="H236">
        <v>2</v>
      </c>
      <c r="I236" t="s">
        <v>652</v>
      </c>
      <c r="J236" t="s">
        <v>653</v>
      </c>
      <c r="K236" t="s">
        <v>654</v>
      </c>
      <c r="L236">
        <v>1368</v>
      </c>
      <c r="N236">
        <v>1011</v>
      </c>
      <c r="O236" t="s">
        <v>618</v>
      </c>
      <c r="P236" t="s">
        <v>618</v>
      </c>
      <c r="Q236">
        <v>1</v>
      </c>
      <c r="X236">
        <v>0.01</v>
      </c>
      <c r="Y236">
        <v>0</v>
      </c>
      <c r="Z236">
        <v>179.17</v>
      </c>
      <c r="AA236">
        <v>16.93</v>
      </c>
      <c r="AB236">
        <v>0</v>
      </c>
      <c r="AC236">
        <v>0</v>
      </c>
      <c r="AD236">
        <v>1</v>
      </c>
      <c r="AE236">
        <v>0</v>
      </c>
      <c r="AF236" t="s">
        <v>138</v>
      </c>
      <c r="AG236">
        <v>1.4999999999999999E-2</v>
      </c>
      <c r="AH236">
        <v>2</v>
      </c>
      <c r="AI236">
        <v>86550271</v>
      </c>
      <c r="AJ236">
        <v>216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ROW(Source!A196)</f>
        <v>196</v>
      </c>
      <c r="B237">
        <v>86550282</v>
      </c>
      <c r="C237">
        <v>86550267</v>
      </c>
      <c r="D237">
        <v>85701307</v>
      </c>
      <c r="E237">
        <v>1</v>
      </c>
      <c r="F237">
        <v>1</v>
      </c>
      <c r="G237">
        <v>1081</v>
      </c>
      <c r="H237">
        <v>3</v>
      </c>
      <c r="I237" t="s">
        <v>682</v>
      </c>
      <c r="J237" t="s">
        <v>683</v>
      </c>
      <c r="K237" t="s">
        <v>684</v>
      </c>
      <c r="L237">
        <v>1348</v>
      </c>
      <c r="N237">
        <v>1009</v>
      </c>
      <c r="O237" t="s">
        <v>628</v>
      </c>
      <c r="P237" t="s">
        <v>628</v>
      </c>
      <c r="Q237">
        <v>1000</v>
      </c>
      <c r="X237">
        <v>5.0000000000000002E-5</v>
      </c>
      <c r="Y237">
        <v>23114.43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36</v>
      </c>
      <c r="AG237">
        <v>5.0000000000000002E-5</v>
      </c>
      <c r="AH237">
        <v>2</v>
      </c>
      <c r="AI237">
        <v>86550272</v>
      </c>
      <c r="AJ237">
        <v>217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ROW(Source!A196)</f>
        <v>196</v>
      </c>
      <c r="B238">
        <v>86550283</v>
      </c>
      <c r="C238">
        <v>86550267</v>
      </c>
      <c r="D238">
        <v>85701848</v>
      </c>
      <c r="E238">
        <v>1</v>
      </c>
      <c r="F238">
        <v>1</v>
      </c>
      <c r="G238">
        <v>1081</v>
      </c>
      <c r="H238">
        <v>3</v>
      </c>
      <c r="I238" t="s">
        <v>685</v>
      </c>
      <c r="J238" t="s">
        <v>686</v>
      </c>
      <c r="K238" t="s">
        <v>687</v>
      </c>
      <c r="L238">
        <v>1348</v>
      </c>
      <c r="N238">
        <v>1009</v>
      </c>
      <c r="O238" t="s">
        <v>628</v>
      </c>
      <c r="P238" t="s">
        <v>628</v>
      </c>
      <c r="Q238">
        <v>1000</v>
      </c>
      <c r="X238">
        <v>2.0000000000000001E-4</v>
      </c>
      <c r="Y238">
        <v>8590.86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36</v>
      </c>
      <c r="AG238">
        <v>2.0000000000000001E-4</v>
      </c>
      <c r="AH238">
        <v>2</v>
      </c>
      <c r="AI238">
        <v>86550273</v>
      </c>
      <c r="AJ238">
        <v>218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ROW(Source!A196)</f>
        <v>196</v>
      </c>
      <c r="B239">
        <v>86550284</v>
      </c>
      <c r="C239">
        <v>86550267</v>
      </c>
      <c r="D239">
        <v>85700656</v>
      </c>
      <c r="E239">
        <v>1</v>
      </c>
      <c r="F239">
        <v>1</v>
      </c>
      <c r="G239">
        <v>1081</v>
      </c>
      <c r="H239">
        <v>3</v>
      </c>
      <c r="I239" t="s">
        <v>688</v>
      </c>
      <c r="J239" t="s">
        <v>689</v>
      </c>
      <c r="K239" t="s">
        <v>690</v>
      </c>
      <c r="L239">
        <v>1348</v>
      </c>
      <c r="N239">
        <v>1009</v>
      </c>
      <c r="O239" t="s">
        <v>628</v>
      </c>
      <c r="P239" t="s">
        <v>628</v>
      </c>
      <c r="Q239">
        <v>1000</v>
      </c>
      <c r="X239">
        <v>1.2999999999999999E-3</v>
      </c>
      <c r="Y239">
        <v>17868.28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36</v>
      </c>
      <c r="AG239">
        <v>1.2999999999999999E-3</v>
      </c>
      <c r="AH239">
        <v>2</v>
      </c>
      <c r="AI239">
        <v>86550274</v>
      </c>
      <c r="AJ239">
        <v>219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ROW(Source!A196)</f>
        <v>196</v>
      </c>
      <c r="B240">
        <v>86550285</v>
      </c>
      <c r="C240">
        <v>86550267</v>
      </c>
      <c r="D240">
        <v>85716917</v>
      </c>
      <c r="E240">
        <v>1</v>
      </c>
      <c r="F240">
        <v>1</v>
      </c>
      <c r="G240">
        <v>1081</v>
      </c>
      <c r="H240">
        <v>3</v>
      </c>
      <c r="I240" t="s">
        <v>691</v>
      </c>
      <c r="J240" t="s">
        <v>692</v>
      </c>
      <c r="K240" t="s">
        <v>693</v>
      </c>
      <c r="L240">
        <v>1354</v>
      </c>
      <c r="N240">
        <v>1010</v>
      </c>
      <c r="O240" t="s">
        <v>163</v>
      </c>
      <c r="P240" t="s">
        <v>163</v>
      </c>
      <c r="Q240">
        <v>1</v>
      </c>
      <c r="X240">
        <v>1</v>
      </c>
      <c r="Y240">
        <v>37.619999999999997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36</v>
      </c>
      <c r="AG240">
        <v>1</v>
      </c>
      <c r="AH240">
        <v>2</v>
      </c>
      <c r="AI240">
        <v>86550275</v>
      </c>
      <c r="AJ240">
        <v>220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ROW(Source!A196)</f>
        <v>196</v>
      </c>
      <c r="B241">
        <v>86550286</v>
      </c>
      <c r="C241">
        <v>86550267</v>
      </c>
      <c r="D241">
        <v>85716918</v>
      </c>
      <c r="E241">
        <v>1</v>
      </c>
      <c r="F241">
        <v>1</v>
      </c>
      <c r="G241">
        <v>1081</v>
      </c>
      <c r="H241">
        <v>3</v>
      </c>
      <c r="I241" t="s">
        <v>694</v>
      </c>
      <c r="J241" t="s">
        <v>695</v>
      </c>
      <c r="K241" t="s">
        <v>696</v>
      </c>
      <c r="L241">
        <v>1354</v>
      </c>
      <c r="N241">
        <v>1010</v>
      </c>
      <c r="O241" t="s">
        <v>163</v>
      </c>
      <c r="P241" t="s">
        <v>163</v>
      </c>
      <c r="Q241">
        <v>1</v>
      </c>
      <c r="X241">
        <v>1</v>
      </c>
      <c r="Y241">
        <v>45.93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36</v>
      </c>
      <c r="AG241">
        <v>1</v>
      </c>
      <c r="AH241">
        <v>2</v>
      </c>
      <c r="AI241">
        <v>86550276</v>
      </c>
      <c r="AJ241">
        <v>221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ROW(Source!A196)</f>
        <v>196</v>
      </c>
      <c r="B242">
        <v>86550287</v>
      </c>
      <c r="C242">
        <v>86550267</v>
      </c>
      <c r="D242">
        <v>85680973</v>
      </c>
      <c r="E242">
        <v>1081</v>
      </c>
      <c r="F242">
        <v>1</v>
      </c>
      <c r="G242">
        <v>1081</v>
      </c>
      <c r="H242">
        <v>3</v>
      </c>
      <c r="I242" t="s">
        <v>802</v>
      </c>
      <c r="J242" t="s">
        <v>3</v>
      </c>
      <c r="K242" t="s">
        <v>803</v>
      </c>
      <c r="L242">
        <v>1354</v>
      </c>
      <c r="N242">
        <v>1010</v>
      </c>
      <c r="O242" t="s">
        <v>163</v>
      </c>
      <c r="P242" t="s">
        <v>163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36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ROW(Source!A199)</f>
        <v>199</v>
      </c>
      <c r="B243">
        <v>86550298</v>
      </c>
      <c r="C243">
        <v>86550289</v>
      </c>
      <c r="D243">
        <v>85665773</v>
      </c>
      <c r="E243">
        <v>1081</v>
      </c>
      <c r="F243">
        <v>1</v>
      </c>
      <c r="G243">
        <v>1081</v>
      </c>
      <c r="H243">
        <v>1</v>
      </c>
      <c r="I243" t="s">
        <v>612</v>
      </c>
      <c r="J243" t="s">
        <v>3</v>
      </c>
      <c r="K243" t="s">
        <v>613</v>
      </c>
      <c r="L243">
        <v>1191</v>
      </c>
      <c r="N243">
        <v>1013</v>
      </c>
      <c r="O243" t="s">
        <v>614</v>
      </c>
      <c r="P243" t="s">
        <v>614</v>
      </c>
      <c r="Q243">
        <v>1</v>
      </c>
      <c r="X243">
        <v>1.47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139</v>
      </c>
      <c r="AG243">
        <v>2.0286</v>
      </c>
      <c r="AH243">
        <v>2</v>
      </c>
      <c r="AI243">
        <v>86550290</v>
      </c>
      <c r="AJ243">
        <v>223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ROW(Source!A199)</f>
        <v>199</v>
      </c>
      <c r="B244">
        <v>86550299</v>
      </c>
      <c r="C244">
        <v>86550289</v>
      </c>
      <c r="D244">
        <v>85731378</v>
      </c>
      <c r="E244">
        <v>1</v>
      </c>
      <c r="F244">
        <v>1</v>
      </c>
      <c r="G244">
        <v>1081</v>
      </c>
      <c r="H244">
        <v>2</v>
      </c>
      <c r="I244" t="s">
        <v>679</v>
      </c>
      <c r="J244" t="s">
        <v>680</v>
      </c>
      <c r="K244" t="s">
        <v>681</v>
      </c>
      <c r="L244">
        <v>1368</v>
      </c>
      <c r="N244">
        <v>1011</v>
      </c>
      <c r="O244" t="s">
        <v>618</v>
      </c>
      <c r="P244" t="s">
        <v>618</v>
      </c>
      <c r="Q244">
        <v>1</v>
      </c>
      <c r="X244">
        <v>0.35</v>
      </c>
      <c r="Y244">
        <v>0</v>
      </c>
      <c r="Z244">
        <v>7.11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138</v>
      </c>
      <c r="AG244">
        <v>0.52500000000000002</v>
      </c>
      <c r="AH244">
        <v>2</v>
      </c>
      <c r="AI244">
        <v>86550291</v>
      </c>
      <c r="AJ244">
        <v>224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ROW(Source!A199)</f>
        <v>199</v>
      </c>
      <c r="B245">
        <v>86550300</v>
      </c>
      <c r="C245">
        <v>86550289</v>
      </c>
      <c r="D245">
        <v>85731677</v>
      </c>
      <c r="E245">
        <v>1</v>
      </c>
      <c r="F245">
        <v>1</v>
      </c>
      <c r="G245">
        <v>1081</v>
      </c>
      <c r="H245">
        <v>2</v>
      </c>
      <c r="I245" t="s">
        <v>632</v>
      </c>
      <c r="J245" t="s">
        <v>633</v>
      </c>
      <c r="K245" t="s">
        <v>634</v>
      </c>
      <c r="L245">
        <v>1368</v>
      </c>
      <c r="N245">
        <v>1011</v>
      </c>
      <c r="O245" t="s">
        <v>618</v>
      </c>
      <c r="P245" t="s">
        <v>618</v>
      </c>
      <c r="Q245">
        <v>1</v>
      </c>
      <c r="X245">
        <v>0.02</v>
      </c>
      <c r="Y245">
        <v>0</v>
      </c>
      <c r="Z245">
        <v>83.1</v>
      </c>
      <c r="AA245">
        <v>12.62</v>
      </c>
      <c r="AB245">
        <v>0</v>
      </c>
      <c r="AC245">
        <v>0</v>
      </c>
      <c r="AD245">
        <v>1</v>
      </c>
      <c r="AE245">
        <v>0</v>
      </c>
      <c r="AF245" t="s">
        <v>138</v>
      </c>
      <c r="AG245">
        <v>0.03</v>
      </c>
      <c r="AH245">
        <v>2</v>
      </c>
      <c r="AI245">
        <v>86550292</v>
      </c>
      <c r="AJ245">
        <v>225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ROW(Source!A199)</f>
        <v>199</v>
      </c>
      <c r="B246">
        <v>86550301</v>
      </c>
      <c r="C246">
        <v>86550289</v>
      </c>
      <c r="D246">
        <v>85701847</v>
      </c>
      <c r="E246">
        <v>1</v>
      </c>
      <c r="F246">
        <v>1</v>
      </c>
      <c r="G246">
        <v>1081</v>
      </c>
      <c r="H246">
        <v>3</v>
      </c>
      <c r="I246" t="s">
        <v>715</v>
      </c>
      <c r="J246" t="s">
        <v>716</v>
      </c>
      <c r="K246" t="s">
        <v>717</v>
      </c>
      <c r="L246">
        <v>1348</v>
      </c>
      <c r="N246">
        <v>1009</v>
      </c>
      <c r="O246" t="s">
        <v>628</v>
      </c>
      <c r="P246" t="s">
        <v>628</v>
      </c>
      <c r="Q246">
        <v>1000</v>
      </c>
      <c r="X246">
        <v>1.3999999999999999E-4</v>
      </c>
      <c r="Y246">
        <v>9879.51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36</v>
      </c>
      <c r="AG246">
        <v>1.3999999999999999E-4</v>
      </c>
      <c r="AH246">
        <v>2</v>
      </c>
      <c r="AI246">
        <v>86550293</v>
      </c>
      <c r="AJ246">
        <v>226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ROW(Source!A199)</f>
        <v>199</v>
      </c>
      <c r="B247">
        <v>86550302</v>
      </c>
      <c r="C247">
        <v>86550289</v>
      </c>
      <c r="D247">
        <v>85700656</v>
      </c>
      <c r="E247">
        <v>1</v>
      </c>
      <c r="F247">
        <v>1</v>
      </c>
      <c r="G247">
        <v>1081</v>
      </c>
      <c r="H247">
        <v>3</v>
      </c>
      <c r="I247" t="s">
        <v>688</v>
      </c>
      <c r="J247" t="s">
        <v>689</v>
      </c>
      <c r="K247" t="s">
        <v>690</v>
      </c>
      <c r="L247">
        <v>1348</v>
      </c>
      <c r="N247">
        <v>1009</v>
      </c>
      <c r="O247" t="s">
        <v>628</v>
      </c>
      <c r="P247" t="s">
        <v>628</v>
      </c>
      <c r="Q247">
        <v>1000</v>
      </c>
      <c r="X247">
        <v>1.1000000000000001E-3</v>
      </c>
      <c r="Y247">
        <v>17868.28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36</v>
      </c>
      <c r="AG247">
        <v>1.1000000000000001E-3</v>
      </c>
      <c r="AH247">
        <v>2</v>
      </c>
      <c r="AI247">
        <v>86550294</v>
      </c>
      <c r="AJ247">
        <v>227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ROW(Source!A199)</f>
        <v>199</v>
      </c>
      <c r="B248">
        <v>86550303</v>
      </c>
      <c r="C248">
        <v>86550289</v>
      </c>
      <c r="D248">
        <v>85721435</v>
      </c>
      <c r="E248">
        <v>1</v>
      </c>
      <c r="F248">
        <v>1</v>
      </c>
      <c r="G248">
        <v>1081</v>
      </c>
      <c r="H248">
        <v>3</v>
      </c>
      <c r="I248" t="s">
        <v>718</v>
      </c>
      <c r="J248" t="s">
        <v>719</v>
      </c>
      <c r="K248" t="s">
        <v>720</v>
      </c>
      <c r="L248">
        <v>1346</v>
      </c>
      <c r="N248">
        <v>1009</v>
      </c>
      <c r="O248" t="s">
        <v>651</v>
      </c>
      <c r="P248" t="s">
        <v>651</v>
      </c>
      <c r="Q248">
        <v>1</v>
      </c>
      <c r="X248">
        <v>0.04</v>
      </c>
      <c r="Y248">
        <v>19.28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36</v>
      </c>
      <c r="AG248">
        <v>0.04</v>
      </c>
      <c r="AH248">
        <v>2</v>
      </c>
      <c r="AI248">
        <v>86550295</v>
      </c>
      <c r="AJ248">
        <v>230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ROW(Source!A199)</f>
        <v>199</v>
      </c>
      <c r="B249">
        <v>86550304</v>
      </c>
      <c r="C249">
        <v>86550289</v>
      </c>
      <c r="D249">
        <v>85661457</v>
      </c>
      <c r="E249">
        <v>1081</v>
      </c>
      <c r="F249">
        <v>1</v>
      </c>
      <c r="G249">
        <v>1081</v>
      </c>
      <c r="H249">
        <v>3</v>
      </c>
      <c r="I249" t="s">
        <v>808</v>
      </c>
      <c r="J249" t="s">
        <v>3</v>
      </c>
      <c r="K249" t="s">
        <v>809</v>
      </c>
      <c r="L249">
        <v>1354</v>
      </c>
      <c r="N249">
        <v>1010</v>
      </c>
      <c r="O249" t="s">
        <v>163</v>
      </c>
      <c r="P249" t="s">
        <v>163</v>
      </c>
      <c r="Q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36</v>
      </c>
      <c r="AG249">
        <v>2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ROW(Source!A199)</f>
        <v>199</v>
      </c>
      <c r="B250">
        <v>86550305</v>
      </c>
      <c r="C250">
        <v>86550289</v>
      </c>
      <c r="D250">
        <v>85681228</v>
      </c>
      <c r="E250">
        <v>1081</v>
      </c>
      <c r="F250">
        <v>1</v>
      </c>
      <c r="G250">
        <v>1081</v>
      </c>
      <c r="H250">
        <v>3</v>
      </c>
      <c r="I250" t="s">
        <v>790</v>
      </c>
      <c r="J250" t="s">
        <v>3</v>
      </c>
      <c r="K250" t="s">
        <v>791</v>
      </c>
      <c r="L250">
        <v>1354</v>
      </c>
      <c r="N250">
        <v>1010</v>
      </c>
      <c r="O250" t="s">
        <v>163</v>
      </c>
      <c r="P250" t="s">
        <v>163</v>
      </c>
      <c r="Q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36</v>
      </c>
      <c r="AG250">
        <v>1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ROW(Source!A200)</f>
        <v>200</v>
      </c>
      <c r="B251">
        <v>86550298</v>
      </c>
      <c r="C251">
        <v>86550289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612</v>
      </c>
      <c r="J251" t="s">
        <v>3</v>
      </c>
      <c r="K251" t="s">
        <v>613</v>
      </c>
      <c r="L251">
        <v>1191</v>
      </c>
      <c r="N251">
        <v>1013</v>
      </c>
      <c r="O251" t="s">
        <v>614</v>
      </c>
      <c r="P251" t="s">
        <v>614</v>
      </c>
      <c r="Q251">
        <v>1</v>
      </c>
      <c r="X251">
        <v>1.47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139</v>
      </c>
      <c r="AG251">
        <v>2.0286</v>
      </c>
      <c r="AH251">
        <v>2</v>
      </c>
      <c r="AI251">
        <v>86550290</v>
      </c>
      <c r="AJ251">
        <v>231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ROW(Source!A200)</f>
        <v>200</v>
      </c>
      <c r="B252">
        <v>86550299</v>
      </c>
      <c r="C252">
        <v>86550289</v>
      </c>
      <c r="D252">
        <v>85731378</v>
      </c>
      <c r="E252">
        <v>1</v>
      </c>
      <c r="F252">
        <v>1</v>
      </c>
      <c r="G252">
        <v>1081</v>
      </c>
      <c r="H252">
        <v>2</v>
      </c>
      <c r="I252" t="s">
        <v>679</v>
      </c>
      <c r="J252" t="s">
        <v>680</v>
      </c>
      <c r="K252" t="s">
        <v>681</v>
      </c>
      <c r="L252">
        <v>1368</v>
      </c>
      <c r="N252">
        <v>1011</v>
      </c>
      <c r="O252" t="s">
        <v>618</v>
      </c>
      <c r="P252" t="s">
        <v>618</v>
      </c>
      <c r="Q252">
        <v>1</v>
      </c>
      <c r="X252">
        <v>0.35</v>
      </c>
      <c r="Y252">
        <v>0</v>
      </c>
      <c r="Z252">
        <v>7.11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138</v>
      </c>
      <c r="AG252">
        <v>0.52500000000000002</v>
      </c>
      <c r="AH252">
        <v>2</v>
      </c>
      <c r="AI252">
        <v>86550291</v>
      </c>
      <c r="AJ252">
        <v>232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ROW(Source!A200)</f>
        <v>200</v>
      </c>
      <c r="B253">
        <v>86550300</v>
      </c>
      <c r="C253">
        <v>86550289</v>
      </c>
      <c r="D253">
        <v>85731677</v>
      </c>
      <c r="E253">
        <v>1</v>
      </c>
      <c r="F253">
        <v>1</v>
      </c>
      <c r="G253">
        <v>1081</v>
      </c>
      <c r="H253">
        <v>2</v>
      </c>
      <c r="I253" t="s">
        <v>632</v>
      </c>
      <c r="J253" t="s">
        <v>633</v>
      </c>
      <c r="K253" t="s">
        <v>634</v>
      </c>
      <c r="L253">
        <v>1368</v>
      </c>
      <c r="N253">
        <v>1011</v>
      </c>
      <c r="O253" t="s">
        <v>618</v>
      </c>
      <c r="P253" t="s">
        <v>618</v>
      </c>
      <c r="Q253">
        <v>1</v>
      </c>
      <c r="X253">
        <v>0.02</v>
      </c>
      <c r="Y253">
        <v>0</v>
      </c>
      <c r="Z253">
        <v>83.1</v>
      </c>
      <c r="AA253">
        <v>12.62</v>
      </c>
      <c r="AB253">
        <v>0</v>
      </c>
      <c r="AC253">
        <v>0</v>
      </c>
      <c r="AD253">
        <v>1</v>
      </c>
      <c r="AE253">
        <v>0</v>
      </c>
      <c r="AF253" t="s">
        <v>138</v>
      </c>
      <c r="AG253">
        <v>0.03</v>
      </c>
      <c r="AH253">
        <v>2</v>
      </c>
      <c r="AI253">
        <v>86550292</v>
      </c>
      <c r="AJ253">
        <v>233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ROW(Source!A200)</f>
        <v>200</v>
      </c>
      <c r="B254">
        <v>86550301</v>
      </c>
      <c r="C254">
        <v>86550289</v>
      </c>
      <c r="D254">
        <v>85701847</v>
      </c>
      <c r="E254">
        <v>1</v>
      </c>
      <c r="F254">
        <v>1</v>
      </c>
      <c r="G254">
        <v>1081</v>
      </c>
      <c r="H254">
        <v>3</v>
      </c>
      <c r="I254" t="s">
        <v>715</v>
      </c>
      <c r="J254" t="s">
        <v>716</v>
      </c>
      <c r="K254" t="s">
        <v>717</v>
      </c>
      <c r="L254">
        <v>1348</v>
      </c>
      <c r="N254">
        <v>1009</v>
      </c>
      <c r="O254" t="s">
        <v>628</v>
      </c>
      <c r="P254" t="s">
        <v>628</v>
      </c>
      <c r="Q254">
        <v>1000</v>
      </c>
      <c r="X254">
        <v>1.3999999999999999E-4</v>
      </c>
      <c r="Y254">
        <v>9879.51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36</v>
      </c>
      <c r="AG254">
        <v>1.3999999999999999E-4</v>
      </c>
      <c r="AH254">
        <v>2</v>
      </c>
      <c r="AI254">
        <v>86550293</v>
      </c>
      <c r="AJ254">
        <v>234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ROW(Source!A200)</f>
        <v>200</v>
      </c>
      <c r="B255">
        <v>86550302</v>
      </c>
      <c r="C255">
        <v>86550289</v>
      </c>
      <c r="D255">
        <v>85700656</v>
      </c>
      <c r="E255">
        <v>1</v>
      </c>
      <c r="F255">
        <v>1</v>
      </c>
      <c r="G255">
        <v>1081</v>
      </c>
      <c r="H255">
        <v>3</v>
      </c>
      <c r="I255" t="s">
        <v>688</v>
      </c>
      <c r="J255" t="s">
        <v>689</v>
      </c>
      <c r="K255" t="s">
        <v>690</v>
      </c>
      <c r="L255">
        <v>1348</v>
      </c>
      <c r="N255">
        <v>1009</v>
      </c>
      <c r="O255" t="s">
        <v>628</v>
      </c>
      <c r="P255" t="s">
        <v>628</v>
      </c>
      <c r="Q255">
        <v>1000</v>
      </c>
      <c r="X255">
        <v>1.1000000000000001E-3</v>
      </c>
      <c r="Y255">
        <v>17868.28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36</v>
      </c>
      <c r="AG255">
        <v>1.1000000000000001E-3</v>
      </c>
      <c r="AH255">
        <v>2</v>
      </c>
      <c r="AI255">
        <v>86550294</v>
      </c>
      <c r="AJ255">
        <v>235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ROW(Source!A200)</f>
        <v>200</v>
      </c>
      <c r="B256">
        <v>86550303</v>
      </c>
      <c r="C256">
        <v>86550289</v>
      </c>
      <c r="D256">
        <v>85721435</v>
      </c>
      <c r="E256">
        <v>1</v>
      </c>
      <c r="F256">
        <v>1</v>
      </c>
      <c r="G256">
        <v>1081</v>
      </c>
      <c r="H256">
        <v>3</v>
      </c>
      <c r="I256" t="s">
        <v>718</v>
      </c>
      <c r="J256" t="s">
        <v>719</v>
      </c>
      <c r="K256" t="s">
        <v>720</v>
      </c>
      <c r="L256">
        <v>1346</v>
      </c>
      <c r="N256">
        <v>1009</v>
      </c>
      <c r="O256" t="s">
        <v>651</v>
      </c>
      <c r="P256" t="s">
        <v>651</v>
      </c>
      <c r="Q256">
        <v>1</v>
      </c>
      <c r="X256">
        <v>0.04</v>
      </c>
      <c r="Y256">
        <v>19.28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36</v>
      </c>
      <c r="AG256">
        <v>0.04</v>
      </c>
      <c r="AH256">
        <v>2</v>
      </c>
      <c r="AI256">
        <v>86550295</v>
      </c>
      <c r="AJ256">
        <v>238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ROW(Source!A200)</f>
        <v>200</v>
      </c>
      <c r="B257">
        <v>86550304</v>
      </c>
      <c r="C257">
        <v>86550289</v>
      </c>
      <c r="D257">
        <v>85661457</v>
      </c>
      <c r="E257">
        <v>1081</v>
      </c>
      <c r="F257">
        <v>1</v>
      </c>
      <c r="G257">
        <v>1081</v>
      </c>
      <c r="H257">
        <v>3</v>
      </c>
      <c r="I257" t="s">
        <v>808</v>
      </c>
      <c r="J257" t="s">
        <v>3</v>
      </c>
      <c r="K257" t="s">
        <v>809</v>
      </c>
      <c r="L257">
        <v>1354</v>
      </c>
      <c r="N257">
        <v>1010</v>
      </c>
      <c r="O257" t="s">
        <v>163</v>
      </c>
      <c r="P257" t="s">
        <v>163</v>
      </c>
      <c r="Q257">
        <v>1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36</v>
      </c>
      <c r="AG257">
        <v>2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ROW(Source!A200)</f>
        <v>200</v>
      </c>
      <c r="B258">
        <v>86550305</v>
      </c>
      <c r="C258">
        <v>86550289</v>
      </c>
      <c r="D258">
        <v>85681228</v>
      </c>
      <c r="E258">
        <v>1081</v>
      </c>
      <c r="F258">
        <v>1</v>
      </c>
      <c r="G258">
        <v>1081</v>
      </c>
      <c r="H258">
        <v>3</v>
      </c>
      <c r="I258" t="s">
        <v>790</v>
      </c>
      <c r="J258" t="s">
        <v>3</v>
      </c>
      <c r="K258" t="s">
        <v>791</v>
      </c>
      <c r="L258">
        <v>1354</v>
      </c>
      <c r="N258">
        <v>1010</v>
      </c>
      <c r="O258" t="s">
        <v>163</v>
      </c>
      <c r="P258" t="s">
        <v>163</v>
      </c>
      <c r="Q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36</v>
      </c>
      <c r="AG258">
        <v>1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ROW(Source!A240)</f>
        <v>240</v>
      </c>
      <c r="B259">
        <v>86550317</v>
      </c>
      <c r="C259">
        <v>86550308</v>
      </c>
      <c r="D259">
        <v>85665773</v>
      </c>
      <c r="E259">
        <v>1081</v>
      </c>
      <c r="F259">
        <v>1</v>
      </c>
      <c r="G259">
        <v>1081</v>
      </c>
      <c r="H259">
        <v>1</v>
      </c>
      <c r="I259" t="s">
        <v>612</v>
      </c>
      <c r="J259" t="s">
        <v>3</v>
      </c>
      <c r="K259" t="s">
        <v>613</v>
      </c>
      <c r="L259">
        <v>1191</v>
      </c>
      <c r="N259">
        <v>1013</v>
      </c>
      <c r="O259" t="s">
        <v>614</v>
      </c>
      <c r="P259" t="s">
        <v>614</v>
      </c>
      <c r="Q259">
        <v>1</v>
      </c>
      <c r="X259">
        <v>174.85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139</v>
      </c>
      <c r="AG259">
        <v>241.29299999999998</v>
      </c>
      <c r="AH259">
        <v>2</v>
      </c>
      <c r="AI259">
        <v>86550309</v>
      </c>
      <c r="AJ259">
        <v>239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ROW(Source!A240)</f>
        <v>240</v>
      </c>
      <c r="B260">
        <v>86550318</v>
      </c>
      <c r="C260">
        <v>86550308</v>
      </c>
      <c r="D260">
        <v>85731680</v>
      </c>
      <c r="E260">
        <v>1</v>
      </c>
      <c r="F260">
        <v>1</v>
      </c>
      <c r="G260">
        <v>1081</v>
      </c>
      <c r="H260">
        <v>2</v>
      </c>
      <c r="I260" t="s">
        <v>661</v>
      </c>
      <c r="J260" t="s">
        <v>662</v>
      </c>
      <c r="K260" t="s">
        <v>663</v>
      </c>
      <c r="L260">
        <v>1368</v>
      </c>
      <c r="N260">
        <v>1011</v>
      </c>
      <c r="O260" t="s">
        <v>618</v>
      </c>
      <c r="P260" t="s">
        <v>618</v>
      </c>
      <c r="Q260">
        <v>1</v>
      </c>
      <c r="X260">
        <v>0.11</v>
      </c>
      <c r="Y260">
        <v>0</v>
      </c>
      <c r="Z260">
        <v>123.34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138</v>
      </c>
      <c r="AG260">
        <v>0.16500000000000001</v>
      </c>
      <c r="AH260">
        <v>2</v>
      </c>
      <c r="AI260">
        <v>86550310</v>
      </c>
      <c r="AJ260">
        <v>240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ROW(Source!A240)</f>
        <v>240</v>
      </c>
      <c r="B261">
        <v>86550320</v>
      </c>
      <c r="C261">
        <v>86550308</v>
      </c>
      <c r="D261">
        <v>85731798</v>
      </c>
      <c r="E261">
        <v>1</v>
      </c>
      <c r="F261">
        <v>1</v>
      </c>
      <c r="G261">
        <v>1081</v>
      </c>
      <c r="H261">
        <v>2</v>
      </c>
      <c r="I261" t="s">
        <v>664</v>
      </c>
      <c r="J261" t="s">
        <v>665</v>
      </c>
      <c r="K261" t="s">
        <v>666</v>
      </c>
      <c r="L261">
        <v>1368</v>
      </c>
      <c r="N261">
        <v>1011</v>
      </c>
      <c r="O261" t="s">
        <v>618</v>
      </c>
      <c r="P261" t="s">
        <v>618</v>
      </c>
      <c r="Q261">
        <v>1</v>
      </c>
      <c r="X261">
        <v>1.8</v>
      </c>
      <c r="Y261">
        <v>0</v>
      </c>
      <c r="Z261">
        <v>0.8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138</v>
      </c>
      <c r="AG261">
        <v>2.6999999999999997</v>
      </c>
      <c r="AH261">
        <v>2</v>
      </c>
      <c r="AI261">
        <v>86550312</v>
      </c>
      <c r="AJ261">
        <v>241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ROW(Source!A240)</f>
        <v>240</v>
      </c>
      <c r="B262">
        <v>86550321</v>
      </c>
      <c r="C262">
        <v>86550308</v>
      </c>
      <c r="D262">
        <v>85731746</v>
      </c>
      <c r="E262">
        <v>1</v>
      </c>
      <c r="F262">
        <v>1</v>
      </c>
      <c r="G262">
        <v>1081</v>
      </c>
      <c r="H262">
        <v>2</v>
      </c>
      <c r="I262" t="s">
        <v>667</v>
      </c>
      <c r="J262" t="s">
        <v>668</v>
      </c>
      <c r="K262" t="s">
        <v>669</v>
      </c>
      <c r="L262">
        <v>1368</v>
      </c>
      <c r="N262">
        <v>1011</v>
      </c>
      <c r="O262" t="s">
        <v>618</v>
      </c>
      <c r="P262" t="s">
        <v>618</v>
      </c>
      <c r="Q262">
        <v>1</v>
      </c>
      <c r="X262">
        <v>1.85</v>
      </c>
      <c r="Y262">
        <v>0</v>
      </c>
      <c r="Z262">
        <v>1.08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138</v>
      </c>
      <c r="AG262">
        <v>2.7749999999999999</v>
      </c>
      <c r="AH262">
        <v>2</v>
      </c>
      <c r="AI262">
        <v>86550313</v>
      </c>
      <c r="AJ262">
        <v>242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ROW(Source!A240)</f>
        <v>240</v>
      </c>
      <c r="B263">
        <v>86550319</v>
      </c>
      <c r="C263">
        <v>86550308</v>
      </c>
      <c r="D263">
        <v>85730911</v>
      </c>
      <c r="E263">
        <v>1</v>
      </c>
      <c r="F263">
        <v>1</v>
      </c>
      <c r="G263">
        <v>1081</v>
      </c>
      <c r="H263">
        <v>2</v>
      </c>
      <c r="I263" t="s">
        <v>652</v>
      </c>
      <c r="J263" t="s">
        <v>653</v>
      </c>
      <c r="K263" t="s">
        <v>654</v>
      </c>
      <c r="L263">
        <v>1368</v>
      </c>
      <c r="N263">
        <v>1011</v>
      </c>
      <c r="O263" t="s">
        <v>618</v>
      </c>
      <c r="P263" t="s">
        <v>618</v>
      </c>
      <c r="Q263">
        <v>1</v>
      </c>
      <c r="X263">
        <v>0.11</v>
      </c>
      <c r="Y263">
        <v>0</v>
      </c>
      <c r="Z263">
        <v>179.17</v>
      </c>
      <c r="AA263">
        <v>16.93</v>
      </c>
      <c r="AB263">
        <v>0</v>
      </c>
      <c r="AC263">
        <v>0</v>
      </c>
      <c r="AD263">
        <v>1</v>
      </c>
      <c r="AE263">
        <v>0</v>
      </c>
      <c r="AF263" t="s">
        <v>138</v>
      </c>
      <c r="AG263">
        <v>0.16500000000000001</v>
      </c>
      <c r="AH263">
        <v>2</v>
      </c>
      <c r="AI263">
        <v>86550311</v>
      </c>
      <c r="AJ263">
        <v>243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ROW(Source!A240)</f>
        <v>240</v>
      </c>
      <c r="B264">
        <v>86550322</v>
      </c>
      <c r="C264">
        <v>86550308</v>
      </c>
      <c r="D264">
        <v>85700702</v>
      </c>
      <c r="E264">
        <v>1</v>
      </c>
      <c r="F264">
        <v>1</v>
      </c>
      <c r="G264">
        <v>1081</v>
      </c>
      <c r="H264">
        <v>3</v>
      </c>
      <c r="I264" t="s">
        <v>670</v>
      </c>
      <c r="J264" t="s">
        <v>671</v>
      </c>
      <c r="K264" t="s">
        <v>672</v>
      </c>
      <c r="L264">
        <v>1346</v>
      </c>
      <c r="N264">
        <v>1009</v>
      </c>
      <c r="O264" t="s">
        <v>651</v>
      </c>
      <c r="P264" t="s">
        <v>651</v>
      </c>
      <c r="Q264">
        <v>1</v>
      </c>
      <c r="X264">
        <v>0.44</v>
      </c>
      <c r="Y264">
        <v>1.61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36</v>
      </c>
      <c r="AG264">
        <v>0.44</v>
      </c>
      <c r="AH264">
        <v>2</v>
      </c>
      <c r="AI264">
        <v>86550314</v>
      </c>
      <c r="AJ264">
        <v>244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ROW(Source!A240)</f>
        <v>240</v>
      </c>
      <c r="B265">
        <v>86550323</v>
      </c>
      <c r="C265">
        <v>86550308</v>
      </c>
      <c r="D265">
        <v>85700705</v>
      </c>
      <c r="E265">
        <v>1</v>
      </c>
      <c r="F265">
        <v>1</v>
      </c>
      <c r="G265">
        <v>1081</v>
      </c>
      <c r="H265">
        <v>3</v>
      </c>
      <c r="I265" t="s">
        <v>642</v>
      </c>
      <c r="J265" t="s">
        <v>643</v>
      </c>
      <c r="K265" t="s">
        <v>644</v>
      </c>
      <c r="L265">
        <v>1339</v>
      </c>
      <c r="N265">
        <v>1007</v>
      </c>
      <c r="O265" t="s">
        <v>622</v>
      </c>
      <c r="P265" t="s">
        <v>622</v>
      </c>
      <c r="Q265">
        <v>1</v>
      </c>
      <c r="X265">
        <v>1.57</v>
      </c>
      <c r="Y265">
        <v>7.07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36</v>
      </c>
      <c r="AG265">
        <v>1.57</v>
      </c>
      <c r="AH265">
        <v>2</v>
      </c>
      <c r="AI265">
        <v>86550315</v>
      </c>
      <c r="AJ265">
        <v>245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ROW(Source!A240)</f>
        <v>240</v>
      </c>
      <c r="B266">
        <v>86550324</v>
      </c>
      <c r="C266">
        <v>86550308</v>
      </c>
      <c r="D266">
        <v>85661253</v>
      </c>
      <c r="E266">
        <v>1081</v>
      </c>
      <c r="F266">
        <v>1</v>
      </c>
      <c r="G266">
        <v>1081</v>
      </c>
      <c r="H266">
        <v>3</v>
      </c>
      <c r="I266" t="s">
        <v>798</v>
      </c>
      <c r="J266" t="s">
        <v>3</v>
      </c>
      <c r="K266" t="s">
        <v>799</v>
      </c>
      <c r="L266">
        <v>1301</v>
      </c>
      <c r="N266">
        <v>1003</v>
      </c>
      <c r="O266" t="s">
        <v>144</v>
      </c>
      <c r="P266" t="s">
        <v>144</v>
      </c>
      <c r="Q266">
        <v>1</v>
      </c>
      <c r="X266">
        <v>100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36</v>
      </c>
      <c r="AG266">
        <v>100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ROW(Source!A241)</f>
        <v>241</v>
      </c>
      <c r="B267">
        <v>86550317</v>
      </c>
      <c r="C267">
        <v>86550308</v>
      </c>
      <c r="D267">
        <v>85665773</v>
      </c>
      <c r="E267">
        <v>1081</v>
      </c>
      <c r="F267">
        <v>1</v>
      </c>
      <c r="G267">
        <v>1081</v>
      </c>
      <c r="H267">
        <v>1</v>
      </c>
      <c r="I267" t="s">
        <v>612</v>
      </c>
      <c r="J267" t="s">
        <v>3</v>
      </c>
      <c r="K267" t="s">
        <v>613</v>
      </c>
      <c r="L267">
        <v>1191</v>
      </c>
      <c r="N267">
        <v>1013</v>
      </c>
      <c r="O267" t="s">
        <v>614</v>
      </c>
      <c r="P267" t="s">
        <v>614</v>
      </c>
      <c r="Q267">
        <v>1</v>
      </c>
      <c r="X267">
        <v>174.85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139</v>
      </c>
      <c r="AG267">
        <v>241.29299999999998</v>
      </c>
      <c r="AH267">
        <v>2</v>
      </c>
      <c r="AI267">
        <v>86550309</v>
      </c>
      <c r="AJ267">
        <v>247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ROW(Source!A241)</f>
        <v>241</v>
      </c>
      <c r="B268">
        <v>86550318</v>
      </c>
      <c r="C268">
        <v>86550308</v>
      </c>
      <c r="D268">
        <v>85731680</v>
      </c>
      <c r="E268">
        <v>1</v>
      </c>
      <c r="F268">
        <v>1</v>
      </c>
      <c r="G268">
        <v>1081</v>
      </c>
      <c r="H268">
        <v>2</v>
      </c>
      <c r="I268" t="s">
        <v>661</v>
      </c>
      <c r="J268" t="s">
        <v>662</v>
      </c>
      <c r="K268" t="s">
        <v>663</v>
      </c>
      <c r="L268">
        <v>1368</v>
      </c>
      <c r="N268">
        <v>1011</v>
      </c>
      <c r="O268" t="s">
        <v>618</v>
      </c>
      <c r="P268" t="s">
        <v>618</v>
      </c>
      <c r="Q268">
        <v>1</v>
      </c>
      <c r="X268">
        <v>0.11</v>
      </c>
      <c r="Y268">
        <v>0</v>
      </c>
      <c r="Z268">
        <v>123.34</v>
      </c>
      <c r="AA268">
        <v>12.62</v>
      </c>
      <c r="AB268">
        <v>0</v>
      </c>
      <c r="AC268">
        <v>0</v>
      </c>
      <c r="AD268">
        <v>1</v>
      </c>
      <c r="AE268">
        <v>0</v>
      </c>
      <c r="AF268" t="s">
        <v>138</v>
      </c>
      <c r="AG268">
        <v>0.16500000000000001</v>
      </c>
      <c r="AH268">
        <v>2</v>
      </c>
      <c r="AI268">
        <v>86550310</v>
      </c>
      <c r="AJ268">
        <v>248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ROW(Source!A241)</f>
        <v>241</v>
      </c>
      <c r="B269">
        <v>86550320</v>
      </c>
      <c r="C269">
        <v>86550308</v>
      </c>
      <c r="D269">
        <v>85731798</v>
      </c>
      <c r="E269">
        <v>1</v>
      </c>
      <c r="F269">
        <v>1</v>
      </c>
      <c r="G269">
        <v>1081</v>
      </c>
      <c r="H269">
        <v>2</v>
      </c>
      <c r="I269" t="s">
        <v>664</v>
      </c>
      <c r="J269" t="s">
        <v>665</v>
      </c>
      <c r="K269" t="s">
        <v>666</v>
      </c>
      <c r="L269">
        <v>1368</v>
      </c>
      <c r="N269">
        <v>1011</v>
      </c>
      <c r="O269" t="s">
        <v>618</v>
      </c>
      <c r="P269" t="s">
        <v>618</v>
      </c>
      <c r="Q269">
        <v>1</v>
      </c>
      <c r="X269">
        <v>1.8</v>
      </c>
      <c r="Y269">
        <v>0</v>
      </c>
      <c r="Z269">
        <v>0.8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138</v>
      </c>
      <c r="AG269">
        <v>2.6999999999999997</v>
      </c>
      <c r="AH269">
        <v>2</v>
      </c>
      <c r="AI269">
        <v>86550312</v>
      </c>
      <c r="AJ269">
        <v>249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ROW(Source!A241)</f>
        <v>241</v>
      </c>
      <c r="B270">
        <v>86550321</v>
      </c>
      <c r="C270">
        <v>86550308</v>
      </c>
      <c r="D270">
        <v>85731746</v>
      </c>
      <c r="E270">
        <v>1</v>
      </c>
      <c r="F270">
        <v>1</v>
      </c>
      <c r="G270">
        <v>1081</v>
      </c>
      <c r="H270">
        <v>2</v>
      </c>
      <c r="I270" t="s">
        <v>667</v>
      </c>
      <c r="J270" t="s">
        <v>668</v>
      </c>
      <c r="K270" t="s">
        <v>669</v>
      </c>
      <c r="L270">
        <v>1368</v>
      </c>
      <c r="N270">
        <v>1011</v>
      </c>
      <c r="O270" t="s">
        <v>618</v>
      </c>
      <c r="P270" t="s">
        <v>618</v>
      </c>
      <c r="Q270">
        <v>1</v>
      </c>
      <c r="X270">
        <v>1.85</v>
      </c>
      <c r="Y270">
        <v>0</v>
      </c>
      <c r="Z270">
        <v>1.08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138</v>
      </c>
      <c r="AG270">
        <v>2.7749999999999999</v>
      </c>
      <c r="AH270">
        <v>2</v>
      </c>
      <c r="AI270">
        <v>86550313</v>
      </c>
      <c r="AJ270">
        <v>250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ROW(Source!A241)</f>
        <v>241</v>
      </c>
      <c r="B271">
        <v>86550319</v>
      </c>
      <c r="C271">
        <v>86550308</v>
      </c>
      <c r="D271">
        <v>85730911</v>
      </c>
      <c r="E271">
        <v>1</v>
      </c>
      <c r="F271">
        <v>1</v>
      </c>
      <c r="G271">
        <v>1081</v>
      </c>
      <c r="H271">
        <v>2</v>
      </c>
      <c r="I271" t="s">
        <v>652</v>
      </c>
      <c r="J271" t="s">
        <v>653</v>
      </c>
      <c r="K271" t="s">
        <v>654</v>
      </c>
      <c r="L271">
        <v>1368</v>
      </c>
      <c r="N271">
        <v>1011</v>
      </c>
      <c r="O271" t="s">
        <v>618</v>
      </c>
      <c r="P271" t="s">
        <v>618</v>
      </c>
      <c r="Q271">
        <v>1</v>
      </c>
      <c r="X271">
        <v>0.11</v>
      </c>
      <c r="Y271">
        <v>0</v>
      </c>
      <c r="Z271">
        <v>179.17</v>
      </c>
      <c r="AA271">
        <v>16.93</v>
      </c>
      <c r="AB271">
        <v>0</v>
      </c>
      <c r="AC271">
        <v>0</v>
      </c>
      <c r="AD271">
        <v>1</v>
      </c>
      <c r="AE271">
        <v>0</v>
      </c>
      <c r="AF271" t="s">
        <v>138</v>
      </c>
      <c r="AG271">
        <v>0.16500000000000001</v>
      </c>
      <c r="AH271">
        <v>2</v>
      </c>
      <c r="AI271">
        <v>86550311</v>
      </c>
      <c r="AJ271">
        <v>251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ROW(Source!A241)</f>
        <v>241</v>
      </c>
      <c r="B272">
        <v>86550322</v>
      </c>
      <c r="C272">
        <v>86550308</v>
      </c>
      <c r="D272">
        <v>85700702</v>
      </c>
      <c r="E272">
        <v>1</v>
      </c>
      <c r="F272">
        <v>1</v>
      </c>
      <c r="G272">
        <v>1081</v>
      </c>
      <c r="H272">
        <v>3</v>
      </c>
      <c r="I272" t="s">
        <v>670</v>
      </c>
      <c r="J272" t="s">
        <v>671</v>
      </c>
      <c r="K272" t="s">
        <v>672</v>
      </c>
      <c r="L272">
        <v>1346</v>
      </c>
      <c r="N272">
        <v>1009</v>
      </c>
      <c r="O272" t="s">
        <v>651</v>
      </c>
      <c r="P272" t="s">
        <v>651</v>
      </c>
      <c r="Q272">
        <v>1</v>
      </c>
      <c r="X272">
        <v>0.44</v>
      </c>
      <c r="Y272">
        <v>1.61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36</v>
      </c>
      <c r="AG272">
        <v>0.44</v>
      </c>
      <c r="AH272">
        <v>2</v>
      </c>
      <c r="AI272">
        <v>86550314</v>
      </c>
      <c r="AJ272">
        <v>252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ROW(Source!A241)</f>
        <v>241</v>
      </c>
      <c r="B273">
        <v>86550323</v>
      </c>
      <c r="C273">
        <v>86550308</v>
      </c>
      <c r="D273">
        <v>85700705</v>
      </c>
      <c r="E273">
        <v>1</v>
      </c>
      <c r="F273">
        <v>1</v>
      </c>
      <c r="G273">
        <v>1081</v>
      </c>
      <c r="H273">
        <v>3</v>
      </c>
      <c r="I273" t="s">
        <v>642</v>
      </c>
      <c r="J273" t="s">
        <v>643</v>
      </c>
      <c r="K273" t="s">
        <v>644</v>
      </c>
      <c r="L273">
        <v>1339</v>
      </c>
      <c r="N273">
        <v>1007</v>
      </c>
      <c r="O273" t="s">
        <v>622</v>
      </c>
      <c r="P273" t="s">
        <v>622</v>
      </c>
      <c r="Q273">
        <v>1</v>
      </c>
      <c r="X273">
        <v>1.57</v>
      </c>
      <c r="Y273">
        <v>7.07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36</v>
      </c>
      <c r="AG273">
        <v>1.57</v>
      </c>
      <c r="AH273">
        <v>2</v>
      </c>
      <c r="AI273">
        <v>86550315</v>
      </c>
      <c r="AJ273">
        <v>253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ROW(Source!A241)</f>
        <v>241</v>
      </c>
      <c r="B274">
        <v>86550324</v>
      </c>
      <c r="C274">
        <v>86550308</v>
      </c>
      <c r="D274">
        <v>85661253</v>
      </c>
      <c r="E274">
        <v>1081</v>
      </c>
      <c r="F274">
        <v>1</v>
      </c>
      <c r="G274">
        <v>1081</v>
      </c>
      <c r="H274">
        <v>3</v>
      </c>
      <c r="I274" t="s">
        <v>798</v>
      </c>
      <c r="J274" t="s">
        <v>3</v>
      </c>
      <c r="K274" t="s">
        <v>799</v>
      </c>
      <c r="L274">
        <v>1301</v>
      </c>
      <c r="N274">
        <v>1003</v>
      </c>
      <c r="O274" t="s">
        <v>144</v>
      </c>
      <c r="P274" t="s">
        <v>144</v>
      </c>
      <c r="Q274">
        <v>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36</v>
      </c>
      <c r="AG274">
        <v>100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ROW(Source!A244)</f>
        <v>244</v>
      </c>
      <c r="B275">
        <v>86550335</v>
      </c>
      <c r="C275">
        <v>86550326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612</v>
      </c>
      <c r="J275" t="s">
        <v>3</v>
      </c>
      <c r="K275" t="s">
        <v>613</v>
      </c>
      <c r="L275">
        <v>1191</v>
      </c>
      <c r="N275">
        <v>1013</v>
      </c>
      <c r="O275" t="s">
        <v>614</v>
      </c>
      <c r="P275" t="s">
        <v>614</v>
      </c>
      <c r="Q275">
        <v>1</v>
      </c>
      <c r="X275">
        <v>142.31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139</v>
      </c>
      <c r="AG275">
        <v>196.3878</v>
      </c>
      <c r="AH275">
        <v>2</v>
      </c>
      <c r="AI275">
        <v>86550327</v>
      </c>
      <c r="AJ275">
        <v>255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ROW(Source!A244)</f>
        <v>244</v>
      </c>
      <c r="B276">
        <v>86550336</v>
      </c>
      <c r="C276">
        <v>86550326</v>
      </c>
      <c r="D276">
        <v>85731680</v>
      </c>
      <c r="E276">
        <v>1</v>
      </c>
      <c r="F276">
        <v>1</v>
      </c>
      <c r="G276">
        <v>1081</v>
      </c>
      <c r="H276">
        <v>2</v>
      </c>
      <c r="I276" t="s">
        <v>661</v>
      </c>
      <c r="J276" t="s">
        <v>662</v>
      </c>
      <c r="K276" t="s">
        <v>663</v>
      </c>
      <c r="L276">
        <v>1368</v>
      </c>
      <c r="N276">
        <v>1011</v>
      </c>
      <c r="O276" t="s">
        <v>618</v>
      </c>
      <c r="P276" t="s">
        <v>618</v>
      </c>
      <c r="Q276">
        <v>1</v>
      </c>
      <c r="X276">
        <v>0.06</v>
      </c>
      <c r="Y276">
        <v>0</v>
      </c>
      <c r="Z276">
        <v>123.34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138</v>
      </c>
      <c r="AG276">
        <v>0.09</v>
      </c>
      <c r="AH276">
        <v>2</v>
      </c>
      <c r="AI276">
        <v>86550328</v>
      </c>
      <c r="AJ276">
        <v>256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ROW(Source!A244)</f>
        <v>244</v>
      </c>
      <c r="B277">
        <v>86550338</v>
      </c>
      <c r="C277">
        <v>86550326</v>
      </c>
      <c r="D277">
        <v>85731798</v>
      </c>
      <c r="E277">
        <v>1</v>
      </c>
      <c r="F277">
        <v>1</v>
      </c>
      <c r="G277">
        <v>1081</v>
      </c>
      <c r="H277">
        <v>2</v>
      </c>
      <c r="I277" t="s">
        <v>664</v>
      </c>
      <c r="J277" t="s">
        <v>665</v>
      </c>
      <c r="K277" t="s">
        <v>666</v>
      </c>
      <c r="L277">
        <v>1368</v>
      </c>
      <c r="N277">
        <v>1011</v>
      </c>
      <c r="O277" t="s">
        <v>618</v>
      </c>
      <c r="P277" t="s">
        <v>618</v>
      </c>
      <c r="Q277">
        <v>1</v>
      </c>
      <c r="X277">
        <v>1.8</v>
      </c>
      <c r="Y277">
        <v>0</v>
      </c>
      <c r="Z277">
        <v>0.8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138</v>
      </c>
      <c r="AG277">
        <v>2.6999999999999997</v>
      </c>
      <c r="AH277">
        <v>2</v>
      </c>
      <c r="AI277">
        <v>86550330</v>
      </c>
      <c r="AJ277">
        <v>257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ROW(Source!A244)</f>
        <v>244</v>
      </c>
      <c r="B278">
        <v>86550339</v>
      </c>
      <c r="C278">
        <v>86550326</v>
      </c>
      <c r="D278">
        <v>85731746</v>
      </c>
      <c r="E278">
        <v>1</v>
      </c>
      <c r="F278">
        <v>1</v>
      </c>
      <c r="G278">
        <v>1081</v>
      </c>
      <c r="H278">
        <v>2</v>
      </c>
      <c r="I278" t="s">
        <v>667</v>
      </c>
      <c r="J278" t="s">
        <v>668</v>
      </c>
      <c r="K278" t="s">
        <v>669</v>
      </c>
      <c r="L278">
        <v>1368</v>
      </c>
      <c r="N278">
        <v>1011</v>
      </c>
      <c r="O278" t="s">
        <v>618</v>
      </c>
      <c r="P278" t="s">
        <v>618</v>
      </c>
      <c r="Q278">
        <v>1</v>
      </c>
      <c r="X278">
        <v>1.85</v>
      </c>
      <c r="Y278">
        <v>0</v>
      </c>
      <c r="Z278">
        <v>1.08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138</v>
      </c>
      <c r="AG278">
        <v>2.7749999999999999</v>
      </c>
      <c r="AH278">
        <v>2</v>
      </c>
      <c r="AI278">
        <v>86550331</v>
      </c>
      <c r="AJ278">
        <v>258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ROW(Source!A244)</f>
        <v>244</v>
      </c>
      <c r="B279">
        <v>86550337</v>
      </c>
      <c r="C279">
        <v>86550326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652</v>
      </c>
      <c r="J279" t="s">
        <v>653</v>
      </c>
      <c r="K279" t="s">
        <v>654</v>
      </c>
      <c r="L279">
        <v>1368</v>
      </c>
      <c r="N279">
        <v>1011</v>
      </c>
      <c r="O279" t="s">
        <v>618</v>
      </c>
      <c r="P279" t="s">
        <v>618</v>
      </c>
      <c r="Q279">
        <v>1</v>
      </c>
      <c r="X279">
        <v>0.06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138</v>
      </c>
      <c r="AG279">
        <v>0.09</v>
      </c>
      <c r="AH279">
        <v>2</v>
      </c>
      <c r="AI279">
        <v>86550329</v>
      </c>
      <c r="AJ279">
        <v>259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ROW(Source!A244)</f>
        <v>244</v>
      </c>
      <c r="B280">
        <v>86550340</v>
      </c>
      <c r="C280">
        <v>86550326</v>
      </c>
      <c r="D280">
        <v>85700702</v>
      </c>
      <c r="E280">
        <v>1</v>
      </c>
      <c r="F280">
        <v>1</v>
      </c>
      <c r="G280">
        <v>1081</v>
      </c>
      <c r="H280">
        <v>3</v>
      </c>
      <c r="I280" t="s">
        <v>670</v>
      </c>
      <c r="J280" t="s">
        <v>671</v>
      </c>
      <c r="K280" t="s">
        <v>672</v>
      </c>
      <c r="L280">
        <v>1346</v>
      </c>
      <c r="N280">
        <v>1009</v>
      </c>
      <c r="O280" t="s">
        <v>651</v>
      </c>
      <c r="P280" t="s">
        <v>651</v>
      </c>
      <c r="Q280">
        <v>1</v>
      </c>
      <c r="X280">
        <v>0.34</v>
      </c>
      <c r="Y280">
        <v>1.61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36</v>
      </c>
      <c r="AG280">
        <v>0.34</v>
      </c>
      <c r="AH280">
        <v>2</v>
      </c>
      <c r="AI280">
        <v>86550332</v>
      </c>
      <c r="AJ280">
        <v>260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ROW(Source!A244)</f>
        <v>244</v>
      </c>
      <c r="B281">
        <v>86550341</v>
      </c>
      <c r="C281">
        <v>86550326</v>
      </c>
      <c r="D281">
        <v>85700705</v>
      </c>
      <c r="E281">
        <v>1</v>
      </c>
      <c r="F281">
        <v>1</v>
      </c>
      <c r="G281">
        <v>1081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622</v>
      </c>
      <c r="P281" t="s">
        <v>622</v>
      </c>
      <c r="Q281">
        <v>1</v>
      </c>
      <c r="X281">
        <v>0.39</v>
      </c>
      <c r="Y281">
        <v>7.07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36</v>
      </c>
      <c r="AG281">
        <v>0.39</v>
      </c>
      <c r="AH281">
        <v>2</v>
      </c>
      <c r="AI281">
        <v>86550333</v>
      </c>
      <c r="AJ281">
        <v>261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ROW(Source!A244)</f>
        <v>244</v>
      </c>
      <c r="B282">
        <v>86550342</v>
      </c>
      <c r="C282">
        <v>86550326</v>
      </c>
      <c r="D282">
        <v>85661253</v>
      </c>
      <c r="E282">
        <v>1081</v>
      </c>
      <c r="F282">
        <v>1</v>
      </c>
      <c r="G282">
        <v>1081</v>
      </c>
      <c r="H282">
        <v>3</v>
      </c>
      <c r="I282" t="s">
        <v>798</v>
      </c>
      <c r="J282" t="s">
        <v>3</v>
      </c>
      <c r="K282" t="s">
        <v>799</v>
      </c>
      <c r="L282">
        <v>1301</v>
      </c>
      <c r="N282">
        <v>1003</v>
      </c>
      <c r="O282" t="s">
        <v>144</v>
      </c>
      <c r="P282" t="s">
        <v>144</v>
      </c>
      <c r="Q282">
        <v>1</v>
      </c>
      <c r="X282">
        <v>100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36</v>
      </c>
      <c r="AG282">
        <v>100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ROW(Source!A245)</f>
        <v>245</v>
      </c>
      <c r="B283">
        <v>86550335</v>
      </c>
      <c r="C283">
        <v>86550326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612</v>
      </c>
      <c r="J283" t="s">
        <v>3</v>
      </c>
      <c r="K283" t="s">
        <v>613</v>
      </c>
      <c r="L283">
        <v>1191</v>
      </c>
      <c r="N283">
        <v>1013</v>
      </c>
      <c r="O283" t="s">
        <v>614</v>
      </c>
      <c r="P283" t="s">
        <v>614</v>
      </c>
      <c r="Q283">
        <v>1</v>
      </c>
      <c r="X283">
        <v>142.31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139</v>
      </c>
      <c r="AG283">
        <v>196.3878</v>
      </c>
      <c r="AH283">
        <v>2</v>
      </c>
      <c r="AI283">
        <v>86550327</v>
      </c>
      <c r="AJ283">
        <v>263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ROW(Source!A245)</f>
        <v>245</v>
      </c>
      <c r="B284">
        <v>86550336</v>
      </c>
      <c r="C284">
        <v>86550326</v>
      </c>
      <c r="D284">
        <v>85731680</v>
      </c>
      <c r="E284">
        <v>1</v>
      </c>
      <c r="F284">
        <v>1</v>
      </c>
      <c r="G284">
        <v>1081</v>
      </c>
      <c r="H284">
        <v>2</v>
      </c>
      <c r="I284" t="s">
        <v>661</v>
      </c>
      <c r="J284" t="s">
        <v>662</v>
      </c>
      <c r="K284" t="s">
        <v>663</v>
      </c>
      <c r="L284">
        <v>1368</v>
      </c>
      <c r="N284">
        <v>1011</v>
      </c>
      <c r="O284" t="s">
        <v>618</v>
      </c>
      <c r="P284" t="s">
        <v>618</v>
      </c>
      <c r="Q284">
        <v>1</v>
      </c>
      <c r="X284">
        <v>0.06</v>
      </c>
      <c r="Y284">
        <v>0</v>
      </c>
      <c r="Z284">
        <v>123.34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138</v>
      </c>
      <c r="AG284">
        <v>0.09</v>
      </c>
      <c r="AH284">
        <v>2</v>
      </c>
      <c r="AI284">
        <v>86550328</v>
      </c>
      <c r="AJ284">
        <v>264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ROW(Source!A245)</f>
        <v>245</v>
      </c>
      <c r="B285">
        <v>86550338</v>
      </c>
      <c r="C285">
        <v>86550326</v>
      </c>
      <c r="D285">
        <v>85731798</v>
      </c>
      <c r="E285">
        <v>1</v>
      </c>
      <c r="F285">
        <v>1</v>
      </c>
      <c r="G285">
        <v>1081</v>
      </c>
      <c r="H285">
        <v>2</v>
      </c>
      <c r="I285" t="s">
        <v>664</v>
      </c>
      <c r="J285" t="s">
        <v>665</v>
      </c>
      <c r="K285" t="s">
        <v>666</v>
      </c>
      <c r="L285">
        <v>1368</v>
      </c>
      <c r="N285">
        <v>1011</v>
      </c>
      <c r="O285" t="s">
        <v>618</v>
      </c>
      <c r="P285" t="s">
        <v>618</v>
      </c>
      <c r="Q285">
        <v>1</v>
      </c>
      <c r="X285">
        <v>1.8</v>
      </c>
      <c r="Y285">
        <v>0</v>
      </c>
      <c r="Z285">
        <v>0.8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138</v>
      </c>
      <c r="AG285">
        <v>2.6999999999999997</v>
      </c>
      <c r="AH285">
        <v>2</v>
      </c>
      <c r="AI285">
        <v>86550330</v>
      </c>
      <c r="AJ285">
        <v>265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ROW(Source!A245)</f>
        <v>245</v>
      </c>
      <c r="B286">
        <v>86550339</v>
      </c>
      <c r="C286">
        <v>86550326</v>
      </c>
      <c r="D286">
        <v>85731746</v>
      </c>
      <c r="E286">
        <v>1</v>
      </c>
      <c r="F286">
        <v>1</v>
      </c>
      <c r="G286">
        <v>1081</v>
      </c>
      <c r="H286">
        <v>2</v>
      </c>
      <c r="I286" t="s">
        <v>667</v>
      </c>
      <c r="J286" t="s">
        <v>668</v>
      </c>
      <c r="K286" t="s">
        <v>669</v>
      </c>
      <c r="L286">
        <v>1368</v>
      </c>
      <c r="N286">
        <v>1011</v>
      </c>
      <c r="O286" t="s">
        <v>618</v>
      </c>
      <c r="P286" t="s">
        <v>618</v>
      </c>
      <c r="Q286">
        <v>1</v>
      </c>
      <c r="X286">
        <v>1.85</v>
      </c>
      <c r="Y286">
        <v>0</v>
      </c>
      <c r="Z286">
        <v>1.08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138</v>
      </c>
      <c r="AG286">
        <v>2.7749999999999999</v>
      </c>
      <c r="AH286">
        <v>2</v>
      </c>
      <c r="AI286">
        <v>86550331</v>
      </c>
      <c r="AJ286">
        <v>266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ROW(Source!A245)</f>
        <v>245</v>
      </c>
      <c r="B287">
        <v>86550337</v>
      </c>
      <c r="C287">
        <v>86550326</v>
      </c>
      <c r="D287">
        <v>85730911</v>
      </c>
      <c r="E287">
        <v>1</v>
      </c>
      <c r="F287">
        <v>1</v>
      </c>
      <c r="G287">
        <v>1081</v>
      </c>
      <c r="H287">
        <v>2</v>
      </c>
      <c r="I287" t="s">
        <v>652</v>
      </c>
      <c r="J287" t="s">
        <v>653</v>
      </c>
      <c r="K287" t="s">
        <v>654</v>
      </c>
      <c r="L287">
        <v>1368</v>
      </c>
      <c r="N287">
        <v>1011</v>
      </c>
      <c r="O287" t="s">
        <v>618</v>
      </c>
      <c r="P287" t="s">
        <v>618</v>
      </c>
      <c r="Q287">
        <v>1</v>
      </c>
      <c r="X287">
        <v>0.06</v>
      </c>
      <c r="Y287">
        <v>0</v>
      </c>
      <c r="Z287">
        <v>179.17</v>
      </c>
      <c r="AA287">
        <v>16.93</v>
      </c>
      <c r="AB287">
        <v>0</v>
      </c>
      <c r="AC287">
        <v>0</v>
      </c>
      <c r="AD287">
        <v>1</v>
      </c>
      <c r="AE287">
        <v>0</v>
      </c>
      <c r="AF287" t="s">
        <v>138</v>
      </c>
      <c r="AG287">
        <v>0.09</v>
      </c>
      <c r="AH287">
        <v>2</v>
      </c>
      <c r="AI287">
        <v>86550329</v>
      </c>
      <c r="AJ287">
        <v>267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ROW(Source!A245)</f>
        <v>245</v>
      </c>
      <c r="B288">
        <v>86550340</v>
      </c>
      <c r="C288">
        <v>86550326</v>
      </c>
      <c r="D288">
        <v>85700702</v>
      </c>
      <c r="E288">
        <v>1</v>
      </c>
      <c r="F288">
        <v>1</v>
      </c>
      <c r="G288">
        <v>1081</v>
      </c>
      <c r="H288">
        <v>3</v>
      </c>
      <c r="I288" t="s">
        <v>670</v>
      </c>
      <c r="J288" t="s">
        <v>671</v>
      </c>
      <c r="K288" t="s">
        <v>672</v>
      </c>
      <c r="L288">
        <v>1346</v>
      </c>
      <c r="N288">
        <v>1009</v>
      </c>
      <c r="O288" t="s">
        <v>651</v>
      </c>
      <c r="P288" t="s">
        <v>651</v>
      </c>
      <c r="Q288">
        <v>1</v>
      </c>
      <c r="X288">
        <v>0.34</v>
      </c>
      <c r="Y288">
        <v>1.61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36</v>
      </c>
      <c r="AG288">
        <v>0.34</v>
      </c>
      <c r="AH288">
        <v>2</v>
      </c>
      <c r="AI288">
        <v>86550332</v>
      </c>
      <c r="AJ288">
        <v>268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ROW(Source!A245)</f>
        <v>245</v>
      </c>
      <c r="B289">
        <v>86550341</v>
      </c>
      <c r="C289">
        <v>86550326</v>
      </c>
      <c r="D289">
        <v>85700705</v>
      </c>
      <c r="E289">
        <v>1</v>
      </c>
      <c r="F289">
        <v>1</v>
      </c>
      <c r="G289">
        <v>1081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622</v>
      </c>
      <c r="P289" t="s">
        <v>622</v>
      </c>
      <c r="Q289">
        <v>1</v>
      </c>
      <c r="X289">
        <v>0.39</v>
      </c>
      <c r="Y289">
        <v>7.07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36</v>
      </c>
      <c r="AG289">
        <v>0.39</v>
      </c>
      <c r="AH289">
        <v>2</v>
      </c>
      <c r="AI289">
        <v>86550333</v>
      </c>
      <c r="AJ289">
        <v>269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ROW(Source!A245)</f>
        <v>245</v>
      </c>
      <c r="B290">
        <v>86550342</v>
      </c>
      <c r="C290">
        <v>86550326</v>
      </c>
      <c r="D290">
        <v>85661253</v>
      </c>
      <c r="E290">
        <v>1081</v>
      </c>
      <c r="F290">
        <v>1</v>
      </c>
      <c r="G290">
        <v>1081</v>
      </c>
      <c r="H290">
        <v>3</v>
      </c>
      <c r="I290" t="s">
        <v>798</v>
      </c>
      <c r="J290" t="s">
        <v>3</v>
      </c>
      <c r="K290" t="s">
        <v>799</v>
      </c>
      <c r="L290">
        <v>1301</v>
      </c>
      <c r="N290">
        <v>1003</v>
      </c>
      <c r="O290" t="s">
        <v>144</v>
      </c>
      <c r="P290" t="s">
        <v>144</v>
      </c>
      <c r="Q290">
        <v>1</v>
      </c>
      <c r="X290">
        <v>100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36</v>
      </c>
      <c r="AG290">
        <v>100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ROW(Source!A248)</f>
        <v>248</v>
      </c>
      <c r="B291">
        <v>86550347</v>
      </c>
      <c r="C291">
        <v>86550344</v>
      </c>
      <c r="D291">
        <v>85665773</v>
      </c>
      <c r="E291">
        <v>1081</v>
      </c>
      <c r="F291">
        <v>1</v>
      </c>
      <c r="G291">
        <v>1081</v>
      </c>
      <c r="H291">
        <v>1</v>
      </c>
      <c r="I291" t="s">
        <v>612</v>
      </c>
      <c r="J291" t="s">
        <v>3</v>
      </c>
      <c r="K291" t="s">
        <v>613</v>
      </c>
      <c r="L291">
        <v>1191</v>
      </c>
      <c r="N291">
        <v>1013</v>
      </c>
      <c r="O291" t="s">
        <v>614</v>
      </c>
      <c r="P291" t="s">
        <v>614</v>
      </c>
      <c r="Q291">
        <v>1</v>
      </c>
      <c r="X291">
        <v>14.63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139</v>
      </c>
      <c r="AG291">
        <v>20.189399999999999</v>
      </c>
      <c r="AH291">
        <v>2</v>
      </c>
      <c r="AI291">
        <v>86550345</v>
      </c>
      <c r="AJ291">
        <v>271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ROW(Source!A248)</f>
        <v>248</v>
      </c>
      <c r="B292">
        <v>86550348</v>
      </c>
      <c r="C292">
        <v>86550344</v>
      </c>
      <c r="D292">
        <v>85684397</v>
      </c>
      <c r="E292">
        <v>1081</v>
      </c>
      <c r="F292">
        <v>1</v>
      </c>
      <c r="G292">
        <v>1081</v>
      </c>
      <c r="H292">
        <v>3</v>
      </c>
      <c r="I292" t="s">
        <v>800</v>
      </c>
      <c r="J292" t="s">
        <v>3</v>
      </c>
      <c r="K292" t="s">
        <v>801</v>
      </c>
      <c r="L292">
        <v>1354</v>
      </c>
      <c r="N292">
        <v>1010</v>
      </c>
      <c r="O292" t="s">
        <v>163</v>
      </c>
      <c r="P292" t="s">
        <v>163</v>
      </c>
      <c r="Q292">
        <v>1</v>
      </c>
      <c r="X292">
        <v>100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36</v>
      </c>
      <c r="AG292">
        <v>100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ROW(Source!A249)</f>
        <v>249</v>
      </c>
      <c r="B293">
        <v>86550347</v>
      </c>
      <c r="C293">
        <v>86550344</v>
      </c>
      <c r="D293">
        <v>85665773</v>
      </c>
      <c r="E293">
        <v>1081</v>
      </c>
      <c r="F293">
        <v>1</v>
      </c>
      <c r="G293">
        <v>1081</v>
      </c>
      <c r="H293">
        <v>1</v>
      </c>
      <c r="I293" t="s">
        <v>612</v>
      </c>
      <c r="J293" t="s">
        <v>3</v>
      </c>
      <c r="K293" t="s">
        <v>613</v>
      </c>
      <c r="L293">
        <v>1191</v>
      </c>
      <c r="N293">
        <v>1013</v>
      </c>
      <c r="O293" t="s">
        <v>614</v>
      </c>
      <c r="P293" t="s">
        <v>614</v>
      </c>
      <c r="Q293">
        <v>1</v>
      </c>
      <c r="X293">
        <v>14.63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139</v>
      </c>
      <c r="AG293">
        <v>20.189399999999999</v>
      </c>
      <c r="AH293">
        <v>2</v>
      </c>
      <c r="AI293">
        <v>86550345</v>
      </c>
      <c r="AJ293">
        <v>273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ROW(Source!A249)</f>
        <v>249</v>
      </c>
      <c r="B294">
        <v>86550348</v>
      </c>
      <c r="C294">
        <v>86550344</v>
      </c>
      <c r="D294">
        <v>85684397</v>
      </c>
      <c r="E294">
        <v>1081</v>
      </c>
      <c r="F294">
        <v>1</v>
      </c>
      <c r="G294">
        <v>1081</v>
      </c>
      <c r="H294">
        <v>3</v>
      </c>
      <c r="I294" t="s">
        <v>800</v>
      </c>
      <c r="J294" t="s">
        <v>3</v>
      </c>
      <c r="K294" t="s">
        <v>801</v>
      </c>
      <c r="L294">
        <v>1354</v>
      </c>
      <c r="N294">
        <v>1010</v>
      </c>
      <c r="O294" t="s">
        <v>163</v>
      </c>
      <c r="P294" t="s">
        <v>163</v>
      </c>
      <c r="Q294">
        <v>1</v>
      </c>
      <c r="X294">
        <v>100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36</v>
      </c>
      <c r="AG294">
        <v>100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ROW(Source!A287)</f>
        <v>287</v>
      </c>
      <c r="B295">
        <v>86550359</v>
      </c>
      <c r="C295">
        <v>86550350</v>
      </c>
      <c r="D295">
        <v>85665773</v>
      </c>
      <c r="E295">
        <v>1081</v>
      </c>
      <c r="F295">
        <v>1</v>
      </c>
      <c r="G295">
        <v>1081</v>
      </c>
      <c r="H295">
        <v>1</v>
      </c>
      <c r="I295" t="s">
        <v>612</v>
      </c>
      <c r="J295" t="s">
        <v>3</v>
      </c>
      <c r="K295" t="s">
        <v>613</v>
      </c>
      <c r="L295">
        <v>1191</v>
      </c>
      <c r="N295">
        <v>1013</v>
      </c>
      <c r="O295" t="s">
        <v>614</v>
      </c>
      <c r="P295" t="s">
        <v>614</v>
      </c>
      <c r="Q295">
        <v>1</v>
      </c>
      <c r="X295">
        <v>142.31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139</v>
      </c>
      <c r="AG295">
        <v>196.3878</v>
      </c>
      <c r="AH295">
        <v>2</v>
      </c>
      <c r="AI295">
        <v>86550351</v>
      </c>
      <c r="AJ295">
        <v>275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ROW(Source!A287)</f>
        <v>287</v>
      </c>
      <c r="B296">
        <v>86550360</v>
      </c>
      <c r="C296">
        <v>86550350</v>
      </c>
      <c r="D296">
        <v>85731680</v>
      </c>
      <c r="E296">
        <v>1</v>
      </c>
      <c r="F296">
        <v>1</v>
      </c>
      <c r="G296">
        <v>1081</v>
      </c>
      <c r="H296">
        <v>2</v>
      </c>
      <c r="I296" t="s">
        <v>661</v>
      </c>
      <c r="J296" t="s">
        <v>662</v>
      </c>
      <c r="K296" t="s">
        <v>663</v>
      </c>
      <c r="L296">
        <v>1368</v>
      </c>
      <c r="N296">
        <v>1011</v>
      </c>
      <c r="O296" t="s">
        <v>618</v>
      </c>
      <c r="P296" t="s">
        <v>618</v>
      </c>
      <c r="Q296">
        <v>1</v>
      </c>
      <c r="X296">
        <v>0.06</v>
      </c>
      <c r="Y296">
        <v>0</v>
      </c>
      <c r="Z296">
        <v>123.34</v>
      </c>
      <c r="AA296">
        <v>12.62</v>
      </c>
      <c r="AB296">
        <v>0</v>
      </c>
      <c r="AC296">
        <v>0</v>
      </c>
      <c r="AD296">
        <v>1</v>
      </c>
      <c r="AE296">
        <v>0</v>
      </c>
      <c r="AF296" t="s">
        <v>138</v>
      </c>
      <c r="AG296">
        <v>0.09</v>
      </c>
      <c r="AH296">
        <v>2</v>
      </c>
      <c r="AI296">
        <v>86550352</v>
      </c>
      <c r="AJ296">
        <v>276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ROW(Source!A287)</f>
        <v>287</v>
      </c>
      <c r="B297">
        <v>86550362</v>
      </c>
      <c r="C297">
        <v>86550350</v>
      </c>
      <c r="D297">
        <v>85731798</v>
      </c>
      <c r="E297">
        <v>1</v>
      </c>
      <c r="F297">
        <v>1</v>
      </c>
      <c r="G297">
        <v>1081</v>
      </c>
      <c r="H297">
        <v>2</v>
      </c>
      <c r="I297" t="s">
        <v>664</v>
      </c>
      <c r="J297" t="s">
        <v>665</v>
      </c>
      <c r="K297" t="s">
        <v>666</v>
      </c>
      <c r="L297">
        <v>1368</v>
      </c>
      <c r="N297">
        <v>1011</v>
      </c>
      <c r="O297" t="s">
        <v>618</v>
      </c>
      <c r="P297" t="s">
        <v>618</v>
      </c>
      <c r="Q297">
        <v>1</v>
      </c>
      <c r="X297">
        <v>1.8</v>
      </c>
      <c r="Y297">
        <v>0</v>
      </c>
      <c r="Z297">
        <v>0.8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138</v>
      </c>
      <c r="AG297">
        <v>2.6999999999999997</v>
      </c>
      <c r="AH297">
        <v>2</v>
      </c>
      <c r="AI297">
        <v>86550354</v>
      </c>
      <c r="AJ297">
        <v>277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ROW(Source!A287)</f>
        <v>287</v>
      </c>
      <c r="B298">
        <v>86550363</v>
      </c>
      <c r="C298">
        <v>86550350</v>
      </c>
      <c r="D298">
        <v>85731746</v>
      </c>
      <c r="E298">
        <v>1</v>
      </c>
      <c r="F298">
        <v>1</v>
      </c>
      <c r="G298">
        <v>1081</v>
      </c>
      <c r="H298">
        <v>2</v>
      </c>
      <c r="I298" t="s">
        <v>667</v>
      </c>
      <c r="J298" t="s">
        <v>668</v>
      </c>
      <c r="K298" t="s">
        <v>669</v>
      </c>
      <c r="L298">
        <v>1368</v>
      </c>
      <c r="N298">
        <v>1011</v>
      </c>
      <c r="O298" t="s">
        <v>618</v>
      </c>
      <c r="P298" t="s">
        <v>618</v>
      </c>
      <c r="Q298">
        <v>1</v>
      </c>
      <c r="X298">
        <v>1.85</v>
      </c>
      <c r="Y298">
        <v>0</v>
      </c>
      <c r="Z298">
        <v>1.08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138</v>
      </c>
      <c r="AG298">
        <v>2.7749999999999999</v>
      </c>
      <c r="AH298">
        <v>2</v>
      </c>
      <c r="AI298">
        <v>86550355</v>
      </c>
      <c r="AJ298">
        <v>278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ROW(Source!A287)</f>
        <v>287</v>
      </c>
      <c r="B299">
        <v>86550361</v>
      </c>
      <c r="C299">
        <v>86550350</v>
      </c>
      <c r="D299">
        <v>85730911</v>
      </c>
      <c r="E299">
        <v>1</v>
      </c>
      <c r="F299">
        <v>1</v>
      </c>
      <c r="G299">
        <v>1081</v>
      </c>
      <c r="H299">
        <v>2</v>
      </c>
      <c r="I299" t="s">
        <v>652</v>
      </c>
      <c r="J299" t="s">
        <v>653</v>
      </c>
      <c r="K299" t="s">
        <v>654</v>
      </c>
      <c r="L299">
        <v>1368</v>
      </c>
      <c r="N299">
        <v>1011</v>
      </c>
      <c r="O299" t="s">
        <v>618</v>
      </c>
      <c r="P299" t="s">
        <v>618</v>
      </c>
      <c r="Q299">
        <v>1</v>
      </c>
      <c r="X299">
        <v>0.06</v>
      </c>
      <c r="Y299">
        <v>0</v>
      </c>
      <c r="Z299">
        <v>179.17</v>
      </c>
      <c r="AA299">
        <v>16.93</v>
      </c>
      <c r="AB299">
        <v>0</v>
      </c>
      <c r="AC299">
        <v>0</v>
      </c>
      <c r="AD299">
        <v>1</v>
      </c>
      <c r="AE299">
        <v>0</v>
      </c>
      <c r="AF299" t="s">
        <v>138</v>
      </c>
      <c r="AG299">
        <v>0.09</v>
      </c>
      <c r="AH299">
        <v>2</v>
      </c>
      <c r="AI299">
        <v>86550353</v>
      </c>
      <c r="AJ299">
        <v>279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ROW(Source!A287)</f>
        <v>287</v>
      </c>
      <c r="B300">
        <v>86550364</v>
      </c>
      <c r="C300">
        <v>86550350</v>
      </c>
      <c r="D300">
        <v>85700702</v>
      </c>
      <c r="E300">
        <v>1</v>
      </c>
      <c r="F300">
        <v>1</v>
      </c>
      <c r="G300">
        <v>1081</v>
      </c>
      <c r="H300">
        <v>3</v>
      </c>
      <c r="I300" t="s">
        <v>670</v>
      </c>
      <c r="J300" t="s">
        <v>671</v>
      </c>
      <c r="K300" t="s">
        <v>672</v>
      </c>
      <c r="L300">
        <v>1346</v>
      </c>
      <c r="N300">
        <v>1009</v>
      </c>
      <c r="O300" t="s">
        <v>651</v>
      </c>
      <c r="P300" t="s">
        <v>651</v>
      </c>
      <c r="Q300">
        <v>1</v>
      </c>
      <c r="X300">
        <v>0.34</v>
      </c>
      <c r="Y300">
        <v>1.61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36</v>
      </c>
      <c r="AG300">
        <v>0.34</v>
      </c>
      <c r="AH300">
        <v>2</v>
      </c>
      <c r="AI300">
        <v>86550356</v>
      </c>
      <c r="AJ300">
        <v>280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ROW(Source!A287)</f>
        <v>287</v>
      </c>
      <c r="B301">
        <v>86550365</v>
      </c>
      <c r="C301">
        <v>86550350</v>
      </c>
      <c r="D301">
        <v>85700705</v>
      </c>
      <c r="E301">
        <v>1</v>
      </c>
      <c r="F301">
        <v>1</v>
      </c>
      <c r="G301">
        <v>1081</v>
      </c>
      <c r="H301">
        <v>3</v>
      </c>
      <c r="I301" t="s">
        <v>642</v>
      </c>
      <c r="J301" t="s">
        <v>643</v>
      </c>
      <c r="K301" t="s">
        <v>644</v>
      </c>
      <c r="L301">
        <v>1339</v>
      </c>
      <c r="N301">
        <v>1007</v>
      </c>
      <c r="O301" t="s">
        <v>622</v>
      </c>
      <c r="P301" t="s">
        <v>622</v>
      </c>
      <c r="Q301">
        <v>1</v>
      </c>
      <c r="X301">
        <v>0.39</v>
      </c>
      <c r="Y301">
        <v>7.07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36</v>
      </c>
      <c r="AG301">
        <v>0.39</v>
      </c>
      <c r="AH301">
        <v>2</v>
      </c>
      <c r="AI301">
        <v>86550357</v>
      </c>
      <c r="AJ301">
        <v>281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ROW(Source!A287)</f>
        <v>287</v>
      </c>
      <c r="B302">
        <v>86550366</v>
      </c>
      <c r="C302">
        <v>86550350</v>
      </c>
      <c r="D302">
        <v>85661253</v>
      </c>
      <c r="E302">
        <v>1081</v>
      </c>
      <c r="F302">
        <v>1</v>
      </c>
      <c r="G302">
        <v>1081</v>
      </c>
      <c r="H302">
        <v>3</v>
      </c>
      <c r="I302" t="s">
        <v>798</v>
      </c>
      <c r="J302" t="s">
        <v>3</v>
      </c>
      <c r="K302" t="s">
        <v>799</v>
      </c>
      <c r="L302">
        <v>1301</v>
      </c>
      <c r="N302">
        <v>1003</v>
      </c>
      <c r="O302" t="s">
        <v>144</v>
      </c>
      <c r="P302" t="s">
        <v>144</v>
      </c>
      <c r="Q302">
        <v>1</v>
      </c>
      <c r="X302">
        <v>100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36</v>
      </c>
      <c r="AG302">
        <v>100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ROW(Source!A288)</f>
        <v>288</v>
      </c>
      <c r="B303">
        <v>86550359</v>
      </c>
      <c r="C303">
        <v>86550350</v>
      </c>
      <c r="D303">
        <v>85665773</v>
      </c>
      <c r="E303">
        <v>1081</v>
      </c>
      <c r="F303">
        <v>1</v>
      </c>
      <c r="G303">
        <v>1081</v>
      </c>
      <c r="H303">
        <v>1</v>
      </c>
      <c r="I303" t="s">
        <v>612</v>
      </c>
      <c r="J303" t="s">
        <v>3</v>
      </c>
      <c r="K303" t="s">
        <v>613</v>
      </c>
      <c r="L303">
        <v>1191</v>
      </c>
      <c r="N303">
        <v>1013</v>
      </c>
      <c r="O303" t="s">
        <v>614</v>
      </c>
      <c r="P303" t="s">
        <v>614</v>
      </c>
      <c r="Q303">
        <v>1</v>
      </c>
      <c r="X303">
        <v>142.31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139</v>
      </c>
      <c r="AG303">
        <v>196.3878</v>
      </c>
      <c r="AH303">
        <v>2</v>
      </c>
      <c r="AI303">
        <v>86550351</v>
      </c>
      <c r="AJ303">
        <v>283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ROW(Source!A288)</f>
        <v>288</v>
      </c>
      <c r="B304">
        <v>86550360</v>
      </c>
      <c r="C304">
        <v>86550350</v>
      </c>
      <c r="D304">
        <v>85731680</v>
      </c>
      <c r="E304">
        <v>1</v>
      </c>
      <c r="F304">
        <v>1</v>
      </c>
      <c r="G304">
        <v>1081</v>
      </c>
      <c r="H304">
        <v>2</v>
      </c>
      <c r="I304" t="s">
        <v>661</v>
      </c>
      <c r="J304" t="s">
        <v>662</v>
      </c>
      <c r="K304" t="s">
        <v>663</v>
      </c>
      <c r="L304">
        <v>1368</v>
      </c>
      <c r="N304">
        <v>1011</v>
      </c>
      <c r="O304" t="s">
        <v>618</v>
      </c>
      <c r="P304" t="s">
        <v>618</v>
      </c>
      <c r="Q304">
        <v>1</v>
      </c>
      <c r="X304">
        <v>0.06</v>
      </c>
      <c r="Y304">
        <v>0</v>
      </c>
      <c r="Z304">
        <v>123.34</v>
      </c>
      <c r="AA304">
        <v>12.62</v>
      </c>
      <c r="AB304">
        <v>0</v>
      </c>
      <c r="AC304">
        <v>0</v>
      </c>
      <c r="AD304">
        <v>1</v>
      </c>
      <c r="AE304">
        <v>0</v>
      </c>
      <c r="AF304" t="s">
        <v>138</v>
      </c>
      <c r="AG304">
        <v>0.09</v>
      </c>
      <c r="AH304">
        <v>2</v>
      </c>
      <c r="AI304">
        <v>86550352</v>
      </c>
      <c r="AJ304">
        <v>284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ROW(Source!A288)</f>
        <v>288</v>
      </c>
      <c r="B305">
        <v>86550362</v>
      </c>
      <c r="C305">
        <v>86550350</v>
      </c>
      <c r="D305">
        <v>85731798</v>
      </c>
      <c r="E305">
        <v>1</v>
      </c>
      <c r="F305">
        <v>1</v>
      </c>
      <c r="G305">
        <v>1081</v>
      </c>
      <c r="H305">
        <v>2</v>
      </c>
      <c r="I305" t="s">
        <v>664</v>
      </c>
      <c r="J305" t="s">
        <v>665</v>
      </c>
      <c r="K305" t="s">
        <v>666</v>
      </c>
      <c r="L305">
        <v>1368</v>
      </c>
      <c r="N305">
        <v>1011</v>
      </c>
      <c r="O305" t="s">
        <v>618</v>
      </c>
      <c r="P305" t="s">
        <v>618</v>
      </c>
      <c r="Q305">
        <v>1</v>
      </c>
      <c r="X305">
        <v>1.8</v>
      </c>
      <c r="Y305">
        <v>0</v>
      </c>
      <c r="Z305">
        <v>0.8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138</v>
      </c>
      <c r="AG305">
        <v>2.6999999999999997</v>
      </c>
      <c r="AH305">
        <v>2</v>
      </c>
      <c r="AI305">
        <v>86550354</v>
      </c>
      <c r="AJ305">
        <v>285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ROW(Source!A288)</f>
        <v>288</v>
      </c>
      <c r="B306">
        <v>86550363</v>
      </c>
      <c r="C306">
        <v>86550350</v>
      </c>
      <c r="D306">
        <v>85731746</v>
      </c>
      <c r="E306">
        <v>1</v>
      </c>
      <c r="F306">
        <v>1</v>
      </c>
      <c r="G306">
        <v>1081</v>
      </c>
      <c r="H306">
        <v>2</v>
      </c>
      <c r="I306" t="s">
        <v>667</v>
      </c>
      <c r="J306" t="s">
        <v>668</v>
      </c>
      <c r="K306" t="s">
        <v>669</v>
      </c>
      <c r="L306">
        <v>1368</v>
      </c>
      <c r="N306">
        <v>1011</v>
      </c>
      <c r="O306" t="s">
        <v>618</v>
      </c>
      <c r="P306" t="s">
        <v>618</v>
      </c>
      <c r="Q306">
        <v>1</v>
      </c>
      <c r="X306">
        <v>1.85</v>
      </c>
      <c r="Y306">
        <v>0</v>
      </c>
      <c r="Z306">
        <v>1.08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138</v>
      </c>
      <c r="AG306">
        <v>2.7749999999999999</v>
      </c>
      <c r="AH306">
        <v>2</v>
      </c>
      <c r="AI306">
        <v>86550355</v>
      </c>
      <c r="AJ306">
        <v>286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ROW(Source!A288)</f>
        <v>288</v>
      </c>
      <c r="B307">
        <v>86550361</v>
      </c>
      <c r="C307">
        <v>86550350</v>
      </c>
      <c r="D307">
        <v>85730911</v>
      </c>
      <c r="E307">
        <v>1</v>
      </c>
      <c r="F307">
        <v>1</v>
      </c>
      <c r="G307">
        <v>1081</v>
      </c>
      <c r="H307">
        <v>2</v>
      </c>
      <c r="I307" t="s">
        <v>652</v>
      </c>
      <c r="J307" t="s">
        <v>653</v>
      </c>
      <c r="K307" t="s">
        <v>654</v>
      </c>
      <c r="L307">
        <v>1368</v>
      </c>
      <c r="N307">
        <v>1011</v>
      </c>
      <c r="O307" t="s">
        <v>618</v>
      </c>
      <c r="P307" t="s">
        <v>618</v>
      </c>
      <c r="Q307">
        <v>1</v>
      </c>
      <c r="X307">
        <v>0.06</v>
      </c>
      <c r="Y307">
        <v>0</v>
      </c>
      <c r="Z307">
        <v>179.17</v>
      </c>
      <c r="AA307">
        <v>16.93</v>
      </c>
      <c r="AB307">
        <v>0</v>
      </c>
      <c r="AC307">
        <v>0</v>
      </c>
      <c r="AD307">
        <v>1</v>
      </c>
      <c r="AE307">
        <v>0</v>
      </c>
      <c r="AF307" t="s">
        <v>138</v>
      </c>
      <c r="AG307">
        <v>0.09</v>
      </c>
      <c r="AH307">
        <v>2</v>
      </c>
      <c r="AI307">
        <v>86550353</v>
      </c>
      <c r="AJ307">
        <v>287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ROW(Source!A288)</f>
        <v>288</v>
      </c>
      <c r="B308">
        <v>86550364</v>
      </c>
      <c r="C308">
        <v>86550350</v>
      </c>
      <c r="D308">
        <v>85700702</v>
      </c>
      <c r="E308">
        <v>1</v>
      </c>
      <c r="F308">
        <v>1</v>
      </c>
      <c r="G308">
        <v>1081</v>
      </c>
      <c r="H308">
        <v>3</v>
      </c>
      <c r="I308" t="s">
        <v>670</v>
      </c>
      <c r="J308" t="s">
        <v>671</v>
      </c>
      <c r="K308" t="s">
        <v>672</v>
      </c>
      <c r="L308">
        <v>1346</v>
      </c>
      <c r="N308">
        <v>1009</v>
      </c>
      <c r="O308" t="s">
        <v>651</v>
      </c>
      <c r="P308" t="s">
        <v>651</v>
      </c>
      <c r="Q308">
        <v>1</v>
      </c>
      <c r="X308">
        <v>0.34</v>
      </c>
      <c r="Y308">
        <v>1.61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36</v>
      </c>
      <c r="AG308">
        <v>0.34</v>
      </c>
      <c r="AH308">
        <v>2</v>
      </c>
      <c r="AI308">
        <v>86550356</v>
      </c>
      <c r="AJ308">
        <v>288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ROW(Source!A288)</f>
        <v>288</v>
      </c>
      <c r="B309">
        <v>86550365</v>
      </c>
      <c r="C309">
        <v>86550350</v>
      </c>
      <c r="D309">
        <v>85700705</v>
      </c>
      <c r="E309">
        <v>1</v>
      </c>
      <c r="F309">
        <v>1</v>
      </c>
      <c r="G309">
        <v>1081</v>
      </c>
      <c r="H309">
        <v>3</v>
      </c>
      <c r="I309" t="s">
        <v>642</v>
      </c>
      <c r="J309" t="s">
        <v>643</v>
      </c>
      <c r="K309" t="s">
        <v>644</v>
      </c>
      <c r="L309">
        <v>1339</v>
      </c>
      <c r="N309">
        <v>1007</v>
      </c>
      <c r="O309" t="s">
        <v>622</v>
      </c>
      <c r="P309" t="s">
        <v>622</v>
      </c>
      <c r="Q309">
        <v>1</v>
      </c>
      <c r="X309">
        <v>0.39</v>
      </c>
      <c r="Y309">
        <v>7.07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36</v>
      </c>
      <c r="AG309">
        <v>0.39</v>
      </c>
      <c r="AH309">
        <v>2</v>
      </c>
      <c r="AI309">
        <v>86550357</v>
      </c>
      <c r="AJ309">
        <v>289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ROW(Source!A288)</f>
        <v>288</v>
      </c>
      <c r="B310">
        <v>86550366</v>
      </c>
      <c r="C310">
        <v>86550350</v>
      </c>
      <c r="D310">
        <v>85661253</v>
      </c>
      <c r="E310">
        <v>1081</v>
      </c>
      <c r="F310">
        <v>1</v>
      </c>
      <c r="G310">
        <v>1081</v>
      </c>
      <c r="H310">
        <v>3</v>
      </c>
      <c r="I310" t="s">
        <v>798</v>
      </c>
      <c r="J310" t="s">
        <v>3</v>
      </c>
      <c r="K310" t="s">
        <v>799</v>
      </c>
      <c r="L310">
        <v>1301</v>
      </c>
      <c r="N310">
        <v>1003</v>
      </c>
      <c r="O310" t="s">
        <v>144</v>
      </c>
      <c r="P310" t="s">
        <v>144</v>
      </c>
      <c r="Q310">
        <v>1</v>
      </c>
      <c r="X310">
        <v>100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36</v>
      </c>
      <c r="AG310">
        <v>100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ROW(Source!A291)</f>
        <v>291</v>
      </c>
      <c r="B311">
        <v>86550386</v>
      </c>
      <c r="C311">
        <v>86550368</v>
      </c>
      <c r="D311">
        <v>85665773</v>
      </c>
      <c r="E311">
        <v>1081</v>
      </c>
      <c r="F311">
        <v>1</v>
      </c>
      <c r="G311">
        <v>1081</v>
      </c>
      <c r="H311">
        <v>1</v>
      </c>
      <c r="I311" t="s">
        <v>612</v>
      </c>
      <c r="J311" t="s">
        <v>3</v>
      </c>
      <c r="K311" t="s">
        <v>613</v>
      </c>
      <c r="L311">
        <v>1191</v>
      </c>
      <c r="N311">
        <v>1013</v>
      </c>
      <c r="O311" t="s">
        <v>614</v>
      </c>
      <c r="P311" t="s">
        <v>614</v>
      </c>
      <c r="Q311">
        <v>1</v>
      </c>
      <c r="X311">
        <v>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139</v>
      </c>
      <c r="AG311">
        <v>77.279999999999987</v>
      </c>
      <c r="AH311">
        <v>2</v>
      </c>
      <c r="AI311">
        <v>86550369</v>
      </c>
      <c r="AJ311">
        <v>291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ROW(Source!A291)</f>
        <v>291</v>
      </c>
      <c r="B312">
        <v>86550387</v>
      </c>
      <c r="C312">
        <v>86550368</v>
      </c>
      <c r="D312">
        <v>85731677</v>
      </c>
      <c r="E312">
        <v>1</v>
      </c>
      <c r="F312">
        <v>1</v>
      </c>
      <c r="G312">
        <v>1081</v>
      </c>
      <c r="H312">
        <v>2</v>
      </c>
      <c r="I312" t="s">
        <v>632</v>
      </c>
      <c r="J312" t="s">
        <v>633</v>
      </c>
      <c r="K312" t="s">
        <v>634</v>
      </c>
      <c r="L312">
        <v>1368</v>
      </c>
      <c r="N312">
        <v>1011</v>
      </c>
      <c r="O312" t="s">
        <v>618</v>
      </c>
      <c r="P312" t="s">
        <v>618</v>
      </c>
      <c r="Q312">
        <v>1</v>
      </c>
      <c r="X312">
        <v>0.2</v>
      </c>
      <c r="Y312">
        <v>0</v>
      </c>
      <c r="Z312">
        <v>83.1</v>
      </c>
      <c r="AA312">
        <v>12.62</v>
      </c>
      <c r="AB312">
        <v>0</v>
      </c>
      <c r="AC312">
        <v>0</v>
      </c>
      <c r="AD312">
        <v>1</v>
      </c>
      <c r="AE312">
        <v>0</v>
      </c>
      <c r="AF312" t="s">
        <v>138</v>
      </c>
      <c r="AG312">
        <v>0.3</v>
      </c>
      <c r="AH312">
        <v>2</v>
      </c>
      <c r="AI312">
        <v>86550370</v>
      </c>
      <c r="AJ312">
        <v>292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ROW(Source!A291)</f>
        <v>291</v>
      </c>
      <c r="B313">
        <v>86550388</v>
      </c>
      <c r="C313">
        <v>86550368</v>
      </c>
      <c r="D313">
        <v>85730911</v>
      </c>
      <c r="E313">
        <v>1</v>
      </c>
      <c r="F313">
        <v>1</v>
      </c>
      <c r="G313">
        <v>1081</v>
      </c>
      <c r="H313">
        <v>2</v>
      </c>
      <c r="I313" t="s">
        <v>652</v>
      </c>
      <c r="J313" t="s">
        <v>653</v>
      </c>
      <c r="K313" t="s">
        <v>654</v>
      </c>
      <c r="L313">
        <v>1368</v>
      </c>
      <c r="N313">
        <v>1011</v>
      </c>
      <c r="O313" t="s">
        <v>618</v>
      </c>
      <c r="P313" t="s">
        <v>618</v>
      </c>
      <c r="Q313">
        <v>1</v>
      </c>
      <c r="X313">
        <v>0.02</v>
      </c>
      <c r="Y313">
        <v>0</v>
      </c>
      <c r="Z313">
        <v>179.17</v>
      </c>
      <c r="AA313">
        <v>16.93</v>
      </c>
      <c r="AB313">
        <v>0</v>
      </c>
      <c r="AC313">
        <v>0</v>
      </c>
      <c r="AD313">
        <v>1</v>
      </c>
      <c r="AE313">
        <v>0</v>
      </c>
      <c r="AF313" t="s">
        <v>138</v>
      </c>
      <c r="AG313">
        <v>0.03</v>
      </c>
      <c r="AH313">
        <v>2</v>
      </c>
      <c r="AI313">
        <v>86550371</v>
      </c>
      <c r="AJ313">
        <v>293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ROW(Source!A291)</f>
        <v>291</v>
      </c>
      <c r="B314">
        <v>86550389</v>
      </c>
      <c r="C314">
        <v>86550368</v>
      </c>
      <c r="D314">
        <v>85700705</v>
      </c>
      <c r="E314">
        <v>1</v>
      </c>
      <c r="F314">
        <v>1</v>
      </c>
      <c r="G314">
        <v>1081</v>
      </c>
      <c r="H314">
        <v>3</v>
      </c>
      <c r="I314" t="s">
        <v>642</v>
      </c>
      <c r="J314" t="s">
        <v>643</v>
      </c>
      <c r="K314" t="s">
        <v>644</v>
      </c>
      <c r="L314">
        <v>1339</v>
      </c>
      <c r="N314">
        <v>1007</v>
      </c>
      <c r="O314" t="s">
        <v>622</v>
      </c>
      <c r="P314" t="s">
        <v>622</v>
      </c>
      <c r="Q314">
        <v>1</v>
      </c>
      <c r="X314">
        <v>6.4</v>
      </c>
      <c r="Y314">
        <v>7.07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36</v>
      </c>
      <c r="AG314">
        <v>6.4</v>
      </c>
      <c r="AH314">
        <v>2</v>
      </c>
      <c r="AI314">
        <v>86550372</v>
      </c>
      <c r="AJ314">
        <v>294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ROW(Source!A291)</f>
        <v>291</v>
      </c>
      <c r="B315">
        <v>86550390</v>
      </c>
      <c r="C315">
        <v>86550368</v>
      </c>
      <c r="D315">
        <v>85707550</v>
      </c>
      <c r="E315">
        <v>1</v>
      </c>
      <c r="F315">
        <v>1</v>
      </c>
      <c r="G315">
        <v>1081</v>
      </c>
      <c r="H315">
        <v>3</v>
      </c>
      <c r="I315" t="s">
        <v>655</v>
      </c>
      <c r="J315" t="s">
        <v>656</v>
      </c>
      <c r="K315" t="s">
        <v>657</v>
      </c>
      <c r="L315">
        <v>1346</v>
      </c>
      <c r="N315">
        <v>1009</v>
      </c>
      <c r="O315" t="s">
        <v>651</v>
      </c>
      <c r="P315" t="s">
        <v>651</v>
      </c>
      <c r="Q315">
        <v>1</v>
      </c>
      <c r="X315">
        <v>2.66</v>
      </c>
      <c r="Y315">
        <v>19.39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36</v>
      </c>
      <c r="AG315">
        <v>2.66</v>
      </c>
      <c r="AH315">
        <v>2</v>
      </c>
      <c r="AI315">
        <v>86550373</v>
      </c>
      <c r="AJ315">
        <v>295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ROW(Source!A291)</f>
        <v>291</v>
      </c>
      <c r="B316">
        <v>86550391</v>
      </c>
      <c r="C316">
        <v>86550368</v>
      </c>
      <c r="D316">
        <v>85714035</v>
      </c>
      <c r="E316">
        <v>1</v>
      </c>
      <c r="F316">
        <v>1</v>
      </c>
      <c r="G316">
        <v>1081</v>
      </c>
      <c r="H316">
        <v>3</v>
      </c>
      <c r="I316" t="s">
        <v>658</v>
      </c>
      <c r="J316" t="s">
        <v>659</v>
      </c>
      <c r="K316" t="s">
        <v>660</v>
      </c>
      <c r="L316">
        <v>1346</v>
      </c>
      <c r="N316">
        <v>1009</v>
      </c>
      <c r="O316" t="s">
        <v>651</v>
      </c>
      <c r="P316" t="s">
        <v>651</v>
      </c>
      <c r="Q316">
        <v>1</v>
      </c>
      <c r="X316">
        <v>4</v>
      </c>
      <c r="Y316">
        <v>33.72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36</v>
      </c>
      <c r="AG316">
        <v>4</v>
      </c>
      <c r="AH316">
        <v>2</v>
      </c>
      <c r="AI316">
        <v>86550374</v>
      </c>
      <c r="AJ316">
        <v>303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ROW(Source!A291)</f>
        <v>291</v>
      </c>
      <c r="B317">
        <v>86550392</v>
      </c>
      <c r="C317">
        <v>86550368</v>
      </c>
      <c r="D317">
        <v>85661955</v>
      </c>
      <c r="E317">
        <v>1081</v>
      </c>
      <c r="F317">
        <v>1</v>
      </c>
      <c r="G317">
        <v>1081</v>
      </c>
      <c r="H317">
        <v>3</v>
      </c>
      <c r="I317" t="s">
        <v>794</v>
      </c>
      <c r="J317" t="s">
        <v>3</v>
      </c>
      <c r="K317" t="s">
        <v>795</v>
      </c>
      <c r="L317">
        <v>1346</v>
      </c>
      <c r="N317">
        <v>1009</v>
      </c>
      <c r="O317" t="s">
        <v>651</v>
      </c>
      <c r="P317" t="s">
        <v>651</v>
      </c>
      <c r="Q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36</v>
      </c>
      <c r="AG317">
        <v>0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ROW(Source!A291)</f>
        <v>291</v>
      </c>
      <c r="B318">
        <v>86550393</v>
      </c>
      <c r="C318">
        <v>86550368</v>
      </c>
      <c r="D318">
        <v>85669972</v>
      </c>
      <c r="E318">
        <v>1081</v>
      </c>
      <c r="F318">
        <v>1</v>
      </c>
      <c r="G318">
        <v>1081</v>
      </c>
      <c r="H318">
        <v>3</v>
      </c>
      <c r="I318" t="s">
        <v>796</v>
      </c>
      <c r="J318" t="s">
        <v>3</v>
      </c>
      <c r="K318" t="s">
        <v>797</v>
      </c>
      <c r="L318">
        <v>1301</v>
      </c>
      <c r="N318">
        <v>1003</v>
      </c>
      <c r="O318" t="s">
        <v>144</v>
      </c>
      <c r="P318" t="s">
        <v>144</v>
      </c>
      <c r="Q318">
        <v>1</v>
      </c>
      <c r="X318">
        <v>99.8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36</v>
      </c>
      <c r="AG318">
        <v>99.8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ROW(Source!A291)</f>
        <v>291</v>
      </c>
      <c r="B319">
        <v>86550394</v>
      </c>
      <c r="C319">
        <v>86550368</v>
      </c>
      <c r="D319">
        <v>85681228</v>
      </c>
      <c r="E319">
        <v>1081</v>
      </c>
      <c r="F319">
        <v>1</v>
      </c>
      <c r="G319">
        <v>1081</v>
      </c>
      <c r="H319">
        <v>3</v>
      </c>
      <c r="I319" t="s">
        <v>790</v>
      </c>
      <c r="J319" t="s">
        <v>3</v>
      </c>
      <c r="K319" t="s">
        <v>791</v>
      </c>
      <c r="L319">
        <v>1354</v>
      </c>
      <c r="N319">
        <v>1010</v>
      </c>
      <c r="O319" t="s">
        <v>163</v>
      </c>
      <c r="P319" t="s">
        <v>163</v>
      </c>
      <c r="Q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36</v>
      </c>
      <c r="AG319">
        <v>0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ROW(Source!A292)</f>
        <v>292</v>
      </c>
      <c r="B320">
        <v>86550386</v>
      </c>
      <c r="C320">
        <v>86550368</v>
      </c>
      <c r="D320">
        <v>85665773</v>
      </c>
      <c r="E320">
        <v>1081</v>
      </c>
      <c r="F320">
        <v>1</v>
      </c>
      <c r="G320">
        <v>1081</v>
      </c>
      <c r="H320">
        <v>1</v>
      </c>
      <c r="I320" t="s">
        <v>612</v>
      </c>
      <c r="J320" t="s">
        <v>3</v>
      </c>
      <c r="K320" t="s">
        <v>613</v>
      </c>
      <c r="L320">
        <v>1191</v>
      </c>
      <c r="N320">
        <v>1013</v>
      </c>
      <c r="O320" t="s">
        <v>614</v>
      </c>
      <c r="P320" t="s">
        <v>614</v>
      </c>
      <c r="Q320">
        <v>1</v>
      </c>
      <c r="X320">
        <v>56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139</v>
      </c>
      <c r="AG320">
        <v>77.279999999999987</v>
      </c>
      <c r="AH320">
        <v>2</v>
      </c>
      <c r="AI320">
        <v>86550369</v>
      </c>
      <c r="AJ320">
        <v>308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ROW(Source!A292)</f>
        <v>292</v>
      </c>
      <c r="B321">
        <v>86550387</v>
      </c>
      <c r="C321">
        <v>86550368</v>
      </c>
      <c r="D321">
        <v>85731677</v>
      </c>
      <c r="E321">
        <v>1</v>
      </c>
      <c r="F321">
        <v>1</v>
      </c>
      <c r="G321">
        <v>1081</v>
      </c>
      <c r="H321">
        <v>2</v>
      </c>
      <c r="I321" t="s">
        <v>632</v>
      </c>
      <c r="J321" t="s">
        <v>633</v>
      </c>
      <c r="K321" t="s">
        <v>634</v>
      </c>
      <c r="L321">
        <v>1368</v>
      </c>
      <c r="N321">
        <v>1011</v>
      </c>
      <c r="O321" t="s">
        <v>618</v>
      </c>
      <c r="P321" t="s">
        <v>618</v>
      </c>
      <c r="Q321">
        <v>1</v>
      </c>
      <c r="X321">
        <v>0.2</v>
      </c>
      <c r="Y321">
        <v>0</v>
      </c>
      <c r="Z321">
        <v>83.1</v>
      </c>
      <c r="AA321">
        <v>12.62</v>
      </c>
      <c r="AB321">
        <v>0</v>
      </c>
      <c r="AC321">
        <v>0</v>
      </c>
      <c r="AD321">
        <v>1</v>
      </c>
      <c r="AE321">
        <v>0</v>
      </c>
      <c r="AF321" t="s">
        <v>138</v>
      </c>
      <c r="AG321">
        <v>0.3</v>
      </c>
      <c r="AH321">
        <v>2</v>
      </c>
      <c r="AI321">
        <v>86550370</v>
      </c>
      <c r="AJ321">
        <v>309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ROW(Source!A292)</f>
        <v>292</v>
      </c>
      <c r="B322">
        <v>86550388</v>
      </c>
      <c r="C322">
        <v>86550368</v>
      </c>
      <c r="D322">
        <v>85730911</v>
      </c>
      <c r="E322">
        <v>1</v>
      </c>
      <c r="F322">
        <v>1</v>
      </c>
      <c r="G322">
        <v>1081</v>
      </c>
      <c r="H322">
        <v>2</v>
      </c>
      <c r="I322" t="s">
        <v>652</v>
      </c>
      <c r="J322" t="s">
        <v>653</v>
      </c>
      <c r="K322" t="s">
        <v>654</v>
      </c>
      <c r="L322">
        <v>1368</v>
      </c>
      <c r="N322">
        <v>1011</v>
      </c>
      <c r="O322" t="s">
        <v>618</v>
      </c>
      <c r="P322" t="s">
        <v>618</v>
      </c>
      <c r="Q322">
        <v>1</v>
      </c>
      <c r="X322">
        <v>0.02</v>
      </c>
      <c r="Y322">
        <v>0</v>
      </c>
      <c r="Z322">
        <v>179.17</v>
      </c>
      <c r="AA322">
        <v>16.93</v>
      </c>
      <c r="AB322">
        <v>0</v>
      </c>
      <c r="AC322">
        <v>0</v>
      </c>
      <c r="AD322">
        <v>1</v>
      </c>
      <c r="AE322">
        <v>0</v>
      </c>
      <c r="AF322" t="s">
        <v>138</v>
      </c>
      <c r="AG322">
        <v>0.03</v>
      </c>
      <c r="AH322">
        <v>2</v>
      </c>
      <c r="AI322">
        <v>86550371</v>
      </c>
      <c r="AJ322">
        <v>310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ROW(Source!A292)</f>
        <v>292</v>
      </c>
      <c r="B323">
        <v>86550389</v>
      </c>
      <c r="C323">
        <v>86550368</v>
      </c>
      <c r="D323">
        <v>85700705</v>
      </c>
      <c r="E323">
        <v>1</v>
      </c>
      <c r="F323">
        <v>1</v>
      </c>
      <c r="G323">
        <v>1081</v>
      </c>
      <c r="H323">
        <v>3</v>
      </c>
      <c r="I323" t="s">
        <v>642</v>
      </c>
      <c r="J323" t="s">
        <v>643</v>
      </c>
      <c r="K323" t="s">
        <v>644</v>
      </c>
      <c r="L323">
        <v>1339</v>
      </c>
      <c r="N323">
        <v>1007</v>
      </c>
      <c r="O323" t="s">
        <v>622</v>
      </c>
      <c r="P323" t="s">
        <v>622</v>
      </c>
      <c r="Q323">
        <v>1</v>
      </c>
      <c r="X323">
        <v>6.4</v>
      </c>
      <c r="Y323">
        <v>7.07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36</v>
      </c>
      <c r="AG323">
        <v>6.4</v>
      </c>
      <c r="AH323">
        <v>2</v>
      </c>
      <c r="AI323">
        <v>86550372</v>
      </c>
      <c r="AJ323">
        <v>311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ROW(Source!A292)</f>
        <v>292</v>
      </c>
      <c r="B324">
        <v>86550390</v>
      </c>
      <c r="C324">
        <v>86550368</v>
      </c>
      <c r="D324">
        <v>85707550</v>
      </c>
      <c r="E324">
        <v>1</v>
      </c>
      <c r="F324">
        <v>1</v>
      </c>
      <c r="G324">
        <v>1081</v>
      </c>
      <c r="H324">
        <v>3</v>
      </c>
      <c r="I324" t="s">
        <v>655</v>
      </c>
      <c r="J324" t="s">
        <v>656</v>
      </c>
      <c r="K324" t="s">
        <v>657</v>
      </c>
      <c r="L324">
        <v>1346</v>
      </c>
      <c r="N324">
        <v>1009</v>
      </c>
      <c r="O324" t="s">
        <v>651</v>
      </c>
      <c r="P324" t="s">
        <v>651</v>
      </c>
      <c r="Q324">
        <v>1</v>
      </c>
      <c r="X324">
        <v>2.66</v>
      </c>
      <c r="Y324">
        <v>19.39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</v>
      </c>
      <c r="AG324">
        <v>2.66</v>
      </c>
      <c r="AH324">
        <v>2</v>
      </c>
      <c r="AI324">
        <v>86550373</v>
      </c>
      <c r="AJ324">
        <v>312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ROW(Source!A292)</f>
        <v>292</v>
      </c>
      <c r="B325">
        <v>86550391</v>
      </c>
      <c r="C325">
        <v>86550368</v>
      </c>
      <c r="D325">
        <v>85714035</v>
      </c>
      <c r="E325">
        <v>1</v>
      </c>
      <c r="F325">
        <v>1</v>
      </c>
      <c r="G325">
        <v>1081</v>
      </c>
      <c r="H325">
        <v>3</v>
      </c>
      <c r="I325" t="s">
        <v>658</v>
      </c>
      <c r="J325" t="s">
        <v>659</v>
      </c>
      <c r="K325" t="s">
        <v>660</v>
      </c>
      <c r="L325">
        <v>1346</v>
      </c>
      <c r="N325">
        <v>1009</v>
      </c>
      <c r="O325" t="s">
        <v>651</v>
      </c>
      <c r="P325" t="s">
        <v>651</v>
      </c>
      <c r="Q325">
        <v>1</v>
      </c>
      <c r="X325">
        <v>4</v>
      </c>
      <c r="Y325">
        <v>33.72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36</v>
      </c>
      <c r="AG325">
        <v>4</v>
      </c>
      <c r="AH325">
        <v>2</v>
      </c>
      <c r="AI325">
        <v>86550374</v>
      </c>
      <c r="AJ325">
        <v>320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ROW(Source!A292)</f>
        <v>292</v>
      </c>
      <c r="B326">
        <v>86550392</v>
      </c>
      <c r="C326">
        <v>86550368</v>
      </c>
      <c r="D326">
        <v>85661955</v>
      </c>
      <c r="E326">
        <v>1081</v>
      </c>
      <c r="F326">
        <v>1</v>
      </c>
      <c r="G326">
        <v>1081</v>
      </c>
      <c r="H326">
        <v>3</v>
      </c>
      <c r="I326" t="s">
        <v>794</v>
      </c>
      <c r="J326" t="s">
        <v>3</v>
      </c>
      <c r="K326" t="s">
        <v>795</v>
      </c>
      <c r="L326">
        <v>1346</v>
      </c>
      <c r="N326">
        <v>1009</v>
      </c>
      <c r="O326" t="s">
        <v>651</v>
      </c>
      <c r="P326" t="s">
        <v>651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36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ROW(Source!A292)</f>
        <v>292</v>
      </c>
      <c r="B327">
        <v>86550393</v>
      </c>
      <c r="C327">
        <v>86550368</v>
      </c>
      <c r="D327">
        <v>85669972</v>
      </c>
      <c r="E327">
        <v>1081</v>
      </c>
      <c r="F327">
        <v>1</v>
      </c>
      <c r="G327">
        <v>1081</v>
      </c>
      <c r="H327">
        <v>3</v>
      </c>
      <c r="I327" t="s">
        <v>796</v>
      </c>
      <c r="J327" t="s">
        <v>3</v>
      </c>
      <c r="K327" t="s">
        <v>797</v>
      </c>
      <c r="L327">
        <v>1301</v>
      </c>
      <c r="N327">
        <v>1003</v>
      </c>
      <c r="O327" t="s">
        <v>144</v>
      </c>
      <c r="P327" t="s">
        <v>144</v>
      </c>
      <c r="Q327">
        <v>1</v>
      </c>
      <c r="X327">
        <v>99.8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36</v>
      </c>
      <c r="AG327">
        <v>99.8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ROW(Source!A292)</f>
        <v>292</v>
      </c>
      <c r="B328">
        <v>86550394</v>
      </c>
      <c r="C328">
        <v>86550368</v>
      </c>
      <c r="D328">
        <v>85681228</v>
      </c>
      <c r="E328">
        <v>1081</v>
      </c>
      <c r="F328">
        <v>1</v>
      </c>
      <c r="G328">
        <v>1081</v>
      </c>
      <c r="H328">
        <v>3</v>
      </c>
      <c r="I328" t="s">
        <v>790</v>
      </c>
      <c r="J328" t="s">
        <v>3</v>
      </c>
      <c r="K328" t="s">
        <v>791</v>
      </c>
      <c r="L328">
        <v>1354</v>
      </c>
      <c r="N328">
        <v>1010</v>
      </c>
      <c r="O328" t="s">
        <v>163</v>
      </c>
      <c r="P328" t="s">
        <v>163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36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ROW(Source!A315)</f>
        <v>315</v>
      </c>
      <c r="B329">
        <v>86550421</v>
      </c>
      <c r="C329">
        <v>86550406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612</v>
      </c>
      <c r="J329" t="s">
        <v>3</v>
      </c>
      <c r="K329" t="s">
        <v>613</v>
      </c>
      <c r="L329">
        <v>1191</v>
      </c>
      <c r="N329">
        <v>1013</v>
      </c>
      <c r="O329" t="s">
        <v>614</v>
      </c>
      <c r="P329" t="s">
        <v>614</v>
      </c>
      <c r="Q329">
        <v>1</v>
      </c>
      <c r="X329">
        <v>58.4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139</v>
      </c>
      <c r="AG329">
        <v>80.591999999999999</v>
      </c>
      <c r="AH329">
        <v>2</v>
      </c>
      <c r="AI329">
        <v>86550407</v>
      </c>
      <c r="AJ329">
        <v>325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ROW(Source!A315)</f>
        <v>315</v>
      </c>
      <c r="B330">
        <v>86550422</v>
      </c>
      <c r="C330">
        <v>86550406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632</v>
      </c>
      <c r="J330" t="s">
        <v>633</v>
      </c>
      <c r="K330" t="s">
        <v>634</v>
      </c>
      <c r="L330">
        <v>1368</v>
      </c>
      <c r="N330">
        <v>1011</v>
      </c>
      <c r="O330" t="s">
        <v>618</v>
      </c>
      <c r="P330" t="s">
        <v>618</v>
      </c>
      <c r="Q330">
        <v>1</v>
      </c>
      <c r="X330">
        <v>0.1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138</v>
      </c>
      <c r="AG330">
        <v>0.15</v>
      </c>
      <c r="AH330">
        <v>2</v>
      </c>
      <c r="AI330">
        <v>86550408</v>
      </c>
      <c r="AJ330">
        <v>326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ROW(Source!A315)</f>
        <v>315</v>
      </c>
      <c r="B331">
        <v>86550423</v>
      </c>
      <c r="C331">
        <v>86550406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652</v>
      </c>
      <c r="J331" t="s">
        <v>653</v>
      </c>
      <c r="K331" t="s">
        <v>654</v>
      </c>
      <c r="L331">
        <v>1368</v>
      </c>
      <c r="N331">
        <v>1011</v>
      </c>
      <c r="O331" t="s">
        <v>618</v>
      </c>
      <c r="P331" t="s">
        <v>618</v>
      </c>
      <c r="Q331">
        <v>1</v>
      </c>
      <c r="X331">
        <v>0.01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138</v>
      </c>
      <c r="AG331">
        <v>1.4999999999999999E-2</v>
      </c>
      <c r="AH331">
        <v>2</v>
      </c>
      <c r="AI331">
        <v>86550409</v>
      </c>
      <c r="AJ331">
        <v>327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ROW(Source!A315)</f>
        <v>315</v>
      </c>
      <c r="B332">
        <v>86550424</v>
      </c>
      <c r="C332">
        <v>86550406</v>
      </c>
      <c r="D332">
        <v>85700705</v>
      </c>
      <c r="E332">
        <v>1</v>
      </c>
      <c r="F332">
        <v>1</v>
      </c>
      <c r="G332">
        <v>1081</v>
      </c>
      <c r="H332">
        <v>3</v>
      </c>
      <c r="I332" t="s">
        <v>642</v>
      </c>
      <c r="J332" t="s">
        <v>643</v>
      </c>
      <c r="K332" t="s">
        <v>644</v>
      </c>
      <c r="L332">
        <v>1339</v>
      </c>
      <c r="N332">
        <v>1007</v>
      </c>
      <c r="O332" t="s">
        <v>622</v>
      </c>
      <c r="P332" t="s">
        <v>622</v>
      </c>
      <c r="Q332">
        <v>1</v>
      </c>
      <c r="X332">
        <v>1.6</v>
      </c>
      <c r="Y332">
        <v>7.07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36</v>
      </c>
      <c r="AG332">
        <v>1.6</v>
      </c>
      <c r="AH332">
        <v>2</v>
      </c>
      <c r="AI332">
        <v>86550410</v>
      </c>
      <c r="AJ332">
        <v>328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ROW(Source!A315)</f>
        <v>315</v>
      </c>
      <c r="B333">
        <v>86550425</v>
      </c>
      <c r="C333">
        <v>86550406</v>
      </c>
      <c r="D333">
        <v>85707550</v>
      </c>
      <c r="E333">
        <v>1</v>
      </c>
      <c r="F333">
        <v>1</v>
      </c>
      <c r="G333">
        <v>1081</v>
      </c>
      <c r="H333">
        <v>3</v>
      </c>
      <c r="I333" t="s">
        <v>655</v>
      </c>
      <c r="J333" t="s">
        <v>656</v>
      </c>
      <c r="K333" t="s">
        <v>657</v>
      </c>
      <c r="L333">
        <v>1346</v>
      </c>
      <c r="N333">
        <v>1009</v>
      </c>
      <c r="O333" t="s">
        <v>651</v>
      </c>
      <c r="P333" t="s">
        <v>651</v>
      </c>
      <c r="Q333">
        <v>1</v>
      </c>
      <c r="X333">
        <v>1.2</v>
      </c>
      <c r="Y333">
        <v>19.39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36</v>
      </c>
      <c r="AG333">
        <v>1.2</v>
      </c>
      <c r="AH333">
        <v>2</v>
      </c>
      <c r="AI333">
        <v>86550411</v>
      </c>
      <c r="AJ333">
        <v>329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ROW(Source!A315)</f>
        <v>315</v>
      </c>
      <c r="B334">
        <v>86550426</v>
      </c>
      <c r="C334">
        <v>86550406</v>
      </c>
      <c r="D334">
        <v>85714035</v>
      </c>
      <c r="E334">
        <v>1</v>
      </c>
      <c r="F334">
        <v>1</v>
      </c>
      <c r="G334">
        <v>1081</v>
      </c>
      <c r="H334">
        <v>3</v>
      </c>
      <c r="I334" t="s">
        <v>658</v>
      </c>
      <c r="J334" t="s">
        <v>659</v>
      </c>
      <c r="K334" t="s">
        <v>660</v>
      </c>
      <c r="L334">
        <v>1346</v>
      </c>
      <c r="N334">
        <v>1009</v>
      </c>
      <c r="O334" t="s">
        <v>651</v>
      </c>
      <c r="P334" t="s">
        <v>651</v>
      </c>
      <c r="Q334">
        <v>1</v>
      </c>
      <c r="X334">
        <v>1.5</v>
      </c>
      <c r="Y334">
        <v>33.72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36</v>
      </c>
      <c r="AG334">
        <v>1.5</v>
      </c>
      <c r="AH334">
        <v>2</v>
      </c>
      <c r="AI334">
        <v>86550412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ROW(Source!A315)</f>
        <v>315</v>
      </c>
      <c r="B335">
        <v>86550427</v>
      </c>
      <c r="C335">
        <v>86550406</v>
      </c>
      <c r="D335">
        <v>85661955</v>
      </c>
      <c r="E335">
        <v>1081</v>
      </c>
      <c r="F335">
        <v>1</v>
      </c>
      <c r="G335">
        <v>1081</v>
      </c>
      <c r="H335">
        <v>3</v>
      </c>
      <c r="I335" t="s">
        <v>794</v>
      </c>
      <c r="J335" t="s">
        <v>3</v>
      </c>
      <c r="K335" t="s">
        <v>795</v>
      </c>
      <c r="L335">
        <v>1346</v>
      </c>
      <c r="N335">
        <v>1009</v>
      </c>
      <c r="O335" t="s">
        <v>651</v>
      </c>
      <c r="P335" t="s">
        <v>651</v>
      </c>
      <c r="Q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36</v>
      </c>
      <c r="AG335">
        <v>0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ROW(Source!A315)</f>
        <v>315</v>
      </c>
      <c r="B336">
        <v>86550428</v>
      </c>
      <c r="C336">
        <v>86550406</v>
      </c>
      <c r="D336">
        <v>85669972</v>
      </c>
      <c r="E336">
        <v>1081</v>
      </c>
      <c r="F336">
        <v>1</v>
      </c>
      <c r="G336">
        <v>1081</v>
      </c>
      <c r="H336">
        <v>3</v>
      </c>
      <c r="I336" t="s">
        <v>796</v>
      </c>
      <c r="J336" t="s">
        <v>3</v>
      </c>
      <c r="K336" t="s">
        <v>797</v>
      </c>
      <c r="L336">
        <v>1301</v>
      </c>
      <c r="N336">
        <v>1003</v>
      </c>
      <c r="O336" t="s">
        <v>144</v>
      </c>
      <c r="P336" t="s">
        <v>144</v>
      </c>
      <c r="Q336">
        <v>1</v>
      </c>
      <c r="X336">
        <v>99.8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36</v>
      </c>
      <c r="AG336">
        <v>99.8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ROW(Source!A315)</f>
        <v>315</v>
      </c>
      <c r="B337">
        <v>86550429</v>
      </c>
      <c r="C337">
        <v>86550406</v>
      </c>
      <c r="D337">
        <v>85681228</v>
      </c>
      <c r="E337">
        <v>1081</v>
      </c>
      <c r="F337">
        <v>1</v>
      </c>
      <c r="G337">
        <v>1081</v>
      </c>
      <c r="H337">
        <v>3</v>
      </c>
      <c r="I337" t="s">
        <v>790</v>
      </c>
      <c r="J337" t="s">
        <v>3</v>
      </c>
      <c r="K337" t="s">
        <v>791</v>
      </c>
      <c r="L337">
        <v>1354</v>
      </c>
      <c r="N337">
        <v>1010</v>
      </c>
      <c r="O337" t="s">
        <v>163</v>
      </c>
      <c r="P337" t="s">
        <v>163</v>
      </c>
      <c r="Q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36</v>
      </c>
      <c r="AG337">
        <v>0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ROW(Source!A316)</f>
        <v>316</v>
      </c>
      <c r="B338">
        <v>86550421</v>
      </c>
      <c r="C338">
        <v>86550406</v>
      </c>
      <c r="D338">
        <v>85665773</v>
      </c>
      <c r="E338">
        <v>1081</v>
      </c>
      <c r="F338">
        <v>1</v>
      </c>
      <c r="G338">
        <v>1081</v>
      </c>
      <c r="H338">
        <v>1</v>
      </c>
      <c r="I338" t="s">
        <v>612</v>
      </c>
      <c r="J338" t="s">
        <v>3</v>
      </c>
      <c r="K338" t="s">
        <v>613</v>
      </c>
      <c r="L338">
        <v>1191</v>
      </c>
      <c r="N338">
        <v>1013</v>
      </c>
      <c r="O338" t="s">
        <v>614</v>
      </c>
      <c r="P338" t="s">
        <v>614</v>
      </c>
      <c r="Q338">
        <v>1</v>
      </c>
      <c r="X338">
        <v>58.4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139</v>
      </c>
      <c r="AG338">
        <v>80.591999999999999</v>
      </c>
      <c r="AH338">
        <v>2</v>
      </c>
      <c r="AI338">
        <v>86550407</v>
      </c>
      <c r="AJ338">
        <v>339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ROW(Source!A316)</f>
        <v>316</v>
      </c>
      <c r="B339">
        <v>86550422</v>
      </c>
      <c r="C339">
        <v>86550406</v>
      </c>
      <c r="D339">
        <v>85731677</v>
      </c>
      <c r="E339">
        <v>1</v>
      </c>
      <c r="F339">
        <v>1</v>
      </c>
      <c r="G339">
        <v>1081</v>
      </c>
      <c r="H339">
        <v>2</v>
      </c>
      <c r="I339" t="s">
        <v>632</v>
      </c>
      <c r="J339" t="s">
        <v>633</v>
      </c>
      <c r="K339" t="s">
        <v>634</v>
      </c>
      <c r="L339">
        <v>1368</v>
      </c>
      <c r="N339">
        <v>1011</v>
      </c>
      <c r="O339" t="s">
        <v>618</v>
      </c>
      <c r="P339" t="s">
        <v>618</v>
      </c>
      <c r="Q339">
        <v>1</v>
      </c>
      <c r="X339">
        <v>0.1</v>
      </c>
      <c r="Y339">
        <v>0</v>
      </c>
      <c r="Z339">
        <v>83.1</v>
      </c>
      <c r="AA339">
        <v>12.62</v>
      </c>
      <c r="AB339">
        <v>0</v>
      </c>
      <c r="AC339">
        <v>0</v>
      </c>
      <c r="AD339">
        <v>1</v>
      </c>
      <c r="AE339">
        <v>0</v>
      </c>
      <c r="AF339" t="s">
        <v>138</v>
      </c>
      <c r="AG339">
        <v>0.15</v>
      </c>
      <c r="AH339">
        <v>2</v>
      </c>
      <c r="AI339">
        <v>86550408</v>
      </c>
      <c r="AJ339">
        <v>340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ROW(Source!A316)</f>
        <v>316</v>
      </c>
      <c r="B340">
        <v>86550423</v>
      </c>
      <c r="C340">
        <v>86550406</v>
      </c>
      <c r="D340">
        <v>85730911</v>
      </c>
      <c r="E340">
        <v>1</v>
      </c>
      <c r="F340">
        <v>1</v>
      </c>
      <c r="G340">
        <v>1081</v>
      </c>
      <c r="H340">
        <v>2</v>
      </c>
      <c r="I340" t="s">
        <v>652</v>
      </c>
      <c r="J340" t="s">
        <v>653</v>
      </c>
      <c r="K340" t="s">
        <v>654</v>
      </c>
      <c r="L340">
        <v>1368</v>
      </c>
      <c r="N340">
        <v>1011</v>
      </c>
      <c r="O340" t="s">
        <v>618</v>
      </c>
      <c r="P340" t="s">
        <v>618</v>
      </c>
      <c r="Q340">
        <v>1</v>
      </c>
      <c r="X340">
        <v>0.01</v>
      </c>
      <c r="Y340">
        <v>0</v>
      </c>
      <c r="Z340">
        <v>179.17</v>
      </c>
      <c r="AA340">
        <v>16.93</v>
      </c>
      <c r="AB340">
        <v>0</v>
      </c>
      <c r="AC340">
        <v>0</v>
      </c>
      <c r="AD340">
        <v>1</v>
      </c>
      <c r="AE340">
        <v>0</v>
      </c>
      <c r="AF340" t="s">
        <v>138</v>
      </c>
      <c r="AG340">
        <v>1.4999999999999999E-2</v>
      </c>
      <c r="AH340">
        <v>2</v>
      </c>
      <c r="AI340">
        <v>86550409</v>
      </c>
      <c r="AJ340">
        <v>341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ROW(Source!A316)</f>
        <v>316</v>
      </c>
      <c r="B341">
        <v>86550424</v>
      </c>
      <c r="C341">
        <v>86550406</v>
      </c>
      <c r="D341">
        <v>85700705</v>
      </c>
      <c r="E341">
        <v>1</v>
      </c>
      <c r="F341">
        <v>1</v>
      </c>
      <c r="G341">
        <v>1081</v>
      </c>
      <c r="H341">
        <v>3</v>
      </c>
      <c r="I341" t="s">
        <v>642</v>
      </c>
      <c r="J341" t="s">
        <v>643</v>
      </c>
      <c r="K341" t="s">
        <v>644</v>
      </c>
      <c r="L341">
        <v>1339</v>
      </c>
      <c r="N341">
        <v>1007</v>
      </c>
      <c r="O341" t="s">
        <v>622</v>
      </c>
      <c r="P341" t="s">
        <v>622</v>
      </c>
      <c r="Q341">
        <v>1</v>
      </c>
      <c r="X341">
        <v>1.6</v>
      </c>
      <c r="Y341">
        <v>7.07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36</v>
      </c>
      <c r="AG341">
        <v>1.6</v>
      </c>
      <c r="AH341">
        <v>2</v>
      </c>
      <c r="AI341">
        <v>86550410</v>
      </c>
      <c r="AJ341">
        <v>342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ROW(Source!A316)</f>
        <v>316</v>
      </c>
      <c r="B342">
        <v>86550425</v>
      </c>
      <c r="C342">
        <v>86550406</v>
      </c>
      <c r="D342">
        <v>85707550</v>
      </c>
      <c r="E342">
        <v>1</v>
      </c>
      <c r="F342">
        <v>1</v>
      </c>
      <c r="G342">
        <v>1081</v>
      </c>
      <c r="H342">
        <v>3</v>
      </c>
      <c r="I342" t="s">
        <v>655</v>
      </c>
      <c r="J342" t="s">
        <v>656</v>
      </c>
      <c r="K342" t="s">
        <v>657</v>
      </c>
      <c r="L342">
        <v>1346</v>
      </c>
      <c r="N342">
        <v>1009</v>
      </c>
      <c r="O342" t="s">
        <v>651</v>
      </c>
      <c r="P342" t="s">
        <v>651</v>
      </c>
      <c r="Q342">
        <v>1</v>
      </c>
      <c r="X342">
        <v>1.2</v>
      </c>
      <c r="Y342">
        <v>19.39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36</v>
      </c>
      <c r="AG342">
        <v>1.2</v>
      </c>
      <c r="AH342">
        <v>2</v>
      </c>
      <c r="AI342">
        <v>86550411</v>
      </c>
      <c r="AJ342">
        <v>343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ROW(Source!A316)</f>
        <v>316</v>
      </c>
      <c r="B343">
        <v>86550426</v>
      </c>
      <c r="C343">
        <v>86550406</v>
      </c>
      <c r="D343">
        <v>85714035</v>
      </c>
      <c r="E343">
        <v>1</v>
      </c>
      <c r="F343">
        <v>1</v>
      </c>
      <c r="G343">
        <v>1081</v>
      </c>
      <c r="H343">
        <v>3</v>
      </c>
      <c r="I343" t="s">
        <v>658</v>
      </c>
      <c r="J343" t="s">
        <v>659</v>
      </c>
      <c r="K343" t="s">
        <v>660</v>
      </c>
      <c r="L343">
        <v>1346</v>
      </c>
      <c r="N343">
        <v>1009</v>
      </c>
      <c r="O343" t="s">
        <v>651</v>
      </c>
      <c r="P343" t="s">
        <v>651</v>
      </c>
      <c r="Q343">
        <v>1</v>
      </c>
      <c r="X343">
        <v>1.5</v>
      </c>
      <c r="Y343">
        <v>33.72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36</v>
      </c>
      <c r="AG343">
        <v>1.5</v>
      </c>
      <c r="AH343">
        <v>2</v>
      </c>
      <c r="AI343">
        <v>86550412</v>
      </c>
      <c r="AJ343">
        <v>346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ROW(Source!A316)</f>
        <v>316</v>
      </c>
      <c r="B344">
        <v>86550427</v>
      </c>
      <c r="C344">
        <v>86550406</v>
      </c>
      <c r="D344">
        <v>85661955</v>
      </c>
      <c r="E344">
        <v>1081</v>
      </c>
      <c r="F344">
        <v>1</v>
      </c>
      <c r="G344">
        <v>1081</v>
      </c>
      <c r="H344">
        <v>3</v>
      </c>
      <c r="I344" t="s">
        <v>794</v>
      </c>
      <c r="J344" t="s">
        <v>3</v>
      </c>
      <c r="K344" t="s">
        <v>795</v>
      </c>
      <c r="L344">
        <v>1346</v>
      </c>
      <c r="N344">
        <v>1009</v>
      </c>
      <c r="O344" t="s">
        <v>651</v>
      </c>
      <c r="P344" t="s">
        <v>651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36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ROW(Source!A316)</f>
        <v>316</v>
      </c>
      <c r="B345">
        <v>86550428</v>
      </c>
      <c r="C345">
        <v>86550406</v>
      </c>
      <c r="D345">
        <v>85669972</v>
      </c>
      <c r="E345">
        <v>1081</v>
      </c>
      <c r="F345">
        <v>1</v>
      </c>
      <c r="G345">
        <v>1081</v>
      </c>
      <c r="H345">
        <v>3</v>
      </c>
      <c r="I345" t="s">
        <v>796</v>
      </c>
      <c r="J345" t="s">
        <v>3</v>
      </c>
      <c r="K345" t="s">
        <v>797</v>
      </c>
      <c r="L345">
        <v>1301</v>
      </c>
      <c r="N345">
        <v>1003</v>
      </c>
      <c r="O345" t="s">
        <v>144</v>
      </c>
      <c r="P345" t="s">
        <v>144</v>
      </c>
      <c r="Q345">
        <v>1</v>
      </c>
      <c r="X345">
        <v>99.8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36</v>
      </c>
      <c r="AG345">
        <v>99.8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ROW(Source!A316)</f>
        <v>316</v>
      </c>
      <c r="B346">
        <v>86550429</v>
      </c>
      <c r="C346">
        <v>86550406</v>
      </c>
      <c r="D346">
        <v>85681228</v>
      </c>
      <c r="E346">
        <v>1081</v>
      </c>
      <c r="F346">
        <v>1</v>
      </c>
      <c r="G346">
        <v>1081</v>
      </c>
      <c r="H346">
        <v>3</v>
      </c>
      <c r="I346" t="s">
        <v>790</v>
      </c>
      <c r="J346" t="s">
        <v>3</v>
      </c>
      <c r="K346" t="s">
        <v>791</v>
      </c>
      <c r="L346">
        <v>1354</v>
      </c>
      <c r="N346">
        <v>1010</v>
      </c>
      <c r="O346" t="s">
        <v>163</v>
      </c>
      <c r="P346" t="s">
        <v>163</v>
      </c>
      <c r="Q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36</v>
      </c>
      <c r="AG346">
        <v>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ROW(Source!A333)</f>
        <v>333</v>
      </c>
      <c r="B347">
        <v>86550442</v>
      </c>
      <c r="C347">
        <v>86550438</v>
      </c>
      <c r="D347">
        <v>85665773</v>
      </c>
      <c r="E347">
        <v>1081</v>
      </c>
      <c r="F347">
        <v>1</v>
      </c>
      <c r="G347">
        <v>1081</v>
      </c>
      <c r="H347">
        <v>1</v>
      </c>
      <c r="I347" t="s">
        <v>612</v>
      </c>
      <c r="J347" t="s">
        <v>3</v>
      </c>
      <c r="K347" t="s">
        <v>613</v>
      </c>
      <c r="L347">
        <v>1191</v>
      </c>
      <c r="N347">
        <v>1013</v>
      </c>
      <c r="O347" t="s">
        <v>614</v>
      </c>
      <c r="P347" t="s">
        <v>614</v>
      </c>
      <c r="Q347">
        <v>1</v>
      </c>
      <c r="X347">
        <v>14.63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139</v>
      </c>
      <c r="AG347">
        <v>20.189399999999999</v>
      </c>
      <c r="AH347">
        <v>2</v>
      </c>
      <c r="AI347">
        <v>86550439</v>
      </c>
      <c r="AJ347">
        <v>353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ROW(Source!A333)</f>
        <v>333</v>
      </c>
      <c r="B348">
        <v>86550443</v>
      </c>
      <c r="C348">
        <v>86550438</v>
      </c>
      <c r="D348">
        <v>85684397</v>
      </c>
      <c r="E348">
        <v>1081</v>
      </c>
      <c r="F348">
        <v>1</v>
      </c>
      <c r="G348">
        <v>1081</v>
      </c>
      <c r="H348">
        <v>3</v>
      </c>
      <c r="I348" t="s">
        <v>800</v>
      </c>
      <c r="J348" t="s">
        <v>3</v>
      </c>
      <c r="K348" t="s">
        <v>801</v>
      </c>
      <c r="L348">
        <v>1354</v>
      </c>
      <c r="N348">
        <v>1010</v>
      </c>
      <c r="O348" t="s">
        <v>163</v>
      </c>
      <c r="P348" t="s">
        <v>163</v>
      </c>
      <c r="Q348">
        <v>1</v>
      </c>
      <c r="X348">
        <v>100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36</v>
      </c>
      <c r="AG348">
        <v>100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ROW(Source!A334)</f>
        <v>334</v>
      </c>
      <c r="B349">
        <v>86550442</v>
      </c>
      <c r="C349">
        <v>86550438</v>
      </c>
      <c r="D349">
        <v>85665773</v>
      </c>
      <c r="E349">
        <v>1081</v>
      </c>
      <c r="F349">
        <v>1</v>
      </c>
      <c r="G349">
        <v>1081</v>
      </c>
      <c r="H349">
        <v>1</v>
      </c>
      <c r="I349" t="s">
        <v>612</v>
      </c>
      <c r="J349" t="s">
        <v>3</v>
      </c>
      <c r="K349" t="s">
        <v>613</v>
      </c>
      <c r="L349">
        <v>1191</v>
      </c>
      <c r="N349">
        <v>1013</v>
      </c>
      <c r="O349" t="s">
        <v>614</v>
      </c>
      <c r="P349" t="s">
        <v>614</v>
      </c>
      <c r="Q349">
        <v>1</v>
      </c>
      <c r="X349">
        <v>14.63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 t="s">
        <v>139</v>
      </c>
      <c r="AG349">
        <v>20.189399999999999</v>
      </c>
      <c r="AH349">
        <v>2</v>
      </c>
      <c r="AI349">
        <v>86550439</v>
      </c>
      <c r="AJ349">
        <v>356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ROW(Source!A334)</f>
        <v>334</v>
      </c>
      <c r="B350">
        <v>86550443</v>
      </c>
      <c r="C350">
        <v>86550438</v>
      </c>
      <c r="D350">
        <v>85684397</v>
      </c>
      <c r="E350">
        <v>1081</v>
      </c>
      <c r="F350">
        <v>1</v>
      </c>
      <c r="G350">
        <v>1081</v>
      </c>
      <c r="H350">
        <v>3</v>
      </c>
      <c r="I350" t="s">
        <v>800</v>
      </c>
      <c r="J350" t="s">
        <v>3</v>
      </c>
      <c r="K350" t="s">
        <v>801</v>
      </c>
      <c r="L350">
        <v>1354</v>
      </c>
      <c r="N350">
        <v>1010</v>
      </c>
      <c r="O350" t="s">
        <v>163</v>
      </c>
      <c r="P350" t="s">
        <v>163</v>
      </c>
      <c r="Q350">
        <v>1</v>
      </c>
      <c r="X350">
        <v>100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36</v>
      </c>
      <c r="AG350">
        <v>100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ROW(Source!A374)</f>
        <v>374</v>
      </c>
      <c r="B351">
        <v>86550460</v>
      </c>
      <c r="C351">
        <v>86550446</v>
      </c>
      <c r="D351">
        <v>85665773</v>
      </c>
      <c r="E351">
        <v>1081</v>
      </c>
      <c r="F351">
        <v>1</v>
      </c>
      <c r="G351">
        <v>1081</v>
      </c>
      <c r="H351">
        <v>1</v>
      </c>
      <c r="I351" t="s">
        <v>612</v>
      </c>
      <c r="J351" t="s">
        <v>3</v>
      </c>
      <c r="K351" t="s">
        <v>613</v>
      </c>
      <c r="L351">
        <v>1191</v>
      </c>
      <c r="N351">
        <v>1013</v>
      </c>
      <c r="O351" t="s">
        <v>614</v>
      </c>
      <c r="P351" t="s">
        <v>614</v>
      </c>
      <c r="Q351">
        <v>1</v>
      </c>
      <c r="X351">
        <v>58.4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139</v>
      </c>
      <c r="AG351">
        <v>80.591999999999999</v>
      </c>
      <c r="AH351">
        <v>2</v>
      </c>
      <c r="AI351">
        <v>86550447</v>
      </c>
      <c r="AJ351">
        <v>359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ROW(Source!A374)</f>
        <v>374</v>
      </c>
      <c r="B352">
        <v>86550461</v>
      </c>
      <c r="C352">
        <v>86550446</v>
      </c>
      <c r="D352">
        <v>85731677</v>
      </c>
      <c r="E352">
        <v>1</v>
      </c>
      <c r="F352">
        <v>1</v>
      </c>
      <c r="G352">
        <v>1081</v>
      </c>
      <c r="H352">
        <v>2</v>
      </c>
      <c r="I352" t="s">
        <v>632</v>
      </c>
      <c r="J352" t="s">
        <v>633</v>
      </c>
      <c r="K352" t="s">
        <v>634</v>
      </c>
      <c r="L352">
        <v>1368</v>
      </c>
      <c r="N352">
        <v>1011</v>
      </c>
      <c r="O352" t="s">
        <v>618</v>
      </c>
      <c r="P352" t="s">
        <v>618</v>
      </c>
      <c r="Q352">
        <v>1</v>
      </c>
      <c r="X352">
        <v>0.1</v>
      </c>
      <c r="Y352">
        <v>0</v>
      </c>
      <c r="Z352">
        <v>83.1</v>
      </c>
      <c r="AA352">
        <v>12.62</v>
      </c>
      <c r="AB352">
        <v>0</v>
      </c>
      <c r="AC352">
        <v>0</v>
      </c>
      <c r="AD352">
        <v>1</v>
      </c>
      <c r="AE352">
        <v>0</v>
      </c>
      <c r="AF352" t="s">
        <v>138</v>
      </c>
      <c r="AG352">
        <v>0.15</v>
      </c>
      <c r="AH352">
        <v>2</v>
      </c>
      <c r="AI352">
        <v>86550448</v>
      </c>
      <c r="AJ352">
        <v>360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ROW(Source!A374)</f>
        <v>374</v>
      </c>
      <c r="B353">
        <v>86550462</v>
      </c>
      <c r="C353">
        <v>86550446</v>
      </c>
      <c r="D353">
        <v>85730911</v>
      </c>
      <c r="E353">
        <v>1</v>
      </c>
      <c r="F353">
        <v>1</v>
      </c>
      <c r="G353">
        <v>1081</v>
      </c>
      <c r="H353">
        <v>2</v>
      </c>
      <c r="I353" t="s">
        <v>652</v>
      </c>
      <c r="J353" t="s">
        <v>653</v>
      </c>
      <c r="K353" t="s">
        <v>654</v>
      </c>
      <c r="L353">
        <v>1368</v>
      </c>
      <c r="N353">
        <v>1011</v>
      </c>
      <c r="O353" t="s">
        <v>618</v>
      </c>
      <c r="P353" t="s">
        <v>618</v>
      </c>
      <c r="Q353">
        <v>1</v>
      </c>
      <c r="X353">
        <v>0.01</v>
      </c>
      <c r="Y353">
        <v>0</v>
      </c>
      <c r="Z353">
        <v>179.17</v>
      </c>
      <c r="AA353">
        <v>16.93</v>
      </c>
      <c r="AB353">
        <v>0</v>
      </c>
      <c r="AC353">
        <v>0</v>
      </c>
      <c r="AD353">
        <v>1</v>
      </c>
      <c r="AE353">
        <v>0</v>
      </c>
      <c r="AF353" t="s">
        <v>138</v>
      </c>
      <c r="AG353">
        <v>1.4999999999999999E-2</v>
      </c>
      <c r="AH353">
        <v>2</v>
      </c>
      <c r="AI353">
        <v>86550449</v>
      </c>
      <c r="AJ353">
        <v>361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ROW(Source!A374)</f>
        <v>374</v>
      </c>
      <c r="B354">
        <v>86550463</v>
      </c>
      <c r="C354">
        <v>86550446</v>
      </c>
      <c r="D354">
        <v>85700705</v>
      </c>
      <c r="E354">
        <v>1</v>
      </c>
      <c r="F354">
        <v>1</v>
      </c>
      <c r="G354">
        <v>1081</v>
      </c>
      <c r="H354">
        <v>3</v>
      </c>
      <c r="I354" t="s">
        <v>642</v>
      </c>
      <c r="J354" t="s">
        <v>643</v>
      </c>
      <c r="K354" t="s">
        <v>644</v>
      </c>
      <c r="L354">
        <v>1339</v>
      </c>
      <c r="N354">
        <v>1007</v>
      </c>
      <c r="O354" t="s">
        <v>622</v>
      </c>
      <c r="P354" t="s">
        <v>622</v>
      </c>
      <c r="Q354">
        <v>1</v>
      </c>
      <c r="X354">
        <v>1.6</v>
      </c>
      <c r="Y354">
        <v>7.07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36</v>
      </c>
      <c r="AG354">
        <v>1.6</v>
      </c>
      <c r="AH354">
        <v>2</v>
      </c>
      <c r="AI354">
        <v>86550450</v>
      </c>
      <c r="AJ354">
        <v>362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ROW(Source!A374)</f>
        <v>374</v>
      </c>
      <c r="B355">
        <v>86550464</v>
      </c>
      <c r="C355">
        <v>86550446</v>
      </c>
      <c r="D355">
        <v>85707550</v>
      </c>
      <c r="E355">
        <v>1</v>
      </c>
      <c r="F355">
        <v>1</v>
      </c>
      <c r="G355">
        <v>1081</v>
      </c>
      <c r="H355">
        <v>3</v>
      </c>
      <c r="I355" t="s">
        <v>655</v>
      </c>
      <c r="J355" t="s">
        <v>656</v>
      </c>
      <c r="K355" t="s">
        <v>657</v>
      </c>
      <c r="L355">
        <v>1346</v>
      </c>
      <c r="N355">
        <v>1009</v>
      </c>
      <c r="O355" t="s">
        <v>651</v>
      </c>
      <c r="P355" t="s">
        <v>651</v>
      </c>
      <c r="Q355">
        <v>1</v>
      </c>
      <c r="X355">
        <v>1.2</v>
      </c>
      <c r="Y355">
        <v>19.39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36</v>
      </c>
      <c r="AG355">
        <v>1.2</v>
      </c>
      <c r="AH355">
        <v>2</v>
      </c>
      <c r="AI355">
        <v>86550451</v>
      </c>
      <c r="AJ355">
        <v>363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ROW(Source!A374)</f>
        <v>374</v>
      </c>
      <c r="B356">
        <v>86550465</v>
      </c>
      <c r="C356">
        <v>86550446</v>
      </c>
      <c r="D356">
        <v>85714035</v>
      </c>
      <c r="E356">
        <v>1</v>
      </c>
      <c r="F356">
        <v>1</v>
      </c>
      <c r="G356">
        <v>1081</v>
      </c>
      <c r="H356">
        <v>3</v>
      </c>
      <c r="I356" t="s">
        <v>658</v>
      </c>
      <c r="J356" t="s">
        <v>659</v>
      </c>
      <c r="K356" t="s">
        <v>660</v>
      </c>
      <c r="L356">
        <v>1346</v>
      </c>
      <c r="N356">
        <v>1009</v>
      </c>
      <c r="O356" t="s">
        <v>651</v>
      </c>
      <c r="P356" t="s">
        <v>651</v>
      </c>
      <c r="Q356">
        <v>1</v>
      </c>
      <c r="X356">
        <v>1.5</v>
      </c>
      <c r="Y356">
        <v>33.72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36</v>
      </c>
      <c r="AG356">
        <v>1.5</v>
      </c>
      <c r="AH356">
        <v>2</v>
      </c>
      <c r="AI356">
        <v>86550454</v>
      </c>
      <c r="AJ356">
        <v>366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ROW(Source!A374)</f>
        <v>374</v>
      </c>
      <c r="B357">
        <v>86550466</v>
      </c>
      <c r="C357">
        <v>86550446</v>
      </c>
      <c r="D357">
        <v>85661955</v>
      </c>
      <c r="E357">
        <v>1081</v>
      </c>
      <c r="F357">
        <v>1</v>
      </c>
      <c r="G357">
        <v>1081</v>
      </c>
      <c r="H357">
        <v>3</v>
      </c>
      <c r="I357" t="s">
        <v>794</v>
      </c>
      <c r="J357" t="s">
        <v>3</v>
      </c>
      <c r="K357" t="s">
        <v>795</v>
      </c>
      <c r="L357">
        <v>1346</v>
      </c>
      <c r="N357">
        <v>1009</v>
      </c>
      <c r="O357" t="s">
        <v>651</v>
      </c>
      <c r="P357" t="s">
        <v>651</v>
      </c>
      <c r="Q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36</v>
      </c>
      <c r="AG357">
        <v>0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ROW(Source!A374)</f>
        <v>374</v>
      </c>
      <c r="B358">
        <v>86550467</v>
      </c>
      <c r="C358">
        <v>86550446</v>
      </c>
      <c r="D358">
        <v>85669972</v>
      </c>
      <c r="E358">
        <v>1081</v>
      </c>
      <c r="F358">
        <v>1</v>
      </c>
      <c r="G358">
        <v>1081</v>
      </c>
      <c r="H358">
        <v>3</v>
      </c>
      <c r="I358" t="s">
        <v>796</v>
      </c>
      <c r="J358" t="s">
        <v>3</v>
      </c>
      <c r="K358" t="s">
        <v>797</v>
      </c>
      <c r="L358">
        <v>1301</v>
      </c>
      <c r="N358">
        <v>1003</v>
      </c>
      <c r="O358" t="s">
        <v>144</v>
      </c>
      <c r="P358" t="s">
        <v>144</v>
      </c>
      <c r="Q358">
        <v>1</v>
      </c>
      <c r="X358">
        <v>99.8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36</v>
      </c>
      <c r="AG358">
        <v>99.8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ROW(Source!A374)</f>
        <v>374</v>
      </c>
      <c r="B359">
        <v>86550468</v>
      </c>
      <c r="C359">
        <v>86550446</v>
      </c>
      <c r="D359">
        <v>85681228</v>
      </c>
      <c r="E359">
        <v>1081</v>
      </c>
      <c r="F359">
        <v>1</v>
      </c>
      <c r="G359">
        <v>1081</v>
      </c>
      <c r="H359">
        <v>3</v>
      </c>
      <c r="I359" t="s">
        <v>790</v>
      </c>
      <c r="J359" t="s">
        <v>3</v>
      </c>
      <c r="K359" t="s">
        <v>791</v>
      </c>
      <c r="L359">
        <v>1354</v>
      </c>
      <c r="N359">
        <v>1010</v>
      </c>
      <c r="O359" t="s">
        <v>163</v>
      </c>
      <c r="P359" t="s">
        <v>163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36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ROW(Source!A375)</f>
        <v>375</v>
      </c>
      <c r="B360">
        <v>86550460</v>
      </c>
      <c r="C360">
        <v>86550446</v>
      </c>
      <c r="D360">
        <v>85665773</v>
      </c>
      <c r="E360">
        <v>1081</v>
      </c>
      <c r="F360">
        <v>1</v>
      </c>
      <c r="G360">
        <v>1081</v>
      </c>
      <c r="H360">
        <v>1</v>
      </c>
      <c r="I360" t="s">
        <v>612</v>
      </c>
      <c r="J360" t="s">
        <v>3</v>
      </c>
      <c r="K360" t="s">
        <v>613</v>
      </c>
      <c r="L360">
        <v>1191</v>
      </c>
      <c r="N360">
        <v>1013</v>
      </c>
      <c r="O360" t="s">
        <v>614</v>
      </c>
      <c r="P360" t="s">
        <v>614</v>
      </c>
      <c r="Q360">
        <v>1</v>
      </c>
      <c r="X360">
        <v>58.4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 t="s">
        <v>139</v>
      </c>
      <c r="AG360">
        <v>80.591999999999999</v>
      </c>
      <c r="AH360">
        <v>2</v>
      </c>
      <c r="AI360">
        <v>86550447</v>
      </c>
      <c r="AJ360">
        <v>372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ROW(Source!A375)</f>
        <v>375</v>
      </c>
      <c r="B361">
        <v>86550461</v>
      </c>
      <c r="C361">
        <v>86550446</v>
      </c>
      <c r="D361">
        <v>85731677</v>
      </c>
      <c r="E361">
        <v>1</v>
      </c>
      <c r="F361">
        <v>1</v>
      </c>
      <c r="G361">
        <v>1081</v>
      </c>
      <c r="H361">
        <v>2</v>
      </c>
      <c r="I361" t="s">
        <v>632</v>
      </c>
      <c r="J361" t="s">
        <v>633</v>
      </c>
      <c r="K361" t="s">
        <v>634</v>
      </c>
      <c r="L361">
        <v>1368</v>
      </c>
      <c r="N361">
        <v>1011</v>
      </c>
      <c r="O361" t="s">
        <v>618</v>
      </c>
      <c r="P361" t="s">
        <v>618</v>
      </c>
      <c r="Q361">
        <v>1</v>
      </c>
      <c r="X361">
        <v>0.1</v>
      </c>
      <c r="Y361">
        <v>0</v>
      </c>
      <c r="Z361">
        <v>83.1</v>
      </c>
      <c r="AA361">
        <v>12.62</v>
      </c>
      <c r="AB361">
        <v>0</v>
      </c>
      <c r="AC361">
        <v>0</v>
      </c>
      <c r="AD361">
        <v>1</v>
      </c>
      <c r="AE361">
        <v>0</v>
      </c>
      <c r="AF361" t="s">
        <v>138</v>
      </c>
      <c r="AG361">
        <v>0.15</v>
      </c>
      <c r="AH361">
        <v>2</v>
      </c>
      <c r="AI361">
        <v>86550448</v>
      </c>
      <c r="AJ361">
        <v>373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ROW(Source!A375)</f>
        <v>375</v>
      </c>
      <c r="B362">
        <v>86550462</v>
      </c>
      <c r="C362">
        <v>86550446</v>
      </c>
      <c r="D362">
        <v>85730911</v>
      </c>
      <c r="E362">
        <v>1</v>
      </c>
      <c r="F362">
        <v>1</v>
      </c>
      <c r="G362">
        <v>1081</v>
      </c>
      <c r="H362">
        <v>2</v>
      </c>
      <c r="I362" t="s">
        <v>652</v>
      </c>
      <c r="J362" t="s">
        <v>653</v>
      </c>
      <c r="K362" t="s">
        <v>654</v>
      </c>
      <c r="L362">
        <v>1368</v>
      </c>
      <c r="N362">
        <v>1011</v>
      </c>
      <c r="O362" t="s">
        <v>618</v>
      </c>
      <c r="P362" t="s">
        <v>618</v>
      </c>
      <c r="Q362">
        <v>1</v>
      </c>
      <c r="X362">
        <v>0.01</v>
      </c>
      <c r="Y362">
        <v>0</v>
      </c>
      <c r="Z362">
        <v>179.17</v>
      </c>
      <c r="AA362">
        <v>16.93</v>
      </c>
      <c r="AB362">
        <v>0</v>
      </c>
      <c r="AC362">
        <v>0</v>
      </c>
      <c r="AD362">
        <v>1</v>
      </c>
      <c r="AE362">
        <v>0</v>
      </c>
      <c r="AF362" t="s">
        <v>138</v>
      </c>
      <c r="AG362">
        <v>1.4999999999999999E-2</v>
      </c>
      <c r="AH362">
        <v>2</v>
      </c>
      <c r="AI362">
        <v>86550449</v>
      </c>
      <c r="AJ362">
        <v>374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ROW(Source!A375)</f>
        <v>375</v>
      </c>
      <c r="B363">
        <v>86550463</v>
      </c>
      <c r="C363">
        <v>86550446</v>
      </c>
      <c r="D363">
        <v>85700705</v>
      </c>
      <c r="E363">
        <v>1</v>
      </c>
      <c r="F363">
        <v>1</v>
      </c>
      <c r="G363">
        <v>1081</v>
      </c>
      <c r="H363">
        <v>3</v>
      </c>
      <c r="I363" t="s">
        <v>642</v>
      </c>
      <c r="J363" t="s">
        <v>643</v>
      </c>
      <c r="K363" t="s">
        <v>644</v>
      </c>
      <c r="L363">
        <v>1339</v>
      </c>
      <c r="N363">
        <v>1007</v>
      </c>
      <c r="O363" t="s">
        <v>622</v>
      </c>
      <c r="P363" t="s">
        <v>622</v>
      </c>
      <c r="Q363">
        <v>1</v>
      </c>
      <c r="X363">
        <v>1.6</v>
      </c>
      <c r="Y363">
        <v>7.07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36</v>
      </c>
      <c r="AG363">
        <v>1.6</v>
      </c>
      <c r="AH363">
        <v>2</v>
      </c>
      <c r="AI363">
        <v>86550450</v>
      </c>
      <c r="AJ363">
        <v>375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ROW(Source!A375)</f>
        <v>375</v>
      </c>
      <c r="B364">
        <v>86550464</v>
      </c>
      <c r="C364">
        <v>86550446</v>
      </c>
      <c r="D364">
        <v>85707550</v>
      </c>
      <c r="E364">
        <v>1</v>
      </c>
      <c r="F364">
        <v>1</v>
      </c>
      <c r="G364">
        <v>1081</v>
      </c>
      <c r="H364">
        <v>3</v>
      </c>
      <c r="I364" t="s">
        <v>655</v>
      </c>
      <c r="J364" t="s">
        <v>656</v>
      </c>
      <c r="K364" t="s">
        <v>657</v>
      </c>
      <c r="L364">
        <v>1346</v>
      </c>
      <c r="N364">
        <v>1009</v>
      </c>
      <c r="O364" t="s">
        <v>651</v>
      </c>
      <c r="P364" t="s">
        <v>651</v>
      </c>
      <c r="Q364">
        <v>1</v>
      </c>
      <c r="X364">
        <v>1.2</v>
      </c>
      <c r="Y364">
        <v>19.39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36</v>
      </c>
      <c r="AG364">
        <v>1.2</v>
      </c>
      <c r="AH364">
        <v>2</v>
      </c>
      <c r="AI364">
        <v>86550451</v>
      </c>
      <c r="AJ364">
        <v>376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ROW(Source!A375)</f>
        <v>375</v>
      </c>
      <c r="B365">
        <v>86550465</v>
      </c>
      <c r="C365">
        <v>86550446</v>
      </c>
      <c r="D365">
        <v>85714035</v>
      </c>
      <c r="E365">
        <v>1</v>
      </c>
      <c r="F365">
        <v>1</v>
      </c>
      <c r="G365">
        <v>1081</v>
      </c>
      <c r="H365">
        <v>3</v>
      </c>
      <c r="I365" t="s">
        <v>658</v>
      </c>
      <c r="J365" t="s">
        <v>659</v>
      </c>
      <c r="K365" t="s">
        <v>660</v>
      </c>
      <c r="L365">
        <v>1346</v>
      </c>
      <c r="N365">
        <v>1009</v>
      </c>
      <c r="O365" t="s">
        <v>651</v>
      </c>
      <c r="P365" t="s">
        <v>651</v>
      </c>
      <c r="Q365">
        <v>1</v>
      </c>
      <c r="X365">
        <v>1.5</v>
      </c>
      <c r="Y365">
        <v>33.72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36</v>
      </c>
      <c r="AG365">
        <v>1.5</v>
      </c>
      <c r="AH365">
        <v>2</v>
      </c>
      <c r="AI365">
        <v>86550454</v>
      </c>
      <c r="AJ365">
        <v>379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ROW(Source!A375)</f>
        <v>375</v>
      </c>
      <c r="B366">
        <v>86550466</v>
      </c>
      <c r="C366">
        <v>86550446</v>
      </c>
      <c r="D366">
        <v>85661955</v>
      </c>
      <c r="E366">
        <v>1081</v>
      </c>
      <c r="F366">
        <v>1</v>
      </c>
      <c r="G366">
        <v>1081</v>
      </c>
      <c r="H366">
        <v>3</v>
      </c>
      <c r="I366" t="s">
        <v>794</v>
      </c>
      <c r="J366" t="s">
        <v>3</v>
      </c>
      <c r="K366" t="s">
        <v>795</v>
      </c>
      <c r="L366">
        <v>1346</v>
      </c>
      <c r="N366">
        <v>1009</v>
      </c>
      <c r="O366" t="s">
        <v>651</v>
      </c>
      <c r="P366" t="s">
        <v>651</v>
      </c>
      <c r="Q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36</v>
      </c>
      <c r="AG366">
        <v>0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ROW(Source!A375)</f>
        <v>375</v>
      </c>
      <c r="B367">
        <v>86550467</v>
      </c>
      <c r="C367">
        <v>86550446</v>
      </c>
      <c r="D367">
        <v>85669972</v>
      </c>
      <c r="E367">
        <v>1081</v>
      </c>
      <c r="F367">
        <v>1</v>
      </c>
      <c r="G367">
        <v>1081</v>
      </c>
      <c r="H367">
        <v>3</v>
      </c>
      <c r="I367" t="s">
        <v>796</v>
      </c>
      <c r="J367" t="s">
        <v>3</v>
      </c>
      <c r="K367" t="s">
        <v>797</v>
      </c>
      <c r="L367">
        <v>1301</v>
      </c>
      <c r="N367">
        <v>1003</v>
      </c>
      <c r="O367" t="s">
        <v>144</v>
      </c>
      <c r="P367" t="s">
        <v>144</v>
      </c>
      <c r="Q367">
        <v>1</v>
      </c>
      <c r="X367">
        <v>99.8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36</v>
      </c>
      <c r="AG367">
        <v>99.8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ROW(Source!A375)</f>
        <v>375</v>
      </c>
      <c r="B368">
        <v>86550468</v>
      </c>
      <c r="C368">
        <v>86550446</v>
      </c>
      <c r="D368">
        <v>85681228</v>
      </c>
      <c r="E368">
        <v>1081</v>
      </c>
      <c r="F368">
        <v>1</v>
      </c>
      <c r="G368">
        <v>1081</v>
      </c>
      <c r="H368">
        <v>3</v>
      </c>
      <c r="I368" t="s">
        <v>790</v>
      </c>
      <c r="J368" t="s">
        <v>3</v>
      </c>
      <c r="K368" t="s">
        <v>791</v>
      </c>
      <c r="L368">
        <v>1354</v>
      </c>
      <c r="N368">
        <v>1010</v>
      </c>
      <c r="O368" t="s">
        <v>163</v>
      </c>
      <c r="P368" t="s">
        <v>163</v>
      </c>
      <c r="Q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36</v>
      </c>
      <c r="AG368">
        <v>0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ROW(Source!A390)</f>
        <v>390</v>
      </c>
      <c r="B369">
        <v>86550491</v>
      </c>
      <c r="C369">
        <v>86550476</v>
      </c>
      <c r="D369">
        <v>85665773</v>
      </c>
      <c r="E369">
        <v>1081</v>
      </c>
      <c r="F369">
        <v>1</v>
      </c>
      <c r="G369">
        <v>1081</v>
      </c>
      <c r="H369">
        <v>1</v>
      </c>
      <c r="I369" t="s">
        <v>612</v>
      </c>
      <c r="J369" t="s">
        <v>3</v>
      </c>
      <c r="K369" t="s">
        <v>613</v>
      </c>
      <c r="L369">
        <v>1191</v>
      </c>
      <c r="N369">
        <v>1013</v>
      </c>
      <c r="O369" t="s">
        <v>614</v>
      </c>
      <c r="P369" t="s">
        <v>614</v>
      </c>
      <c r="Q369">
        <v>1</v>
      </c>
      <c r="X369">
        <v>56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139</v>
      </c>
      <c r="AG369">
        <v>77.279999999999987</v>
      </c>
      <c r="AH369">
        <v>2</v>
      </c>
      <c r="AI369">
        <v>86550477</v>
      </c>
      <c r="AJ369">
        <v>385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ROW(Source!A390)</f>
        <v>390</v>
      </c>
      <c r="B370">
        <v>86550492</v>
      </c>
      <c r="C370">
        <v>86550476</v>
      </c>
      <c r="D370">
        <v>85731677</v>
      </c>
      <c r="E370">
        <v>1</v>
      </c>
      <c r="F370">
        <v>1</v>
      </c>
      <c r="G370">
        <v>1081</v>
      </c>
      <c r="H370">
        <v>2</v>
      </c>
      <c r="I370" t="s">
        <v>632</v>
      </c>
      <c r="J370" t="s">
        <v>633</v>
      </c>
      <c r="K370" t="s">
        <v>634</v>
      </c>
      <c r="L370">
        <v>1368</v>
      </c>
      <c r="N370">
        <v>1011</v>
      </c>
      <c r="O370" t="s">
        <v>618</v>
      </c>
      <c r="P370" t="s">
        <v>618</v>
      </c>
      <c r="Q370">
        <v>1</v>
      </c>
      <c r="X370">
        <v>0.2</v>
      </c>
      <c r="Y370">
        <v>0</v>
      </c>
      <c r="Z370">
        <v>83.1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138</v>
      </c>
      <c r="AG370">
        <v>0.3</v>
      </c>
      <c r="AH370">
        <v>2</v>
      </c>
      <c r="AI370">
        <v>86550478</v>
      </c>
      <c r="AJ370">
        <v>386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ROW(Source!A390)</f>
        <v>390</v>
      </c>
      <c r="B371">
        <v>86550493</v>
      </c>
      <c r="C371">
        <v>86550476</v>
      </c>
      <c r="D371">
        <v>85730911</v>
      </c>
      <c r="E371">
        <v>1</v>
      </c>
      <c r="F371">
        <v>1</v>
      </c>
      <c r="G371">
        <v>1081</v>
      </c>
      <c r="H371">
        <v>2</v>
      </c>
      <c r="I371" t="s">
        <v>652</v>
      </c>
      <c r="J371" t="s">
        <v>653</v>
      </c>
      <c r="K371" t="s">
        <v>654</v>
      </c>
      <c r="L371">
        <v>1368</v>
      </c>
      <c r="N371">
        <v>1011</v>
      </c>
      <c r="O371" t="s">
        <v>618</v>
      </c>
      <c r="P371" t="s">
        <v>618</v>
      </c>
      <c r="Q371">
        <v>1</v>
      </c>
      <c r="X371">
        <v>0.02</v>
      </c>
      <c r="Y371">
        <v>0</v>
      </c>
      <c r="Z371">
        <v>179.17</v>
      </c>
      <c r="AA371">
        <v>16.93</v>
      </c>
      <c r="AB371">
        <v>0</v>
      </c>
      <c r="AC371">
        <v>0</v>
      </c>
      <c r="AD371">
        <v>1</v>
      </c>
      <c r="AE371">
        <v>0</v>
      </c>
      <c r="AF371" t="s">
        <v>138</v>
      </c>
      <c r="AG371">
        <v>0.03</v>
      </c>
      <c r="AH371">
        <v>2</v>
      </c>
      <c r="AI371">
        <v>86550479</v>
      </c>
      <c r="AJ371">
        <v>387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ROW(Source!A390)</f>
        <v>390</v>
      </c>
      <c r="B372">
        <v>86550494</v>
      </c>
      <c r="C372">
        <v>86550476</v>
      </c>
      <c r="D372">
        <v>85700705</v>
      </c>
      <c r="E372">
        <v>1</v>
      </c>
      <c r="F372">
        <v>1</v>
      </c>
      <c r="G372">
        <v>1081</v>
      </c>
      <c r="H372">
        <v>3</v>
      </c>
      <c r="I372" t="s">
        <v>642</v>
      </c>
      <c r="J372" t="s">
        <v>643</v>
      </c>
      <c r="K372" t="s">
        <v>644</v>
      </c>
      <c r="L372">
        <v>1339</v>
      </c>
      <c r="N372">
        <v>1007</v>
      </c>
      <c r="O372" t="s">
        <v>622</v>
      </c>
      <c r="P372" t="s">
        <v>622</v>
      </c>
      <c r="Q372">
        <v>1</v>
      </c>
      <c r="X372">
        <v>6.4</v>
      </c>
      <c r="Y372">
        <v>7.07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36</v>
      </c>
      <c r="AG372">
        <v>6.4</v>
      </c>
      <c r="AH372">
        <v>2</v>
      </c>
      <c r="AI372">
        <v>86550480</v>
      </c>
      <c r="AJ372">
        <v>388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ROW(Source!A390)</f>
        <v>390</v>
      </c>
      <c r="B373">
        <v>86550495</v>
      </c>
      <c r="C373">
        <v>86550476</v>
      </c>
      <c r="D373">
        <v>85707550</v>
      </c>
      <c r="E373">
        <v>1</v>
      </c>
      <c r="F373">
        <v>1</v>
      </c>
      <c r="G373">
        <v>1081</v>
      </c>
      <c r="H373">
        <v>3</v>
      </c>
      <c r="I373" t="s">
        <v>655</v>
      </c>
      <c r="J373" t="s">
        <v>656</v>
      </c>
      <c r="K373" t="s">
        <v>657</v>
      </c>
      <c r="L373">
        <v>1346</v>
      </c>
      <c r="N373">
        <v>1009</v>
      </c>
      <c r="O373" t="s">
        <v>651</v>
      </c>
      <c r="P373" t="s">
        <v>651</v>
      </c>
      <c r="Q373">
        <v>1</v>
      </c>
      <c r="X373">
        <v>2.66</v>
      </c>
      <c r="Y373">
        <v>19.39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36</v>
      </c>
      <c r="AG373">
        <v>2.66</v>
      </c>
      <c r="AH373">
        <v>2</v>
      </c>
      <c r="AI373">
        <v>86550481</v>
      </c>
      <c r="AJ373">
        <v>389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ROW(Source!A390)</f>
        <v>390</v>
      </c>
      <c r="B374">
        <v>86550496</v>
      </c>
      <c r="C374">
        <v>86550476</v>
      </c>
      <c r="D374">
        <v>85714035</v>
      </c>
      <c r="E374">
        <v>1</v>
      </c>
      <c r="F374">
        <v>1</v>
      </c>
      <c r="G374">
        <v>1081</v>
      </c>
      <c r="H374">
        <v>3</v>
      </c>
      <c r="I374" t="s">
        <v>658</v>
      </c>
      <c r="J374" t="s">
        <v>659</v>
      </c>
      <c r="K374" t="s">
        <v>660</v>
      </c>
      <c r="L374">
        <v>1346</v>
      </c>
      <c r="N374">
        <v>1009</v>
      </c>
      <c r="O374" t="s">
        <v>651</v>
      </c>
      <c r="P374" t="s">
        <v>651</v>
      </c>
      <c r="Q374">
        <v>1</v>
      </c>
      <c r="X374">
        <v>4</v>
      </c>
      <c r="Y374">
        <v>33.72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36</v>
      </c>
      <c r="AG374">
        <v>4</v>
      </c>
      <c r="AH374">
        <v>2</v>
      </c>
      <c r="AI374">
        <v>86550486</v>
      </c>
      <c r="AJ374">
        <v>395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ROW(Source!A390)</f>
        <v>390</v>
      </c>
      <c r="B375">
        <v>86550497</v>
      </c>
      <c r="C375">
        <v>86550476</v>
      </c>
      <c r="D375">
        <v>85661955</v>
      </c>
      <c r="E375">
        <v>1081</v>
      </c>
      <c r="F375">
        <v>1</v>
      </c>
      <c r="G375">
        <v>1081</v>
      </c>
      <c r="H375">
        <v>3</v>
      </c>
      <c r="I375" t="s">
        <v>794</v>
      </c>
      <c r="J375" t="s">
        <v>3</v>
      </c>
      <c r="K375" t="s">
        <v>795</v>
      </c>
      <c r="L375">
        <v>1346</v>
      </c>
      <c r="N375">
        <v>1009</v>
      </c>
      <c r="O375" t="s">
        <v>651</v>
      </c>
      <c r="P375" t="s">
        <v>651</v>
      </c>
      <c r="Q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36</v>
      </c>
      <c r="AG375">
        <v>0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ROW(Source!A390)</f>
        <v>390</v>
      </c>
      <c r="B376">
        <v>86550498</v>
      </c>
      <c r="C376">
        <v>86550476</v>
      </c>
      <c r="D376">
        <v>85669972</v>
      </c>
      <c r="E376">
        <v>1081</v>
      </c>
      <c r="F376">
        <v>1</v>
      </c>
      <c r="G376">
        <v>1081</v>
      </c>
      <c r="H376">
        <v>3</v>
      </c>
      <c r="I376" t="s">
        <v>796</v>
      </c>
      <c r="J376" t="s">
        <v>3</v>
      </c>
      <c r="K376" t="s">
        <v>797</v>
      </c>
      <c r="L376">
        <v>1301</v>
      </c>
      <c r="N376">
        <v>1003</v>
      </c>
      <c r="O376" t="s">
        <v>144</v>
      </c>
      <c r="P376" t="s">
        <v>144</v>
      </c>
      <c r="Q376">
        <v>1</v>
      </c>
      <c r="X376">
        <v>99.8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36</v>
      </c>
      <c r="AG376">
        <v>99.8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ROW(Source!A390)</f>
        <v>390</v>
      </c>
      <c r="B377">
        <v>86550499</v>
      </c>
      <c r="C377">
        <v>86550476</v>
      </c>
      <c r="D377">
        <v>85681228</v>
      </c>
      <c r="E377">
        <v>1081</v>
      </c>
      <c r="F377">
        <v>1</v>
      </c>
      <c r="G377">
        <v>1081</v>
      </c>
      <c r="H377">
        <v>3</v>
      </c>
      <c r="I377" t="s">
        <v>790</v>
      </c>
      <c r="J377" t="s">
        <v>3</v>
      </c>
      <c r="K377" t="s">
        <v>791</v>
      </c>
      <c r="L377">
        <v>1354</v>
      </c>
      <c r="N377">
        <v>1010</v>
      </c>
      <c r="O377" t="s">
        <v>163</v>
      </c>
      <c r="P377" t="s">
        <v>163</v>
      </c>
      <c r="Q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36</v>
      </c>
      <c r="AG377">
        <v>0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ROW(Source!A391)</f>
        <v>391</v>
      </c>
      <c r="B378">
        <v>86550491</v>
      </c>
      <c r="C378">
        <v>86550476</v>
      </c>
      <c r="D378">
        <v>85665773</v>
      </c>
      <c r="E378">
        <v>1081</v>
      </c>
      <c r="F378">
        <v>1</v>
      </c>
      <c r="G378">
        <v>1081</v>
      </c>
      <c r="H378">
        <v>1</v>
      </c>
      <c r="I378" t="s">
        <v>612</v>
      </c>
      <c r="J378" t="s">
        <v>3</v>
      </c>
      <c r="K378" t="s">
        <v>613</v>
      </c>
      <c r="L378">
        <v>1191</v>
      </c>
      <c r="N378">
        <v>1013</v>
      </c>
      <c r="O378" t="s">
        <v>614</v>
      </c>
      <c r="P378" t="s">
        <v>614</v>
      </c>
      <c r="Q378">
        <v>1</v>
      </c>
      <c r="X378">
        <v>56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139</v>
      </c>
      <c r="AG378">
        <v>77.279999999999987</v>
      </c>
      <c r="AH378">
        <v>2</v>
      </c>
      <c r="AI378">
        <v>86550477</v>
      </c>
      <c r="AJ378">
        <v>399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ROW(Source!A391)</f>
        <v>391</v>
      </c>
      <c r="B379">
        <v>86550492</v>
      </c>
      <c r="C379">
        <v>86550476</v>
      </c>
      <c r="D379">
        <v>85731677</v>
      </c>
      <c r="E379">
        <v>1</v>
      </c>
      <c r="F379">
        <v>1</v>
      </c>
      <c r="G379">
        <v>1081</v>
      </c>
      <c r="H379">
        <v>2</v>
      </c>
      <c r="I379" t="s">
        <v>632</v>
      </c>
      <c r="J379" t="s">
        <v>633</v>
      </c>
      <c r="K379" t="s">
        <v>634</v>
      </c>
      <c r="L379">
        <v>1368</v>
      </c>
      <c r="N379">
        <v>1011</v>
      </c>
      <c r="O379" t="s">
        <v>618</v>
      </c>
      <c r="P379" t="s">
        <v>618</v>
      </c>
      <c r="Q379">
        <v>1</v>
      </c>
      <c r="X379">
        <v>0.2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138</v>
      </c>
      <c r="AG379">
        <v>0.3</v>
      </c>
      <c r="AH379">
        <v>2</v>
      </c>
      <c r="AI379">
        <v>86550478</v>
      </c>
      <c r="AJ379">
        <v>400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ROW(Source!A391)</f>
        <v>391</v>
      </c>
      <c r="B380">
        <v>86550493</v>
      </c>
      <c r="C380">
        <v>86550476</v>
      </c>
      <c r="D380">
        <v>85730911</v>
      </c>
      <c r="E380">
        <v>1</v>
      </c>
      <c r="F380">
        <v>1</v>
      </c>
      <c r="G380">
        <v>1081</v>
      </c>
      <c r="H380">
        <v>2</v>
      </c>
      <c r="I380" t="s">
        <v>652</v>
      </c>
      <c r="J380" t="s">
        <v>653</v>
      </c>
      <c r="K380" t="s">
        <v>654</v>
      </c>
      <c r="L380">
        <v>1368</v>
      </c>
      <c r="N380">
        <v>1011</v>
      </c>
      <c r="O380" t="s">
        <v>618</v>
      </c>
      <c r="P380" t="s">
        <v>618</v>
      </c>
      <c r="Q380">
        <v>1</v>
      </c>
      <c r="X380">
        <v>0.02</v>
      </c>
      <c r="Y380">
        <v>0</v>
      </c>
      <c r="Z380">
        <v>179.17</v>
      </c>
      <c r="AA380">
        <v>16.93</v>
      </c>
      <c r="AB380">
        <v>0</v>
      </c>
      <c r="AC380">
        <v>0</v>
      </c>
      <c r="AD380">
        <v>1</v>
      </c>
      <c r="AE380">
        <v>0</v>
      </c>
      <c r="AF380" t="s">
        <v>138</v>
      </c>
      <c r="AG380">
        <v>0.03</v>
      </c>
      <c r="AH380">
        <v>2</v>
      </c>
      <c r="AI380">
        <v>86550479</v>
      </c>
      <c r="AJ380">
        <v>401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ROW(Source!A391)</f>
        <v>391</v>
      </c>
      <c r="B381">
        <v>86550494</v>
      </c>
      <c r="C381">
        <v>86550476</v>
      </c>
      <c r="D381">
        <v>85700705</v>
      </c>
      <c r="E381">
        <v>1</v>
      </c>
      <c r="F381">
        <v>1</v>
      </c>
      <c r="G381">
        <v>1081</v>
      </c>
      <c r="H381">
        <v>3</v>
      </c>
      <c r="I381" t="s">
        <v>642</v>
      </c>
      <c r="J381" t="s">
        <v>643</v>
      </c>
      <c r="K381" t="s">
        <v>644</v>
      </c>
      <c r="L381">
        <v>1339</v>
      </c>
      <c r="N381">
        <v>1007</v>
      </c>
      <c r="O381" t="s">
        <v>622</v>
      </c>
      <c r="P381" t="s">
        <v>622</v>
      </c>
      <c r="Q381">
        <v>1</v>
      </c>
      <c r="X381">
        <v>6.4</v>
      </c>
      <c r="Y381">
        <v>7.07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36</v>
      </c>
      <c r="AG381">
        <v>6.4</v>
      </c>
      <c r="AH381">
        <v>2</v>
      </c>
      <c r="AI381">
        <v>86550480</v>
      </c>
      <c r="AJ381">
        <v>402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ROW(Source!A391)</f>
        <v>391</v>
      </c>
      <c r="B382">
        <v>86550495</v>
      </c>
      <c r="C382">
        <v>86550476</v>
      </c>
      <c r="D382">
        <v>85707550</v>
      </c>
      <c r="E382">
        <v>1</v>
      </c>
      <c r="F382">
        <v>1</v>
      </c>
      <c r="G382">
        <v>1081</v>
      </c>
      <c r="H382">
        <v>3</v>
      </c>
      <c r="I382" t="s">
        <v>655</v>
      </c>
      <c r="J382" t="s">
        <v>656</v>
      </c>
      <c r="K382" t="s">
        <v>657</v>
      </c>
      <c r="L382">
        <v>1346</v>
      </c>
      <c r="N382">
        <v>1009</v>
      </c>
      <c r="O382" t="s">
        <v>651</v>
      </c>
      <c r="P382" t="s">
        <v>651</v>
      </c>
      <c r="Q382">
        <v>1</v>
      </c>
      <c r="X382">
        <v>2.66</v>
      </c>
      <c r="Y382">
        <v>19.39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36</v>
      </c>
      <c r="AG382">
        <v>2.66</v>
      </c>
      <c r="AH382">
        <v>2</v>
      </c>
      <c r="AI382">
        <v>86550481</v>
      </c>
      <c r="AJ382">
        <v>403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ROW(Source!A391)</f>
        <v>391</v>
      </c>
      <c r="B383">
        <v>86550496</v>
      </c>
      <c r="C383">
        <v>86550476</v>
      </c>
      <c r="D383">
        <v>85714035</v>
      </c>
      <c r="E383">
        <v>1</v>
      </c>
      <c r="F383">
        <v>1</v>
      </c>
      <c r="G383">
        <v>1081</v>
      </c>
      <c r="H383">
        <v>3</v>
      </c>
      <c r="I383" t="s">
        <v>658</v>
      </c>
      <c r="J383" t="s">
        <v>659</v>
      </c>
      <c r="K383" t="s">
        <v>660</v>
      </c>
      <c r="L383">
        <v>1346</v>
      </c>
      <c r="N383">
        <v>1009</v>
      </c>
      <c r="O383" t="s">
        <v>651</v>
      </c>
      <c r="P383" t="s">
        <v>651</v>
      </c>
      <c r="Q383">
        <v>1</v>
      </c>
      <c r="X383">
        <v>4</v>
      </c>
      <c r="Y383">
        <v>33.72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36</v>
      </c>
      <c r="AG383">
        <v>4</v>
      </c>
      <c r="AH383">
        <v>2</v>
      </c>
      <c r="AI383">
        <v>86550486</v>
      </c>
      <c r="AJ383">
        <v>409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ROW(Source!A391)</f>
        <v>391</v>
      </c>
      <c r="B384">
        <v>86550497</v>
      </c>
      <c r="C384">
        <v>86550476</v>
      </c>
      <c r="D384">
        <v>85661955</v>
      </c>
      <c r="E384">
        <v>1081</v>
      </c>
      <c r="F384">
        <v>1</v>
      </c>
      <c r="G384">
        <v>1081</v>
      </c>
      <c r="H384">
        <v>3</v>
      </c>
      <c r="I384" t="s">
        <v>794</v>
      </c>
      <c r="J384" t="s">
        <v>3</v>
      </c>
      <c r="K384" t="s">
        <v>795</v>
      </c>
      <c r="L384">
        <v>1346</v>
      </c>
      <c r="N384">
        <v>1009</v>
      </c>
      <c r="O384" t="s">
        <v>651</v>
      </c>
      <c r="P384" t="s">
        <v>651</v>
      </c>
      <c r="Q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36</v>
      </c>
      <c r="AG384">
        <v>0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ROW(Source!A391)</f>
        <v>391</v>
      </c>
      <c r="B385">
        <v>86550498</v>
      </c>
      <c r="C385">
        <v>86550476</v>
      </c>
      <c r="D385">
        <v>85669972</v>
      </c>
      <c r="E385">
        <v>1081</v>
      </c>
      <c r="F385">
        <v>1</v>
      </c>
      <c r="G385">
        <v>1081</v>
      </c>
      <c r="H385">
        <v>3</v>
      </c>
      <c r="I385" t="s">
        <v>796</v>
      </c>
      <c r="J385" t="s">
        <v>3</v>
      </c>
      <c r="K385" t="s">
        <v>797</v>
      </c>
      <c r="L385">
        <v>1301</v>
      </c>
      <c r="N385">
        <v>1003</v>
      </c>
      <c r="O385" t="s">
        <v>144</v>
      </c>
      <c r="P385" t="s">
        <v>144</v>
      </c>
      <c r="Q385">
        <v>1</v>
      </c>
      <c r="X385">
        <v>99.8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36</v>
      </c>
      <c r="AG385">
        <v>99.8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ROW(Source!A391)</f>
        <v>391</v>
      </c>
      <c r="B386">
        <v>86550499</v>
      </c>
      <c r="C386">
        <v>86550476</v>
      </c>
      <c r="D386">
        <v>85681228</v>
      </c>
      <c r="E386">
        <v>1081</v>
      </c>
      <c r="F386">
        <v>1</v>
      </c>
      <c r="G386">
        <v>1081</v>
      </c>
      <c r="H386">
        <v>3</v>
      </c>
      <c r="I386" t="s">
        <v>790</v>
      </c>
      <c r="J386" t="s">
        <v>3</v>
      </c>
      <c r="K386" t="s">
        <v>791</v>
      </c>
      <c r="L386">
        <v>1354</v>
      </c>
      <c r="N386">
        <v>1010</v>
      </c>
      <c r="O386" t="s">
        <v>163</v>
      </c>
      <c r="P386" t="s">
        <v>163</v>
      </c>
      <c r="Q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</v>
      </c>
      <c r="AG386">
        <v>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ROW(Source!A443)</f>
        <v>443</v>
      </c>
      <c r="B387">
        <v>86550515</v>
      </c>
      <c r="C387">
        <v>86550508</v>
      </c>
      <c r="D387">
        <v>85665773</v>
      </c>
      <c r="E387">
        <v>1081</v>
      </c>
      <c r="F387">
        <v>1</v>
      </c>
      <c r="G387">
        <v>1081</v>
      </c>
      <c r="H387">
        <v>1</v>
      </c>
      <c r="I387" t="s">
        <v>612</v>
      </c>
      <c r="J387" t="s">
        <v>3</v>
      </c>
      <c r="K387" t="s">
        <v>613</v>
      </c>
      <c r="L387">
        <v>1191</v>
      </c>
      <c r="N387">
        <v>1013</v>
      </c>
      <c r="O387" t="s">
        <v>614</v>
      </c>
      <c r="P387" t="s">
        <v>614</v>
      </c>
      <c r="Q387">
        <v>1</v>
      </c>
      <c r="X387">
        <v>1.1499999999999999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139</v>
      </c>
      <c r="AG387">
        <v>1.5869999999999997</v>
      </c>
      <c r="AH387">
        <v>2</v>
      </c>
      <c r="AI387">
        <v>86550509</v>
      </c>
      <c r="AJ387">
        <v>413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ROW(Source!A443)</f>
        <v>443</v>
      </c>
      <c r="B388">
        <v>86550516</v>
      </c>
      <c r="C388">
        <v>86550508</v>
      </c>
      <c r="D388">
        <v>85731677</v>
      </c>
      <c r="E388">
        <v>1</v>
      </c>
      <c r="F388">
        <v>1</v>
      </c>
      <c r="G388">
        <v>1081</v>
      </c>
      <c r="H388">
        <v>2</v>
      </c>
      <c r="I388" t="s">
        <v>632</v>
      </c>
      <c r="J388" t="s">
        <v>633</v>
      </c>
      <c r="K388" t="s">
        <v>634</v>
      </c>
      <c r="L388">
        <v>1368</v>
      </c>
      <c r="N388">
        <v>1011</v>
      </c>
      <c r="O388" t="s">
        <v>618</v>
      </c>
      <c r="P388" t="s">
        <v>618</v>
      </c>
      <c r="Q388">
        <v>1</v>
      </c>
      <c r="X388">
        <v>0.01</v>
      </c>
      <c r="Y388">
        <v>0</v>
      </c>
      <c r="Z388">
        <v>83.1</v>
      </c>
      <c r="AA388">
        <v>12.62</v>
      </c>
      <c r="AB388">
        <v>0</v>
      </c>
      <c r="AC388">
        <v>0</v>
      </c>
      <c r="AD388">
        <v>1</v>
      </c>
      <c r="AE388">
        <v>0</v>
      </c>
      <c r="AF388" t="s">
        <v>138</v>
      </c>
      <c r="AG388">
        <v>1.4999999999999999E-2</v>
      </c>
      <c r="AH388">
        <v>2</v>
      </c>
      <c r="AI388">
        <v>86550510</v>
      </c>
      <c r="AJ388">
        <v>414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ROW(Source!A443)</f>
        <v>443</v>
      </c>
      <c r="B389">
        <v>86550517</v>
      </c>
      <c r="C389">
        <v>86550508</v>
      </c>
      <c r="D389">
        <v>85731731</v>
      </c>
      <c r="E389">
        <v>1</v>
      </c>
      <c r="F389">
        <v>1</v>
      </c>
      <c r="G389">
        <v>1081</v>
      </c>
      <c r="H389">
        <v>2</v>
      </c>
      <c r="I389" t="s">
        <v>636</v>
      </c>
      <c r="J389" t="s">
        <v>637</v>
      </c>
      <c r="K389" t="s">
        <v>638</v>
      </c>
      <c r="L389">
        <v>1368</v>
      </c>
      <c r="N389">
        <v>1011</v>
      </c>
      <c r="O389" t="s">
        <v>618</v>
      </c>
      <c r="P389" t="s">
        <v>618</v>
      </c>
      <c r="Q389">
        <v>1</v>
      </c>
      <c r="X389">
        <v>0.08</v>
      </c>
      <c r="Y389">
        <v>0</v>
      </c>
      <c r="Z389">
        <v>0.77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138</v>
      </c>
      <c r="AG389">
        <v>0.12</v>
      </c>
      <c r="AH389">
        <v>2</v>
      </c>
      <c r="AI389">
        <v>86550511</v>
      </c>
      <c r="AJ389">
        <v>415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ROW(Source!A443)</f>
        <v>443</v>
      </c>
      <c r="B390">
        <v>86550518</v>
      </c>
      <c r="C390">
        <v>86550508</v>
      </c>
      <c r="D390">
        <v>85703149</v>
      </c>
      <c r="E390">
        <v>1</v>
      </c>
      <c r="F390">
        <v>1</v>
      </c>
      <c r="G390">
        <v>1081</v>
      </c>
      <c r="H390">
        <v>3</v>
      </c>
      <c r="I390" t="s">
        <v>721</v>
      </c>
      <c r="J390" t="s">
        <v>722</v>
      </c>
      <c r="K390" t="s">
        <v>723</v>
      </c>
      <c r="L390">
        <v>1354</v>
      </c>
      <c r="N390">
        <v>1010</v>
      </c>
      <c r="O390" t="s">
        <v>163</v>
      </c>
      <c r="P390" t="s">
        <v>163</v>
      </c>
      <c r="Q390">
        <v>1</v>
      </c>
      <c r="X390">
        <v>0.72219999999999995</v>
      </c>
      <c r="Y390">
        <v>38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36</v>
      </c>
      <c r="AG390">
        <v>0.72219999999999995</v>
      </c>
      <c r="AH390">
        <v>2</v>
      </c>
      <c r="AI390">
        <v>86550512</v>
      </c>
      <c r="AJ390">
        <v>416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ROW(Source!A443)</f>
        <v>443</v>
      </c>
      <c r="B391">
        <v>86550519</v>
      </c>
      <c r="C391">
        <v>86550508</v>
      </c>
      <c r="D391">
        <v>85710730</v>
      </c>
      <c r="E391">
        <v>1</v>
      </c>
      <c r="F391">
        <v>1</v>
      </c>
      <c r="G391">
        <v>1081</v>
      </c>
      <c r="H391">
        <v>3</v>
      </c>
      <c r="I391" t="s">
        <v>724</v>
      </c>
      <c r="J391" t="s">
        <v>725</v>
      </c>
      <c r="K391" t="s">
        <v>726</v>
      </c>
      <c r="L391">
        <v>1354</v>
      </c>
      <c r="N391">
        <v>1010</v>
      </c>
      <c r="O391" t="s">
        <v>163</v>
      </c>
      <c r="P391" t="s">
        <v>163</v>
      </c>
      <c r="Q391">
        <v>1</v>
      </c>
      <c r="X391">
        <v>4.0000000000000001E-3</v>
      </c>
      <c r="Y391">
        <v>10.53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36</v>
      </c>
      <c r="AG391">
        <v>4.0000000000000001E-3</v>
      </c>
      <c r="AH391">
        <v>2</v>
      </c>
      <c r="AI391">
        <v>86550513</v>
      </c>
      <c r="AJ391">
        <v>418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ROW(Source!A443)</f>
        <v>443</v>
      </c>
      <c r="B392">
        <v>86550520</v>
      </c>
      <c r="C392">
        <v>86550508</v>
      </c>
      <c r="D392">
        <v>85684376</v>
      </c>
      <c r="E392">
        <v>1081</v>
      </c>
      <c r="F392">
        <v>1</v>
      </c>
      <c r="G392">
        <v>1081</v>
      </c>
      <c r="H392">
        <v>3</v>
      </c>
      <c r="I392" t="s">
        <v>810</v>
      </c>
      <c r="J392" t="s">
        <v>3</v>
      </c>
      <c r="K392" t="s">
        <v>811</v>
      </c>
      <c r="L392">
        <v>1391</v>
      </c>
      <c r="N392">
        <v>1013</v>
      </c>
      <c r="O392" t="s">
        <v>226</v>
      </c>
      <c r="P392" t="s">
        <v>226</v>
      </c>
      <c r="Q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36</v>
      </c>
      <c r="AG392">
        <v>1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ROW(Source!A444)</f>
        <v>444</v>
      </c>
      <c r="B393">
        <v>86550515</v>
      </c>
      <c r="C393">
        <v>86550508</v>
      </c>
      <c r="D393">
        <v>85665773</v>
      </c>
      <c r="E393">
        <v>1081</v>
      </c>
      <c r="F393">
        <v>1</v>
      </c>
      <c r="G393">
        <v>1081</v>
      </c>
      <c r="H393">
        <v>1</v>
      </c>
      <c r="I393" t="s">
        <v>612</v>
      </c>
      <c r="J393" t="s">
        <v>3</v>
      </c>
      <c r="K393" t="s">
        <v>613</v>
      </c>
      <c r="L393">
        <v>1191</v>
      </c>
      <c r="N393">
        <v>1013</v>
      </c>
      <c r="O393" t="s">
        <v>614</v>
      </c>
      <c r="P393" t="s">
        <v>614</v>
      </c>
      <c r="Q393">
        <v>1</v>
      </c>
      <c r="X393">
        <v>1.1499999999999999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139</v>
      </c>
      <c r="AG393">
        <v>1.5869999999999997</v>
      </c>
      <c r="AH393">
        <v>2</v>
      </c>
      <c r="AI393">
        <v>86550509</v>
      </c>
      <c r="AJ393">
        <v>419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ROW(Source!A444)</f>
        <v>444</v>
      </c>
      <c r="B394">
        <v>86550516</v>
      </c>
      <c r="C394">
        <v>86550508</v>
      </c>
      <c r="D394">
        <v>85731677</v>
      </c>
      <c r="E394">
        <v>1</v>
      </c>
      <c r="F394">
        <v>1</v>
      </c>
      <c r="G394">
        <v>1081</v>
      </c>
      <c r="H394">
        <v>2</v>
      </c>
      <c r="I394" t="s">
        <v>632</v>
      </c>
      <c r="J394" t="s">
        <v>633</v>
      </c>
      <c r="K394" t="s">
        <v>634</v>
      </c>
      <c r="L394">
        <v>1368</v>
      </c>
      <c r="N394">
        <v>1011</v>
      </c>
      <c r="O394" t="s">
        <v>618</v>
      </c>
      <c r="P394" t="s">
        <v>618</v>
      </c>
      <c r="Q394">
        <v>1</v>
      </c>
      <c r="X394">
        <v>0.01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138</v>
      </c>
      <c r="AG394">
        <v>1.4999999999999999E-2</v>
      </c>
      <c r="AH394">
        <v>2</v>
      </c>
      <c r="AI394">
        <v>86550510</v>
      </c>
      <c r="AJ394">
        <v>420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ROW(Source!A444)</f>
        <v>444</v>
      </c>
      <c r="B395">
        <v>86550517</v>
      </c>
      <c r="C395">
        <v>86550508</v>
      </c>
      <c r="D395">
        <v>85731731</v>
      </c>
      <c r="E395">
        <v>1</v>
      </c>
      <c r="F395">
        <v>1</v>
      </c>
      <c r="G395">
        <v>1081</v>
      </c>
      <c r="H395">
        <v>2</v>
      </c>
      <c r="I395" t="s">
        <v>636</v>
      </c>
      <c r="J395" t="s">
        <v>637</v>
      </c>
      <c r="K395" t="s">
        <v>638</v>
      </c>
      <c r="L395">
        <v>1368</v>
      </c>
      <c r="N395">
        <v>1011</v>
      </c>
      <c r="O395" t="s">
        <v>618</v>
      </c>
      <c r="P395" t="s">
        <v>618</v>
      </c>
      <c r="Q395">
        <v>1</v>
      </c>
      <c r="X395">
        <v>0.08</v>
      </c>
      <c r="Y395">
        <v>0</v>
      </c>
      <c r="Z395">
        <v>0.77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138</v>
      </c>
      <c r="AG395">
        <v>0.12</v>
      </c>
      <c r="AH395">
        <v>2</v>
      </c>
      <c r="AI395">
        <v>86550511</v>
      </c>
      <c r="AJ395">
        <v>421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ROW(Source!A444)</f>
        <v>444</v>
      </c>
      <c r="B396">
        <v>86550518</v>
      </c>
      <c r="C396">
        <v>86550508</v>
      </c>
      <c r="D396">
        <v>85703149</v>
      </c>
      <c r="E396">
        <v>1</v>
      </c>
      <c r="F396">
        <v>1</v>
      </c>
      <c r="G396">
        <v>1081</v>
      </c>
      <c r="H396">
        <v>3</v>
      </c>
      <c r="I396" t="s">
        <v>721</v>
      </c>
      <c r="J396" t="s">
        <v>722</v>
      </c>
      <c r="K396" t="s">
        <v>723</v>
      </c>
      <c r="L396">
        <v>1354</v>
      </c>
      <c r="N396">
        <v>1010</v>
      </c>
      <c r="O396" t="s">
        <v>163</v>
      </c>
      <c r="P396" t="s">
        <v>163</v>
      </c>
      <c r="Q396">
        <v>1</v>
      </c>
      <c r="X396">
        <v>0.72219999999999995</v>
      </c>
      <c r="Y396">
        <v>38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36</v>
      </c>
      <c r="AG396">
        <v>0.72219999999999995</v>
      </c>
      <c r="AH396">
        <v>2</v>
      </c>
      <c r="AI396">
        <v>86550512</v>
      </c>
      <c r="AJ396">
        <v>422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ROW(Source!A444)</f>
        <v>444</v>
      </c>
      <c r="B397">
        <v>86550519</v>
      </c>
      <c r="C397">
        <v>86550508</v>
      </c>
      <c r="D397">
        <v>85710730</v>
      </c>
      <c r="E397">
        <v>1</v>
      </c>
      <c r="F397">
        <v>1</v>
      </c>
      <c r="G397">
        <v>1081</v>
      </c>
      <c r="H397">
        <v>3</v>
      </c>
      <c r="I397" t="s">
        <v>724</v>
      </c>
      <c r="J397" t="s">
        <v>725</v>
      </c>
      <c r="K397" t="s">
        <v>726</v>
      </c>
      <c r="L397">
        <v>1354</v>
      </c>
      <c r="N397">
        <v>1010</v>
      </c>
      <c r="O397" t="s">
        <v>163</v>
      </c>
      <c r="P397" t="s">
        <v>163</v>
      </c>
      <c r="Q397">
        <v>1</v>
      </c>
      <c r="X397">
        <v>4.0000000000000001E-3</v>
      </c>
      <c r="Y397">
        <v>10.53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36</v>
      </c>
      <c r="AG397">
        <v>4.0000000000000001E-3</v>
      </c>
      <c r="AH397">
        <v>2</v>
      </c>
      <c r="AI397">
        <v>86550513</v>
      </c>
      <c r="AJ397">
        <v>424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ROW(Source!A444)</f>
        <v>444</v>
      </c>
      <c r="B398">
        <v>86550520</v>
      </c>
      <c r="C398">
        <v>86550508</v>
      </c>
      <c r="D398">
        <v>85684376</v>
      </c>
      <c r="E398">
        <v>1081</v>
      </c>
      <c r="F398">
        <v>1</v>
      </c>
      <c r="G398">
        <v>1081</v>
      </c>
      <c r="H398">
        <v>3</v>
      </c>
      <c r="I398" t="s">
        <v>810</v>
      </c>
      <c r="J398" t="s">
        <v>3</v>
      </c>
      <c r="K398" t="s">
        <v>811</v>
      </c>
      <c r="L398">
        <v>1391</v>
      </c>
      <c r="N398">
        <v>1013</v>
      </c>
      <c r="O398" t="s">
        <v>226</v>
      </c>
      <c r="P398" t="s">
        <v>226</v>
      </c>
      <c r="Q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36</v>
      </c>
      <c r="AG398">
        <v>1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ROW(Source!A447)</f>
        <v>447</v>
      </c>
      <c r="B399">
        <v>86550527</v>
      </c>
      <c r="C399">
        <v>86550522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612</v>
      </c>
      <c r="J399" t="s">
        <v>3</v>
      </c>
      <c r="K399" t="s">
        <v>613</v>
      </c>
      <c r="L399">
        <v>1191</v>
      </c>
      <c r="N399">
        <v>1013</v>
      </c>
      <c r="O399" t="s">
        <v>614</v>
      </c>
      <c r="P399" t="s">
        <v>614</v>
      </c>
      <c r="Q399">
        <v>1</v>
      </c>
      <c r="X399">
        <v>0.73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139</v>
      </c>
      <c r="AG399">
        <v>1.0073999999999999</v>
      </c>
      <c r="AH399">
        <v>2</v>
      </c>
      <c r="AI399">
        <v>86550523</v>
      </c>
      <c r="AJ399">
        <v>425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ROW(Source!A447)</f>
        <v>447</v>
      </c>
      <c r="B400">
        <v>86550528</v>
      </c>
      <c r="C400">
        <v>86550522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632</v>
      </c>
      <c r="J400" t="s">
        <v>633</v>
      </c>
      <c r="K400" t="s">
        <v>634</v>
      </c>
      <c r="L400">
        <v>1368</v>
      </c>
      <c r="N400">
        <v>1011</v>
      </c>
      <c r="O400" t="s">
        <v>618</v>
      </c>
      <c r="P400" t="s">
        <v>618</v>
      </c>
      <c r="Q400">
        <v>1</v>
      </c>
      <c r="X400">
        <v>0.03</v>
      </c>
      <c r="Y400">
        <v>0</v>
      </c>
      <c r="Z400">
        <v>83.1</v>
      </c>
      <c r="AA400">
        <v>12.62</v>
      </c>
      <c r="AB400">
        <v>0</v>
      </c>
      <c r="AC400">
        <v>0</v>
      </c>
      <c r="AD400">
        <v>1</v>
      </c>
      <c r="AE400">
        <v>0</v>
      </c>
      <c r="AF400" t="s">
        <v>138</v>
      </c>
      <c r="AG400">
        <v>4.4999999999999998E-2</v>
      </c>
      <c r="AH400">
        <v>2</v>
      </c>
      <c r="AI400">
        <v>86550524</v>
      </c>
      <c r="AJ400">
        <v>426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ROW(Source!A447)</f>
        <v>447</v>
      </c>
      <c r="B401">
        <v>86550529</v>
      </c>
      <c r="C401">
        <v>86550522</v>
      </c>
      <c r="D401">
        <v>85703149</v>
      </c>
      <c r="E401">
        <v>1</v>
      </c>
      <c r="F401">
        <v>1</v>
      </c>
      <c r="G401">
        <v>1081</v>
      </c>
      <c r="H401">
        <v>3</v>
      </c>
      <c r="I401" t="s">
        <v>721</v>
      </c>
      <c r="J401" t="s">
        <v>722</v>
      </c>
      <c r="K401" t="s">
        <v>723</v>
      </c>
      <c r="L401">
        <v>1354</v>
      </c>
      <c r="N401">
        <v>1010</v>
      </c>
      <c r="O401" t="s">
        <v>163</v>
      </c>
      <c r="P401" t="s">
        <v>163</v>
      </c>
      <c r="Q401">
        <v>1</v>
      </c>
      <c r="X401">
        <v>0.43330000000000002</v>
      </c>
      <c r="Y401">
        <v>38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36</v>
      </c>
      <c r="AG401">
        <v>0.43330000000000002</v>
      </c>
      <c r="AH401">
        <v>2</v>
      </c>
      <c r="AI401">
        <v>86550525</v>
      </c>
      <c r="AJ401">
        <v>427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ROW(Source!A447)</f>
        <v>447</v>
      </c>
      <c r="B402">
        <v>86550530</v>
      </c>
      <c r="C402">
        <v>86550522</v>
      </c>
      <c r="D402">
        <v>85686036</v>
      </c>
      <c r="E402">
        <v>1081</v>
      </c>
      <c r="F402">
        <v>1</v>
      </c>
      <c r="G402">
        <v>1081</v>
      </c>
      <c r="H402">
        <v>3</v>
      </c>
      <c r="I402" t="s">
        <v>812</v>
      </c>
      <c r="J402" t="s">
        <v>3</v>
      </c>
      <c r="K402" t="s">
        <v>813</v>
      </c>
      <c r="L402">
        <v>1391</v>
      </c>
      <c r="N402">
        <v>1013</v>
      </c>
      <c r="O402" t="s">
        <v>226</v>
      </c>
      <c r="P402" t="s">
        <v>226</v>
      </c>
      <c r="Q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36</v>
      </c>
      <c r="AG402">
        <v>1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ROW(Source!A448)</f>
        <v>448</v>
      </c>
      <c r="B403">
        <v>86550527</v>
      </c>
      <c r="C403">
        <v>86550522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612</v>
      </c>
      <c r="J403" t="s">
        <v>3</v>
      </c>
      <c r="K403" t="s">
        <v>613</v>
      </c>
      <c r="L403">
        <v>1191</v>
      </c>
      <c r="N403">
        <v>1013</v>
      </c>
      <c r="O403" t="s">
        <v>614</v>
      </c>
      <c r="P403" t="s">
        <v>614</v>
      </c>
      <c r="Q403">
        <v>1</v>
      </c>
      <c r="X403">
        <v>0.73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139</v>
      </c>
      <c r="AG403">
        <v>1.0073999999999999</v>
      </c>
      <c r="AH403">
        <v>2</v>
      </c>
      <c r="AI403">
        <v>86550523</v>
      </c>
      <c r="AJ403">
        <v>429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ROW(Source!A448)</f>
        <v>448</v>
      </c>
      <c r="B404">
        <v>86550528</v>
      </c>
      <c r="C404">
        <v>86550522</v>
      </c>
      <c r="D404">
        <v>85731677</v>
      </c>
      <c r="E404">
        <v>1</v>
      </c>
      <c r="F404">
        <v>1</v>
      </c>
      <c r="G404">
        <v>1081</v>
      </c>
      <c r="H404">
        <v>2</v>
      </c>
      <c r="I404" t="s">
        <v>632</v>
      </c>
      <c r="J404" t="s">
        <v>633</v>
      </c>
      <c r="K404" t="s">
        <v>634</v>
      </c>
      <c r="L404">
        <v>1368</v>
      </c>
      <c r="N404">
        <v>1011</v>
      </c>
      <c r="O404" t="s">
        <v>618</v>
      </c>
      <c r="P404" t="s">
        <v>618</v>
      </c>
      <c r="Q404">
        <v>1</v>
      </c>
      <c r="X404">
        <v>0.03</v>
      </c>
      <c r="Y404">
        <v>0</v>
      </c>
      <c r="Z404">
        <v>83.1</v>
      </c>
      <c r="AA404">
        <v>12.62</v>
      </c>
      <c r="AB404">
        <v>0</v>
      </c>
      <c r="AC404">
        <v>0</v>
      </c>
      <c r="AD404">
        <v>1</v>
      </c>
      <c r="AE404">
        <v>0</v>
      </c>
      <c r="AF404" t="s">
        <v>138</v>
      </c>
      <c r="AG404">
        <v>4.4999999999999998E-2</v>
      </c>
      <c r="AH404">
        <v>2</v>
      </c>
      <c r="AI404">
        <v>86550524</v>
      </c>
      <c r="AJ404">
        <v>430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ROW(Source!A448)</f>
        <v>448</v>
      </c>
      <c r="B405">
        <v>86550529</v>
      </c>
      <c r="C405">
        <v>86550522</v>
      </c>
      <c r="D405">
        <v>85703149</v>
      </c>
      <c r="E405">
        <v>1</v>
      </c>
      <c r="F405">
        <v>1</v>
      </c>
      <c r="G405">
        <v>1081</v>
      </c>
      <c r="H405">
        <v>3</v>
      </c>
      <c r="I405" t="s">
        <v>721</v>
      </c>
      <c r="J405" t="s">
        <v>722</v>
      </c>
      <c r="K405" t="s">
        <v>723</v>
      </c>
      <c r="L405">
        <v>1354</v>
      </c>
      <c r="N405">
        <v>1010</v>
      </c>
      <c r="O405" t="s">
        <v>163</v>
      </c>
      <c r="P405" t="s">
        <v>163</v>
      </c>
      <c r="Q405">
        <v>1</v>
      </c>
      <c r="X405">
        <v>0.43330000000000002</v>
      </c>
      <c r="Y405">
        <v>38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36</v>
      </c>
      <c r="AG405">
        <v>0.43330000000000002</v>
      </c>
      <c r="AH405">
        <v>2</v>
      </c>
      <c r="AI405">
        <v>86550525</v>
      </c>
      <c r="AJ405">
        <v>431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ROW(Source!A448)</f>
        <v>448</v>
      </c>
      <c r="B406">
        <v>86550530</v>
      </c>
      <c r="C406">
        <v>86550522</v>
      </c>
      <c r="D406">
        <v>85686036</v>
      </c>
      <c r="E406">
        <v>1081</v>
      </c>
      <c r="F406">
        <v>1</v>
      </c>
      <c r="G406">
        <v>1081</v>
      </c>
      <c r="H406">
        <v>3</v>
      </c>
      <c r="I406" t="s">
        <v>812</v>
      </c>
      <c r="J406" t="s">
        <v>3</v>
      </c>
      <c r="K406" t="s">
        <v>813</v>
      </c>
      <c r="L406">
        <v>1391</v>
      </c>
      <c r="N406">
        <v>1013</v>
      </c>
      <c r="O406" t="s">
        <v>226</v>
      </c>
      <c r="P406" t="s">
        <v>226</v>
      </c>
      <c r="Q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36</v>
      </c>
      <c r="AG406">
        <v>1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ROW(Source!A451)</f>
        <v>451</v>
      </c>
      <c r="B407">
        <v>86550539</v>
      </c>
      <c r="C407">
        <v>86550532</v>
      </c>
      <c r="D407">
        <v>85665773</v>
      </c>
      <c r="E407">
        <v>1081</v>
      </c>
      <c r="F407">
        <v>1</v>
      </c>
      <c r="G407">
        <v>1081</v>
      </c>
      <c r="H407">
        <v>1</v>
      </c>
      <c r="I407" t="s">
        <v>612</v>
      </c>
      <c r="J407" t="s">
        <v>3</v>
      </c>
      <c r="K407" t="s">
        <v>613</v>
      </c>
      <c r="L407">
        <v>1191</v>
      </c>
      <c r="N407">
        <v>1013</v>
      </c>
      <c r="O407" t="s">
        <v>614</v>
      </c>
      <c r="P407" t="s">
        <v>614</v>
      </c>
      <c r="Q407">
        <v>1</v>
      </c>
      <c r="X407">
        <v>1.41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139</v>
      </c>
      <c r="AG407">
        <v>1.9457999999999995</v>
      </c>
      <c r="AH407">
        <v>2</v>
      </c>
      <c r="AI407">
        <v>86550533</v>
      </c>
      <c r="AJ407">
        <v>433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ROW(Source!A451)</f>
        <v>451</v>
      </c>
      <c r="B408">
        <v>86550540</v>
      </c>
      <c r="C408">
        <v>86550532</v>
      </c>
      <c r="D408">
        <v>85731677</v>
      </c>
      <c r="E408">
        <v>1</v>
      </c>
      <c r="F408">
        <v>1</v>
      </c>
      <c r="G408">
        <v>1081</v>
      </c>
      <c r="H408">
        <v>2</v>
      </c>
      <c r="I408" t="s">
        <v>632</v>
      </c>
      <c r="J408" t="s">
        <v>633</v>
      </c>
      <c r="K408" t="s">
        <v>634</v>
      </c>
      <c r="L408">
        <v>1368</v>
      </c>
      <c r="N408">
        <v>1011</v>
      </c>
      <c r="O408" t="s">
        <v>618</v>
      </c>
      <c r="P408" t="s">
        <v>618</v>
      </c>
      <c r="Q408">
        <v>1</v>
      </c>
      <c r="X408">
        <v>0.03</v>
      </c>
      <c r="Y408">
        <v>0</v>
      </c>
      <c r="Z408">
        <v>83.1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138</v>
      </c>
      <c r="AG408">
        <v>4.4999999999999998E-2</v>
      </c>
      <c r="AH408">
        <v>2</v>
      </c>
      <c r="AI408">
        <v>86550534</v>
      </c>
      <c r="AJ408">
        <v>434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ROW(Source!A451)</f>
        <v>451</v>
      </c>
      <c r="B409">
        <v>86550541</v>
      </c>
      <c r="C409">
        <v>86550532</v>
      </c>
      <c r="D409">
        <v>85731731</v>
      </c>
      <c r="E409">
        <v>1</v>
      </c>
      <c r="F409">
        <v>1</v>
      </c>
      <c r="G409">
        <v>1081</v>
      </c>
      <c r="H409">
        <v>2</v>
      </c>
      <c r="I409" t="s">
        <v>636</v>
      </c>
      <c r="J409" t="s">
        <v>637</v>
      </c>
      <c r="K409" t="s">
        <v>638</v>
      </c>
      <c r="L409">
        <v>1368</v>
      </c>
      <c r="N409">
        <v>1011</v>
      </c>
      <c r="O409" t="s">
        <v>618</v>
      </c>
      <c r="P409" t="s">
        <v>618</v>
      </c>
      <c r="Q409">
        <v>1</v>
      </c>
      <c r="X409">
        <v>0.12</v>
      </c>
      <c r="Y409">
        <v>0</v>
      </c>
      <c r="Z409">
        <v>0.77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138</v>
      </c>
      <c r="AG409">
        <v>0.18</v>
      </c>
      <c r="AH409">
        <v>2</v>
      </c>
      <c r="AI409">
        <v>86550535</v>
      </c>
      <c r="AJ409">
        <v>435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ROW(Source!A451)</f>
        <v>451</v>
      </c>
      <c r="B410">
        <v>86550542</v>
      </c>
      <c r="C410">
        <v>86550532</v>
      </c>
      <c r="D410">
        <v>85703149</v>
      </c>
      <c r="E410">
        <v>1</v>
      </c>
      <c r="F410">
        <v>1</v>
      </c>
      <c r="G410">
        <v>1081</v>
      </c>
      <c r="H410">
        <v>3</v>
      </c>
      <c r="I410" t="s">
        <v>721</v>
      </c>
      <c r="J410" t="s">
        <v>722</v>
      </c>
      <c r="K410" t="s">
        <v>723</v>
      </c>
      <c r="L410">
        <v>1354</v>
      </c>
      <c r="N410">
        <v>1010</v>
      </c>
      <c r="O410" t="s">
        <v>163</v>
      </c>
      <c r="P410" t="s">
        <v>163</v>
      </c>
      <c r="Q410">
        <v>1</v>
      </c>
      <c r="X410">
        <v>0.72219999999999995</v>
      </c>
      <c r="Y410">
        <v>38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36</v>
      </c>
      <c r="AG410">
        <v>0.72219999999999995</v>
      </c>
      <c r="AH410">
        <v>2</v>
      </c>
      <c r="AI410">
        <v>86550536</v>
      </c>
      <c r="AJ410">
        <v>436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ROW(Source!A451)</f>
        <v>451</v>
      </c>
      <c r="B411">
        <v>86550543</v>
      </c>
      <c r="C411">
        <v>86550532</v>
      </c>
      <c r="D411">
        <v>85710730</v>
      </c>
      <c r="E411">
        <v>1</v>
      </c>
      <c r="F411">
        <v>1</v>
      </c>
      <c r="G411">
        <v>1081</v>
      </c>
      <c r="H411">
        <v>3</v>
      </c>
      <c r="I411" t="s">
        <v>724</v>
      </c>
      <c r="J411" t="s">
        <v>725</v>
      </c>
      <c r="K411" t="s">
        <v>726</v>
      </c>
      <c r="L411">
        <v>1354</v>
      </c>
      <c r="N411">
        <v>1010</v>
      </c>
      <c r="O411" t="s">
        <v>163</v>
      </c>
      <c r="P411" t="s">
        <v>163</v>
      </c>
      <c r="Q411">
        <v>1</v>
      </c>
      <c r="X411">
        <v>5.8999999999999999E-3</v>
      </c>
      <c r="Y411">
        <v>10.53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36</v>
      </c>
      <c r="AG411">
        <v>5.8999999999999999E-3</v>
      </c>
      <c r="AH411">
        <v>2</v>
      </c>
      <c r="AI411">
        <v>86550537</v>
      </c>
      <c r="AJ411">
        <v>438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ROW(Source!A451)</f>
        <v>451</v>
      </c>
      <c r="B412">
        <v>86550544</v>
      </c>
      <c r="C412">
        <v>86550532</v>
      </c>
      <c r="D412">
        <v>85684376</v>
      </c>
      <c r="E412">
        <v>1081</v>
      </c>
      <c r="F412">
        <v>1</v>
      </c>
      <c r="G412">
        <v>1081</v>
      </c>
      <c r="H412">
        <v>3</v>
      </c>
      <c r="I412" t="s">
        <v>810</v>
      </c>
      <c r="J412" t="s">
        <v>3</v>
      </c>
      <c r="K412" t="s">
        <v>811</v>
      </c>
      <c r="L412">
        <v>1391</v>
      </c>
      <c r="N412">
        <v>1013</v>
      </c>
      <c r="O412" t="s">
        <v>226</v>
      </c>
      <c r="P412" t="s">
        <v>226</v>
      </c>
      <c r="Q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36</v>
      </c>
      <c r="AG412">
        <v>1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ROW(Source!A452)</f>
        <v>452</v>
      </c>
      <c r="B413">
        <v>86550539</v>
      </c>
      <c r="C413">
        <v>86550532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612</v>
      </c>
      <c r="J413" t="s">
        <v>3</v>
      </c>
      <c r="K413" t="s">
        <v>613</v>
      </c>
      <c r="L413">
        <v>1191</v>
      </c>
      <c r="N413">
        <v>1013</v>
      </c>
      <c r="O413" t="s">
        <v>614</v>
      </c>
      <c r="P413" t="s">
        <v>614</v>
      </c>
      <c r="Q413">
        <v>1</v>
      </c>
      <c r="X413">
        <v>1.41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139</v>
      </c>
      <c r="AG413">
        <v>1.9457999999999995</v>
      </c>
      <c r="AH413">
        <v>2</v>
      </c>
      <c r="AI413">
        <v>86550533</v>
      </c>
      <c r="AJ413">
        <v>439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ROW(Source!A452)</f>
        <v>452</v>
      </c>
      <c r="B414">
        <v>86550540</v>
      </c>
      <c r="C414">
        <v>86550532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632</v>
      </c>
      <c r="J414" t="s">
        <v>633</v>
      </c>
      <c r="K414" t="s">
        <v>634</v>
      </c>
      <c r="L414">
        <v>1368</v>
      </c>
      <c r="N414">
        <v>1011</v>
      </c>
      <c r="O414" t="s">
        <v>618</v>
      </c>
      <c r="P414" t="s">
        <v>618</v>
      </c>
      <c r="Q414">
        <v>1</v>
      </c>
      <c r="X414">
        <v>0.03</v>
      </c>
      <c r="Y414">
        <v>0</v>
      </c>
      <c r="Z414">
        <v>83.1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138</v>
      </c>
      <c r="AG414">
        <v>4.4999999999999998E-2</v>
      </c>
      <c r="AH414">
        <v>2</v>
      </c>
      <c r="AI414">
        <v>86550534</v>
      </c>
      <c r="AJ414">
        <v>440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ROW(Source!A452)</f>
        <v>452</v>
      </c>
      <c r="B415">
        <v>86550541</v>
      </c>
      <c r="C415">
        <v>86550532</v>
      </c>
      <c r="D415">
        <v>85731731</v>
      </c>
      <c r="E415">
        <v>1</v>
      </c>
      <c r="F415">
        <v>1</v>
      </c>
      <c r="G415">
        <v>1081</v>
      </c>
      <c r="H415">
        <v>2</v>
      </c>
      <c r="I415" t="s">
        <v>636</v>
      </c>
      <c r="J415" t="s">
        <v>637</v>
      </c>
      <c r="K415" t="s">
        <v>638</v>
      </c>
      <c r="L415">
        <v>1368</v>
      </c>
      <c r="N415">
        <v>1011</v>
      </c>
      <c r="O415" t="s">
        <v>618</v>
      </c>
      <c r="P415" t="s">
        <v>618</v>
      </c>
      <c r="Q415">
        <v>1</v>
      </c>
      <c r="X415">
        <v>0.12</v>
      </c>
      <c r="Y415">
        <v>0</v>
      </c>
      <c r="Z415">
        <v>0.77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138</v>
      </c>
      <c r="AG415">
        <v>0.18</v>
      </c>
      <c r="AH415">
        <v>2</v>
      </c>
      <c r="AI415">
        <v>86550535</v>
      </c>
      <c r="AJ415">
        <v>441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ROW(Source!A452)</f>
        <v>452</v>
      </c>
      <c r="B416">
        <v>86550542</v>
      </c>
      <c r="C416">
        <v>86550532</v>
      </c>
      <c r="D416">
        <v>85703149</v>
      </c>
      <c r="E416">
        <v>1</v>
      </c>
      <c r="F416">
        <v>1</v>
      </c>
      <c r="G416">
        <v>1081</v>
      </c>
      <c r="H416">
        <v>3</v>
      </c>
      <c r="I416" t="s">
        <v>721</v>
      </c>
      <c r="J416" t="s">
        <v>722</v>
      </c>
      <c r="K416" t="s">
        <v>723</v>
      </c>
      <c r="L416">
        <v>1354</v>
      </c>
      <c r="N416">
        <v>1010</v>
      </c>
      <c r="O416" t="s">
        <v>163</v>
      </c>
      <c r="P416" t="s">
        <v>163</v>
      </c>
      <c r="Q416">
        <v>1</v>
      </c>
      <c r="X416">
        <v>0.72219999999999995</v>
      </c>
      <c r="Y416">
        <v>38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36</v>
      </c>
      <c r="AG416">
        <v>0.72219999999999995</v>
      </c>
      <c r="AH416">
        <v>2</v>
      </c>
      <c r="AI416">
        <v>86550536</v>
      </c>
      <c r="AJ416">
        <v>442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ROW(Source!A452)</f>
        <v>452</v>
      </c>
      <c r="B417">
        <v>86550543</v>
      </c>
      <c r="C417">
        <v>86550532</v>
      </c>
      <c r="D417">
        <v>85710730</v>
      </c>
      <c r="E417">
        <v>1</v>
      </c>
      <c r="F417">
        <v>1</v>
      </c>
      <c r="G417">
        <v>1081</v>
      </c>
      <c r="H417">
        <v>3</v>
      </c>
      <c r="I417" t="s">
        <v>724</v>
      </c>
      <c r="J417" t="s">
        <v>725</v>
      </c>
      <c r="K417" t="s">
        <v>726</v>
      </c>
      <c r="L417">
        <v>1354</v>
      </c>
      <c r="N417">
        <v>1010</v>
      </c>
      <c r="O417" t="s">
        <v>163</v>
      </c>
      <c r="P417" t="s">
        <v>163</v>
      </c>
      <c r="Q417">
        <v>1</v>
      </c>
      <c r="X417">
        <v>5.8999999999999999E-3</v>
      </c>
      <c r="Y417">
        <v>10.53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36</v>
      </c>
      <c r="AG417">
        <v>5.8999999999999999E-3</v>
      </c>
      <c r="AH417">
        <v>2</v>
      </c>
      <c r="AI417">
        <v>86550537</v>
      </c>
      <c r="AJ417">
        <v>444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ROW(Source!A452)</f>
        <v>452</v>
      </c>
      <c r="B418">
        <v>86550544</v>
      </c>
      <c r="C418">
        <v>86550532</v>
      </c>
      <c r="D418">
        <v>85684376</v>
      </c>
      <c r="E418">
        <v>1081</v>
      </c>
      <c r="F418">
        <v>1</v>
      </c>
      <c r="G418">
        <v>1081</v>
      </c>
      <c r="H418">
        <v>3</v>
      </c>
      <c r="I418" t="s">
        <v>810</v>
      </c>
      <c r="J418" t="s">
        <v>3</v>
      </c>
      <c r="K418" t="s">
        <v>811</v>
      </c>
      <c r="L418">
        <v>1391</v>
      </c>
      <c r="N418">
        <v>1013</v>
      </c>
      <c r="O418" t="s">
        <v>226</v>
      </c>
      <c r="P418" t="s">
        <v>226</v>
      </c>
      <c r="Q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36</v>
      </c>
      <c r="AG418">
        <v>1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ROW(Source!A455)</f>
        <v>455</v>
      </c>
      <c r="B419">
        <v>86550551</v>
      </c>
      <c r="C419">
        <v>86550546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612</v>
      </c>
      <c r="J419" t="s">
        <v>3</v>
      </c>
      <c r="K419" t="s">
        <v>613</v>
      </c>
      <c r="L419">
        <v>1191</v>
      </c>
      <c r="N419">
        <v>1013</v>
      </c>
      <c r="O419" t="s">
        <v>614</v>
      </c>
      <c r="P419" t="s">
        <v>614</v>
      </c>
      <c r="Q419">
        <v>1</v>
      </c>
      <c r="X419">
        <v>0.73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139</v>
      </c>
      <c r="AG419">
        <v>1.0073999999999999</v>
      </c>
      <c r="AH419">
        <v>2</v>
      </c>
      <c r="AI419">
        <v>86550547</v>
      </c>
      <c r="AJ419">
        <v>445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ROW(Source!A455)</f>
        <v>455</v>
      </c>
      <c r="B420">
        <v>86550552</v>
      </c>
      <c r="C420">
        <v>86550546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632</v>
      </c>
      <c r="J420" t="s">
        <v>633</v>
      </c>
      <c r="K420" t="s">
        <v>634</v>
      </c>
      <c r="L420">
        <v>1368</v>
      </c>
      <c r="N420">
        <v>1011</v>
      </c>
      <c r="O420" t="s">
        <v>618</v>
      </c>
      <c r="P420" t="s">
        <v>618</v>
      </c>
      <c r="Q420">
        <v>1</v>
      </c>
      <c r="X420">
        <v>0.03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138</v>
      </c>
      <c r="AG420">
        <v>4.4999999999999998E-2</v>
      </c>
      <c r="AH420">
        <v>2</v>
      </c>
      <c r="AI420">
        <v>86550548</v>
      </c>
      <c r="AJ420">
        <v>446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ROW(Source!A455)</f>
        <v>455</v>
      </c>
      <c r="B421">
        <v>86550553</v>
      </c>
      <c r="C421">
        <v>86550546</v>
      </c>
      <c r="D421">
        <v>85703149</v>
      </c>
      <c r="E421">
        <v>1</v>
      </c>
      <c r="F421">
        <v>1</v>
      </c>
      <c r="G421">
        <v>1081</v>
      </c>
      <c r="H421">
        <v>3</v>
      </c>
      <c r="I421" t="s">
        <v>721</v>
      </c>
      <c r="J421" t="s">
        <v>722</v>
      </c>
      <c r="K421" t="s">
        <v>723</v>
      </c>
      <c r="L421">
        <v>1354</v>
      </c>
      <c r="N421">
        <v>1010</v>
      </c>
      <c r="O421" t="s">
        <v>163</v>
      </c>
      <c r="P421" t="s">
        <v>163</v>
      </c>
      <c r="Q421">
        <v>1</v>
      </c>
      <c r="X421">
        <v>0.43330000000000002</v>
      </c>
      <c r="Y421">
        <v>38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36</v>
      </c>
      <c r="AG421">
        <v>0.43330000000000002</v>
      </c>
      <c r="AH421">
        <v>2</v>
      </c>
      <c r="AI421">
        <v>86550549</v>
      </c>
      <c r="AJ421">
        <v>447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ROW(Source!A455)</f>
        <v>455</v>
      </c>
      <c r="B422">
        <v>86550554</v>
      </c>
      <c r="C422">
        <v>86550546</v>
      </c>
      <c r="D422">
        <v>85686036</v>
      </c>
      <c r="E422">
        <v>1081</v>
      </c>
      <c r="F422">
        <v>1</v>
      </c>
      <c r="G422">
        <v>1081</v>
      </c>
      <c r="H422">
        <v>3</v>
      </c>
      <c r="I422" t="s">
        <v>812</v>
      </c>
      <c r="J422" t="s">
        <v>3</v>
      </c>
      <c r="K422" t="s">
        <v>813</v>
      </c>
      <c r="L422">
        <v>1391</v>
      </c>
      <c r="N422">
        <v>1013</v>
      </c>
      <c r="O422" t="s">
        <v>226</v>
      </c>
      <c r="P422" t="s">
        <v>226</v>
      </c>
      <c r="Q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36</v>
      </c>
      <c r="AG422">
        <v>1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ROW(Source!A456)</f>
        <v>456</v>
      </c>
      <c r="B423">
        <v>86550551</v>
      </c>
      <c r="C423">
        <v>86550546</v>
      </c>
      <c r="D423">
        <v>85665773</v>
      </c>
      <c r="E423">
        <v>1081</v>
      </c>
      <c r="F423">
        <v>1</v>
      </c>
      <c r="G423">
        <v>1081</v>
      </c>
      <c r="H423">
        <v>1</v>
      </c>
      <c r="I423" t="s">
        <v>612</v>
      </c>
      <c r="J423" t="s">
        <v>3</v>
      </c>
      <c r="K423" t="s">
        <v>613</v>
      </c>
      <c r="L423">
        <v>1191</v>
      </c>
      <c r="N423">
        <v>1013</v>
      </c>
      <c r="O423" t="s">
        <v>614</v>
      </c>
      <c r="P423" t="s">
        <v>614</v>
      </c>
      <c r="Q423">
        <v>1</v>
      </c>
      <c r="X423">
        <v>0.73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139</v>
      </c>
      <c r="AG423">
        <v>1.0073999999999999</v>
      </c>
      <c r="AH423">
        <v>2</v>
      </c>
      <c r="AI423">
        <v>86550547</v>
      </c>
      <c r="AJ423">
        <v>449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ROW(Source!A456)</f>
        <v>456</v>
      </c>
      <c r="B424">
        <v>86550552</v>
      </c>
      <c r="C424">
        <v>86550546</v>
      </c>
      <c r="D424">
        <v>85731677</v>
      </c>
      <c r="E424">
        <v>1</v>
      </c>
      <c r="F424">
        <v>1</v>
      </c>
      <c r="G424">
        <v>1081</v>
      </c>
      <c r="H424">
        <v>2</v>
      </c>
      <c r="I424" t="s">
        <v>632</v>
      </c>
      <c r="J424" t="s">
        <v>633</v>
      </c>
      <c r="K424" t="s">
        <v>634</v>
      </c>
      <c r="L424">
        <v>1368</v>
      </c>
      <c r="N424">
        <v>1011</v>
      </c>
      <c r="O424" t="s">
        <v>618</v>
      </c>
      <c r="P424" t="s">
        <v>618</v>
      </c>
      <c r="Q424">
        <v>1</v>
      </c>
      <c r="X424">
        <v>0.03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138</v>
      </c>
      <c r="AG424">
        <v>4.4999999999999998E-2</v>
      </c>
      <c r="AH424">
        <v>2</v>
      </c>
      <c r="AI424">
        <v>86550548</v>
      </c>
      <c r="AJ424">
        <v>450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ROW(Source!A456)</f>
        <v>456</v>
      </c>
      <c r="B425">
        <v>86550553</v>
      </c>
      <c r="C425">
        <v>86550546</v>
      </c>
      <c r="D425">
        <v>85703149</v>
      </c>
      <c r="E425">
        <v>1</v>
      </c>
      <c r="F425">
        <v>1</v>
      </c>
      <c r="G425">
        <v>1081</v>
      </c>
      <c r="H425">
        <v>3</v>
      </c>
      <c r="I425" t="s">
        <v>721</v>
      </c>
      <c r="J425" t="s">
        <v>722</v>
      </c>
      <c r="K425" t="s">
        <v>723</v>
      </c>
      <c r="L425">
        <v>1354</v>
      </c>
      <c r="N425">
        <v>1010</v>
      </c>
      <c r="O425" t="s">
        <v>163</v>
      </c>
      <c r="P425" t="s">
        <v>163</v>
      </c>
      <c r="Q425">
        <v>1</v>
      </c>
      <c r="X425">
        <v>0.43330000000000002</v>
      </c>
      <c r="Y425">
        <v>38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36</v>
      </c>
      <c r="AG425">
        <v>0.43330000000000002</v>
      </c>
      <c r="AH425">
        <v>2</v>
      </c>
      <c r="AI425">
        <v>86550549</v>
      </c>
      <c r="AJ425">
        <v>451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ROW(Source!A456)</f>
        <v>456</v>
      </c>
      <c r="B426">
        <v>86550554</v>
      </c>
      <c r="C426">
        <v>86550546</v>
      </c>
      <c r="D426">
        <v>85686036</v>
      </c>
      <c r="E426">
        <v>1081</v>
      </c>
      <c r="F426">
        <v>1</v>
      </c>
      <c r="G426">
        <v>1081</v>
      </c>
      <c r="H426">
        <v>3</v>
      </c>
      <c r="I426" t="s">
        <v>812</v>
      </c>
      <c r="J426" t="s">
        <v>3</v>
      </c>
      <c r="K426" t="s">
        <v>813</v>
      </c>
      <c r="L426">
        <v>1391</v>
      </c>
      <c r="N426">
        <v>1013</v>
      </c>
      <c r="O426" t="s">
        <v>226</v>
      </c>
      <c r="P426" t="s">
        <v>226</v>
      </c>
      <c r="Q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36</v>
      </c>
      <c r="AG426">
        <v>1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ROW(Source!A463)</f>
        <v>463</v>
      </c>
      <c r="B427">
        <v>86550565</v>
      </c>
      <c r="C427">
        <v>86550558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612</v>
      </c>
      <c r="J427" t="s">
        <v>3</v>
      </c>
      <c r="K427" t="s">
        <v>613</v>
      </c>
      <c r="L427">
        <v>1191</v>
      </c>
      <c r="N427">
        <v>1013</v>
      </c>
      <c r="O427" t="s">
        <v>614</v>
      </c>
      <c r="P427" t="s">
        <v>614</v>
      </c>
      <c r="Q427">
        <v>1</v>
      </c>
      <c r="X427">
        <v>1.1499999999999999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139</v>
      </c>
      <c r="AG427">
        <v>1.5869999999999997</v>
      </c>
      <c r="AH427">
        <v>2</v>
      </c>
      <c r="AI427">
        <v>86550559</v>
      </c>
      <c r="AJ427">
        <v>453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ROW(Source!A463)</f>
        <v>463</v>
      </c>
      <c r="B428">
        <v>86550566</v>
      </c>
      <c r="C428">
        <v>86550558</v>
      </c>
      <c r="D428">
        <v>85731677</v>
      </c>
      <c r="E428">
        <v>1</v>
      </c>
      <c r="F428">
        <v>1</v>
      </c>
      <c r="G428">
        <v>1081</v>
      </c>
      <c r="H428">
        <v>2</v>
      </c>
      <c r="I428" t="s">
        <v>632</v>
      </c>
      <c r="J428" t="s">
        <v>633</v>
      </c>
      <c r="K428" t="s">
        <v>634</v>
      </c>
      <c r="L428">
        <v>1368</v>
      </c>
      <c r="N428">
        <v>1011</v>
      </c>
      <c r="O428" t="s">
        <v>618</v>
      </c>
      <c r="P428" t="s">
        <v>618</v>
      </c>
      <c r="Q428">
        <v>1</v>
      </c>
      <c r="X428">
        <v>0.01</v>
      </c>
      <c r="Y428">
        <v>0</v>
      </c>
      <c r="Z428">
        <v>83.1</v>
      </c>
      <c r="AA428">
        <v>12.62</v>
      </c>
      <c r="AB428">
        <v>0</v>
      </c>
      <c r="AC428">
        <v>0</v>
      </c>
      <c r="AD428">
        <v>1</v>
      </c>
      <c r="AE428">
        <v>0</v>
      </c>
      <c r="AF428" t="s">
        <v>138</v>
      </c>
      <c r="AG428">
        <v>1.4999999999999999E-2</v>
      </c>
      <c r="AH428">
        <v>2</v>
      </c>
      <c r="AI428">
        <v>86550560</v>
      </c>
      <c r="AJ428">
        <v>454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ROW(Source!A463)</f>
        <v>463</v>
      </c>
      <c r="B429">
        <v>86550567</v>
      </c>
      <c r="C429">
        <v>86550558</v>
      </c>
      <c r="D429">
        <v>85731731</v>
      </c>
      <c r="E429">
        <v>1</v>
      </c>
      <c r="F429">
        <v>1</v>
      </c>
      <c r="G429">
        <v>1081</v>
      </c>
      <c r="H429">
        <v>2</v>
      </c>
      <c r="I429" t="s">
        <v>636</v>
      </c>
      <c r="J429" t="s">
        <v>637</v>
      </c>
      <c r="K429" t="s">
        <v>638</v>
      </c>
      <c r="L429">
        <v>1368</v>
      </c>
      <c r="N429">
        <v>1011</v>
      </c>
      <c r="O429" t="s">
        <v>618</v>
      </c>
      <c r="P429" t="s">
        <v>618</v>
      </c>
      <c r="Q429">
        <v>1</v>
      </c>
      <c r="X429">
        <v>0.08</v>
      </c>
      <c r="Y429">
        <v>0</v>
      </c>
      <c r="Z429">
        <v>0.77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138</v>
      </c>
      <c r="AG429">
        <v>0.12</v>
      </c>
      <c r="AH429">
        <v>2</v>
      </c>
      <c r="AI429">
        <v>86550561</v>
      </c>
      <c r="AJ429">
        <v>455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ROW(Source!A463)</f>
        <v>463</v>
      </c>
      <c r="B430">
        <v>86550568</v>
      </c>
      <c r="C430">
        <v>86550558</v>
      </c>
      <c r="D430">
        <v>85703149</v>
      </c>
      <c r="E430">
        <v>1</v>
      </c>
      <c r="F430">
        <v>1</v>
      </c>
      <c r="G430">
        <v>1081</v>
      </c>
      <c r="H430">
        <v>3</v>
      </c>
      <c r="I430" t="s">
        <v>721</v>
      </c>
      <c r="J430" t="s">
        <v>722</v>
      </c>
      <c r="K430" t="s">
        <v>723</v>
      </c>
      <c r="L430">
        <v>1354</v>
      </c>
      <c r="N430">
        <v>1010</v>
      </c>
      <c r="O430" t="s">
        <v>163</v>
      </c>
      <c r="P430" t="s">
        <v>163</v>
      </c>
      <c r="Q430">
        <v>1</v>
      </c>
      <c r="X430">
        <v>0.72219999999999995</v>
      </c>
      <c r="Y430">
        <v>38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36</v>
      </c>
      <c r="AG430">
        <v>0.72219999999999995</v>
      </c>
      <c r="AH430">
        <v>2</v>
      </c>
      <c r="AI430">
        <v>86550562</v>
      </c>
      <c r="AJ430">
        <v>456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ROW(Source!A463)</f>
        <v>463</v>
      </c>
      <c r="B431">
        <v>86550569</v>
      </c>
      <c r="C431">
        <v>86550558</v>
      </c>
      <c r="D431">
        <v>85710730</v>
      </c>
      <c r="E431">
        <v>1</v>
      </c>
      <c r="F431">
        <v>1</v>
      </c>
      <c r="G431">
        <v>1081</v>
      </c>
      <c r="H431">
        <v>3</v>
      </c>
      <c r="I431" t="s">
        <v>724</v>
      </c>
      <c r="J431" t="s">
        <v>725</v>
      </c>
      <c r="K431" t="s">
        <v>726</v>
      </c>
      <c r="L431">
        <v>1354</v>
      </c>
      <c r="N431">
        <v>1010</v>
      </c>
      <c r="O431" t="s">
        <v>163</v>
      </c>
      <c r="P431" t="s">
        <v>163</v>
      </c>
      <c r="Q431">
        <v>1</v>
      </c>
      <c r="X431">
        <v>4.0000000000000001E-3</v>
      </c>
      <c r="Y431">
        <v>10.53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36</v>
      </c>
      <c r="AG431">
        <v>4.0000000000000001E-3</v>
      </c>
      <c r="AH431">
        <v>2</v>
      </c>
      <c r="AI431">
        <v>86550563</v>
      </c>
      <c r="AJ431">
        <v>457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ROW(Source!A463)</f>
        <v>463</v>
      </c>
      <c r="B432">
        <v>86550570</v>
      </c>
      <c r="C432">
        <v>86550558</v>
      </c>
      <c r="D432">
        <v>85684376</v>
      </c>
      <c r="E432">
        <v>1081</v>
      </c>
      <c r="F432">
        <v>1</v>
      </c>
      <c r="G432">
        <v>1081</v>
      </c>
      <c r="H432">
        <v>3</v>
      </c>
      <c r="I432" t="s">
        <v>810</v>
      </c>
      <c r="J432" t="s">
        <v>3</v>
      </c>
      <c r="K432" t="s">
        <v>811</v>
      </c>
      <c r="L432">
        <v>1391</v>
      </c>
      <c r="N432">
        <v>1013</v>
      </c>
      <c r="O432" t="s">
        <v>226</v>
      </c>
      <c r="P432" t="s">
        <v>226</v>
      </c>
      <c r="Q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36</v>
      </c>
      <c r="AG432">
        <v>1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ROW(Source!A464)</f>
        <v>464</v>
      </c>
      <c r="B433">
        <v>86550565</v>
      </c>
      <c r="C433">
        <v>86550558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612</v>
      </c>
      <c r="J433" t="s">
        <v>3</v>
      </c>
      <c r="K433" t="s">
        <v>613</v>
      </c>
      <c r="L433">
        <v>1191</v>
      </c>
      <c r="N433">
        <v>1013</v>
      </c>
      <c r="O433" t="s">
        <v>614</v>
      </c>
      <c r="P433" t="s">
        <v>614</v>
      </c>
      <c r="Q433">
        <v>1</v>
      </c>
      <c r="X433">
        <v>1.1499999999999999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139</v>
      </c>
      <c r="AG433">
        <v>1.5869999999999997</v>
      </c>
      <c r="AH433">
        <v>2</v>
      </c>
      <c r="AI433">
        <v>86550559</v>
      </c>
      <c r="AJ433">
        <v>459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ROW(Source!A464)</f>
        <v>464</v>
      </c>
      <c r="B434">
        <v>86550566</v>
      </c>
      <c r="C434">
        <v>86550558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632</v>
      </c>
      <c r="J434" t="s">
        <v>633</v>
      </c>
      <c r="K434" t="s">
        <v>634</v>
      </c>
      <c r="L434">
        <v>1368</v>
      </c>
      <c r="N434">
        <v>1011</v>
      </c>
      <c r="O434" t="s">
        <v>618</v>
      </c>
      <c r="P434" t="s">
        <v>618</v>
      </c>
      <c r="Q434">
        <v>1</v>
      </c>
      <c r="X434">
        <v>0.01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138</v>
      </c>
      <c r="AG434">
        <v>1.4999999999999999E-2</v>
      </c>
      <c r="AH434">
        <v>2</v>
      </c>
      <c r="AI434">
        <v>86550560</v>
      </c>
      <c r="AJ434">
        <v>460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ROW(Source!A464)</f>
        <v>464</v>
      </c>
      <c r="B435">
        <v>86550567</v>
      </c>
      <c r="C435">
        <v>86550558</v>
      </c>
      <c r="D435">
        <v>85731731</v>
      </c>
      <c r="E435">
        <v>1</v>
      </c>
      <c r="F435">
        <v>1</v>
      </c>
      <c r="G435">
        <v>1081</v>
      </c>
      <c r="H435">
        <v>2</v>
      </c>
      <c r="I435" t="s">
        <v>636</v>
      </c>
      <c r="J435" t="s">
        <v>637</v>
      </c>
      <c r="K435" t="s">
        <v>638</v>
      </c>
      <c r="L435">
        <v>1368</v>
      </c>
      <c r="N435">
        <v>1011</v>
      </c>
      <c r="O435" t="s">
        <v>618</v>
      </c>
      <c r="P435" t="s">
        <v>618</v>
      </c>
      <c r="Q435">
        <v>1</v>
      </c>
      <c r="X435">
        <v>0.08</v>
      </c>
      <c r="Y435">
        <v>0</v>
      </c>
      <c r="Z435">
        <v>0.77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138</v>
      </c>
      <c r="AG435">
        <v>0.12</v>
      </c>
      <c r="AH435">
        <v>2</v>
      </c>
      <c r="AI435">
        <v>86550561</v>
      </c>
      <c r="AJ435">
        <v>461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ROW(Source!A464)</f>
        <v>464</v>
      </c>
      <c r="B436">
        <v>86550568</v>
      </c>
      <c r="C436">
        <v>86550558</v>
      </c>
      <c r="D436">
        <v>85703149</v>
      </c>
      <c r="E436">
        <v>1</v>
      </c>
      <c r="F436">
        <v>1</v>
      </c>
      <c r="G436">
        <v>1081</v>
      </c>
      <c r="H436">
        <v>3</v>
      </c>
      <c r="I436" t="s">
        <v>721</v>
      </c>
      <c r="J436" t="s">
        <v>722</v>
      </c>
      <c r="K436" t="s">
        <v>723</v>
      </c>
      <c r="L436">
        <v>1354</v>
      </c>
      <c r="N436">
        <v>1010</v>
      </c>
      <c r="O436" t="s">
        <v>163</v>
      </c>
      <c r="P436" t="s">
        <v>163</v>
      </c>
      <c r="Q436">
        <v>1</v>
      </c>
      <c r="X436">
        <v>0.72219999999999995</v>
      </c>
      <c r="Y436">
        <v>38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36</v>
      </c>
      <c r="AG436">
        <v>0.72219999999999995</v>
      </c>
      <c r="AH436">
        <v>2</v>
      </c>
      <c r="AI436">
        <v>86550562</v>
      </c>
      <c r="AJ436">
        <v>462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ROW(Source!A464)</f>
        <v>464</v>
      </c>
      <c r="B437">
        <v>86550569</v>
      </c>
      <c r="C437">
        <v>86550558</v>
      </c>
      <c r="D437">
        <v>85710730</v>
      </c>
      <c r="E437">
        <v>1</v>
      </c>
      <c r="F437">
        <v>1</v>
      </c>
      <c r="G437">
        <v>1081</v>
      </c>
      <c r="H437">
        <v>3</v>
      </c>
      <c r="I437" t="s">
        <v>724</v>
      </c>
      <c r="J437" t="s">
        <v>725</v>
      </c>
      <c r="K437" t="s">
        <v>726</v>
      </c>
      <c r="L437">
        <v>1354</v>
      </c>
      <c r="N437">
        <v>1010</v>
      </c>
      <c r="O437" t="s">
        <v>163</v>
      </c>
      <c r="P437" t="s">
        <v>163</v>
      </c>
      <c r="Q437">
        <v>1</v>
      </c>
      <c r="X437">
        <v>4.0000000000000001E-3</v>
      </c>
      <c r="Y437">
        <v>10.53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36</v>
      </c>
      <c r="AG437">
        <v>4.0000000000000001E-3</v>
      </c>
      <c r="AH437">
        <v>2</v>
      </c>
      <c r="AI437">
        <v>86550563</v>
      </c>
      <c r="AJ437">
        <v>463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ROW(Source!A464)</f>
        <v>464</v>
      </c>
      <c r="B438">
        <v>86550570</v>
      </c>
      <c r="C438">
        <v>86550558</v>
      </c>
      <c r="D438">
        <v>85684376</v>
      </c>
      <c r="E438">
        <v>1081</v>
      </c>
      <c r="F438">
        <v>1</v>
      </c>
      <c r="G438">
        <v>1081</v>
      </c>
      <c r="H438">
        <v>3</v>
      </c>
      <c r="I438" t="s">
        <v>810</v>
      </c>
      <c r="J438" t="s">
        <v>3</v>
      </c>
      <c r="K438" t="s">
        <v>811</v>
      </c>
      <c r="L438">
        <v>1391</v>
      </c>
      <c r="N438">
        <v>1013</v>
      </c>
      <c r="O438" t="s">
        <v>226</v>
      </c>
      <c r="P438" t="s">
        <v>226</v>
      </c>
      <c r="Q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36</v>
      </c>
      <c r="AG438">
        <v>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ROW(Source!A467)</f>
        <v>467</v>
      </c>
      <c r="B439">
        <v>86550586</v>
      </c>
      <c r="C439">
        <v>86550572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612</v>
      </c>
      <c r="J439" t="s">
        <v>3</v>
      </c>
      <c r="K439" t="s">
        <v>613</v>
      </c>
      <c r="L439">
        <v>1191</v>
      </c>
      <c r="N439">
        <v>1013</v>
      </c>
      <c r="O439" t="s">
        <v>614</v>
      </c>
      <c r="P439" t="s">
        <v>614</v>
      </c>
      <c r="Q439">
        <v>1</v>
      </c>
      <c r="X439">
        <v>0.93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139</v>
      </c>
      <c r="AG439">
        <v>1.2833999999999999</v>
      </c>
      <c r="AH439">
        <v>2</v>
      </c>
      <c r="AI439">
        <v>86550573</v>
      </c>
      <c r="AJ439">
        <v>465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ROW(Source!A467)</f>
        <v>467</v>
      </c>
      <c r="B440">
        <v>86550587</v>
      </c>
      <c r="C440">
        <v>86550572</v>
      </c>
      <c r="D440">
        <v>85731677</v>
      </c>
      <c r="E440">
        <v>1</v>
      </c>
      <c r="F440">
        <v>1</v>
      </c>
      <c r="G440">
        <v>1081</v>
      </c>
      <c r="H440">
        <v>2</v>
      </c>
      <c r="I440" t="s">
        <v>632</v>
      </c>
      <c r="J440" t="s">
        <v>633</v>
      </c>
      <c r="K440" t="s">
        <v>634</v>
      </c>
      <c r="L440">
        <v>1368</v>
      </c>
      <c r="N440">
        <v>1011</v>
      </c>
      <c r="O440" t="s">
        <v>618</v>
      </c>
      <c r="P440" t="s">
        <v>618</v>
      </c>
      <c r="Q440">
        <v>1</v>
      </c>
      <c r="X440">
        <v>0.01</v>
      </c>
      <c r="Y440">
        <v>0</v>
      </c>
      <c r="Z440">
        <v>83.1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138</v>
      </c>
      <c r="AG440">
        <v>1.4999999999999999E-2</v>
      </c>
      <c r="AH440">
        <v>2</v>
      </c>
      <c r="AI440">
        <v>86550574</v>
      </c>
      <c r="AJ440">
        <v>466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ROW(Source!A467)</f>
        <v>467</v>
      </c>
      <c r="B441">
        <v>86550588</v>
      </c>
      <c r="C441">
        <v>86550572</v>
      </c>
      <c r="D441">
        <v>85731798</v>
      </c>
      <c r="E441">
        <v>1</v>
      </c>
      <c r="F441">
        <v>1</v>
      </c>
      <c r="G441">
        <v>1081</v>
      </c>
      <c r="H441">
        <v>2</v>
      </c>
      <c r="I441" t="s">
        <v>664</v>
      </c>
      <c r="J441" t="s">
        <v>665</v>
      </c>
      <c r="K441" t="s">
        <v>666</v>
      </c>
      <c r="L441">
        <v>1368</v>
      </c>
      <c r="N441">
        <v>1011</v>
      </c>
      <c r="O441" t="s">
        <v>618</v>
      </c>
      <c r="P441" t="s">
        <v>618</v>
      </c>
      <c r="Q441">
        <v>1</v>
      </c>
      <c r="X441">
        <v>0.02</v>
      </c>
      <c r="Y441">
        <v>0</v>
      </c>
      <c r="Z441">
        <v>0.8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138</v>
      </c>
      <c r="AG441">
        <v>0.03</v>
      </c>
      <c r="AH441">
        <v>2</v>
      </c>
      <c r="AI441">
        <v>86550575</v>
      </c>
      <c r="AJ441">
        <v>467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ROW(Source!A467)</f>
        <v>467</v>
      </c>
      <c r="B442">
        <v>86550589</v>
      </c>
      <c r="C442">
        <v>86550572</v>
      </c>
      <c r="D442">
        <v>85701565</v>
      </c>
      <c r="E442">
        <v>1</v>
      </c>
      <c r="F442">
        <v>1</v>
      </c>
      <c r="G442">
        <v>1081</v>
      </c>
      <c r="H442">
        <v>3</v>
      </c>
      <c r="I442" t="s">
        <v>727</v>
      </c>
      <c r="J442" t="s">
        <v>728</v>
      </c>
      <c r="K442" t="s">
        <v>729</v>
      </c>
      <c r="L442">
        <v>1348</v>
      </c>
      <c r="N442">
        <v>1009</v>
      </c>
      <c r="O442" t="s">
        <v>628</v>
      </c>
      <c r="P442" t="s">
        <v>628</v>
      </c>
      <c r="Q442">
        <v>1000</v>
      </c>
      <c r="X442">
        <v>1.6000000000000001E-4</v>
      </c>
      <c r="Y442">
        <v>476.07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</v>
      </c>
      <c r="AG442">
        <v>1.6000000000000001E-4</v>
      </c>
      <c r="AH442">
        <v>2</v>
      </c>
      <c r="AI442">
        <v>86550576</v>
      </c>
      <c r="AJ442">
        <v>468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ROW(Source!A467)</f>
        <v>467</v>
      </c>
      <c r="B443">
        <v>86550590</v>
      </c>
      <c r="C443">
        <v>86550572</v>
      </c>
      <c r="D443">
        <v>85701708</v>
      </c>
      <c r="E443">
        <v>1</v>
      </c>
      <c r="F443">
        <v>1</v>
      </c>
      <c r="G443">
        <v>1081</v>
      </c>
      <c r="H443">
        <v>3</v>
      </c>
      <c r="I443" t="s">
        <v>730</v>
      </c>
      <c r="J443" t="s">
        <v>731</v>
      </c>
      <c r="K443" t="s">
        <v>732</v>
      </c>
      <c r="L443">
        <v>1348</v>
      </c>
      <c r="N443">
        <v>1009</v>
      </c>
      <c r="O443" t="s">
        <v>628</v>
      </c>
      <c r="P443" t="s">
        <v>628</v>
      </c>
      <c r="Q443">
        <v>1000</v>
      </c>
      <c r="X443">
        <v>6.9999999999999994E-5</v>
      </c>
      <c r="Y443">
        <v>17742.23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36</v>
      </c>
      <c r="AG443">
        <v>6.9999999999999994E-5</v>
      </c>
      <c r="AH443">
        <v>2</v>
      </c>
      <c r="AI443">
        <v>86550577</v>
      </c>
      <c r="AJ443">
        <v>469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ROW(Source!A467)</f>
        <v>467</v>
      </c>
      <c r="B444">
        <v>86550591</v>
      </c>
      <c r="C444">
        <v>86550572</v>
      </c>
      <c r="D444">
        <v>85700808</v>
      </c>
      <c r="E444">
        <v>1</v>
      </c>
      <c r="F444">
        <v>1</v>
      </c>
      <c r="G444">
        <v>1081</v>
      </c>
      <c r="H444">
        <v>3</v>
      </c>
      <c r="I444" t="s">
        <v>703</v>
      </c>
      <c r="J444" t="s">
        <v>704</v>
      </c>
      <c r="K444" t="s">
        <v>705</v>
      </c>
      <c r="L444">
        <v>1354</v>
      </c>
      <c r="N444">
        <v>1010</v>
      </c>
      <c r="O444" t="s">
        <v>163</v>
      </c>
      <c r="P444" t="s">
        <v>163</v>
      </c>
      <c r="Q444">
        <v>1</v>
      </c>
      <c r="X444">
        <v>4</v>
      </c>
      <c r="Y444">
        <v>0.89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36</v>
      </c>
      <c r="AG444">
        <v>4</v>
      </c>
      <c r="AH444">
        <v>2</v>
      </c>
      <c r="AI444">
        <v>86550578</v>
      </c>
      <c r="AJ444">
        <v>470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ROW(Source!A467)</f>
        <v>467</v>
      </c>
      <c r="B445">
        <v>86550592</v>
      </c>
      <c r="C445">
        <v>86550572</v>
      </c>
      <c r="D445">
        <v>85702416</v>
      </c>
      <c r="E445">
        <v>1</v>
      </c>
      <c r="F445">
        <v>1</v>
      </c>
      <c r="G445">
        <v>1081</v>
      </c>
      <c r="H445">
        <v>3</v>
      </c>
      <c r="I445" t="s">
        <v>706</v>
      </c>
      <c r="J445" t="s">
        <v>707</v>
      </c>
      <c r="K445" t="s">
        <v>708</v>
      </c>
      <c r="L445">
        <v>1346</v>
      </c>
      <c r="N445">
        <v>1009</v>
      </c>
      <c r="O445" t="s">
        <v>651</v>
      </c>
      <c r="P445" t="s">
        <v>651</v>
      </c>
      <c r="Q445">
        <v>1</v>
      </c>
      <c r="X445">
        <v>1.2E-2</v>
      </c>
      <c r="Y445">
        <v>37.979999999999997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36</v>
      </c>
      <c r="AG445">
        <v>1.2E-2</v>
      </c>
      <c r="AH445">
        <v>2</v>
      </c>
      <c r="AI445">
        <v>86550579</v>
      </c>
      <c r="AJ445">
        <v>471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ROW(Source!A467)</f>
        <v>467</v>
      </c>
      <c r="B446">
        <v>86550593</v>
      </c>
      <c r="C446">
        <v>86550572</v>
      </c>
      <c r="D446">
        <v>85700837</v>
      </c>
      <c r="E446">
        <v>1</v>
      </c>
      <c r="F446">
        <v>1</v>
      </c>
      <c r="G446">
        <v>1081</v>
      </c>
      <c r="H446">
        <v>3</v>
      </c>
      <c r="I446" t="s">
        <v>733</v>
      </c>
      <c r="J446" t="s">
        <v>734</v>
      </c>
      <c r="K446" t="s">
        <v>735</v>
      </c>
      <c r="L446">
        <v>1348</v>
      </c>
      <c r="N446">
        <v>1009</v>
      </c>
      <c r="O446" t="s">
        <v>628</v>
      </c>
      <c r="P446" t="s">
        <v>628</v>
      </c>
      <c r="Q446">
        <v>1000</v>
      </c>
      <c r="X446">
        <v>9.0000000000000006E-5</v>
      </c>
      <c r="Y446">
        <v>25762.5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36</v>
      </c>
      <c r="AG446">
        <v>9.0000000000000006E-5</v>
      </c>
      <c r="AH446">
        <v>2</v>
      </c>
      <c r="AI446">
        <v>86550580</v>
      </c>
      <c r="AJ446">
        <v>472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ROW(Source!A467)</f>
        <v>467</v>
      </c>
      <c r="B447">
        <v>86550594</v>
      </c>
      <c r="C447">
        <v>86550572</v>
      </c>
      <c r="D447">
        <v>85700975</v>
      </c>
      <c r="E447">
        <v>1</v>
      </c>
      <c r="F447">
        <v>1</v>
      </c>
      <c r="G447">
        <v>1081</v>
      </c>
      <c r="H447">
        <v>3</v>
      </c>
      <c r="I447" t="s">
        <v>709</v>
      </c>
      <c r="J447" t="s">
        <v>710</v>
      </c>
      <c r="K447" t="s">
        <v>711</v>
      </c>
      <c r="L447">
        <v>1348</v>
      </c>
      <c r="N447">
        <v>1009</v>
      </c>
      <c r="O447" t="s">
        <v>628</v>
      </c>
      <c r="P447" t="s">
        <v>628</v>
      </c>
      <c r="Q447">
        <v>1000</v>
      </c>
      <c r="X447">
        <v>3.0000000000000001E-5</v>
      </c>
      <c r="Y447">
        <v>16214.84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36</v>
      </c>
      <c r="AG447">
        <v>3.0000000000000001E-5</v>
      </c>
      <c r="AH447">
        <v>2</v>
      </c>
      <c r="AI447">
        <v>86550581</v>
      </c>
      <c r="AJ447">
        <v>473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ROW(Source!A467)</f>
        <v>467</v>
      </c>
      <c r="B448">
        <v>86550595</v>
      </c>
      <c r="C448">
        <v>86550572</v>
      </c>
      <c r="D448">
        <v>85701143</v>
      </c>
      <c r="E448">
        <v>1</v>
      </c>
      <c r="F448">
        <v>1</v>
      </c>
      <c r="G448">
        <v>1081</v>
      </c>
      <c r="H448">
        <v>3</v>
      </c>
      <c r="I448" t="s">
        <v>712</v>
      </c>
      <c r="J448" t="s">
        <v>713</v>
      </c>
      <c r="K448" t="s">
        <v>714</v>
      </c>
      <c r="L448">
        <v>1346</v>
      </c>
      <c r="N448">
        <v>1009</v>
      </c>
      <c r="O448" t="s">
        <v>651</v>
      </c>
      <c r="P448" t="s">
        <v>651</v>
      </c>
      <c r="Q448">
        <v>1</v>
      </c>
      <c r="X448">
        <v>3.0000000000000001E-3</v>
      </c>
      <c r="Y448">
        <v>20.190000000000001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36</v>
      </c>
      <c r="AG448">
        <v>3.0000000000000001E-3</v>
      </c>
      <c r="AH448">
        <v>2</v>
      </c>
      <c r="AI448">
        <v>86550582</v>
      </c>
      <c r="AJ448">
        <v>474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ROW(Source!A467)</f>
        <v>467</v>
      </c>
      <c r="B449">
        <v>86550596</v>
      </c>
      <c r="C449">
        <v>86550572</v>
      </c>
      <c r="D449">
        <v>85707504</v>
      </c>
      <c r="E449">
        <v>1</v>
      </c>
      <c r="F449">
        <v>1</v>
      </c>
      <c r="G449">
        <v>1081</v>
      </c>
      <c r="H449">
        <v>3</v>
      </c>
      <c r="I449" t="s">
        <v>736</v>
      </c>
      <c r="J449" t="s">
        <v>737</v>
      </c>
      <c r="K449" t="s">
        <v>738</v>
      </c>
      <c r="L449">
        <v>1346</v>
      </c>
      <c r="N449">
        <v>1009</v>
      </c>
      <c r="O449" t="s">
        <v>651</v>
      </c>
      <c r="P449" t="s">
        <v>651</v>
      </c>
      <c r="Q449">
        <v>1</v>
      </c>
      <c r="X449">
        <v>0.08</v>
      </c>
      <c r="Y449">
        <v>134.01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36</v>
      </c>
      <c r="AG449">
        <v>0.08</v>
      </c>
      <c r="AH449">
        <v>2</v>
      </c>
      <c r="AI449">
        <v>86550583</v>
      </c>
      <c r="AJ449">
        <v>475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ROW(Source!A467)</f>
        <v>467</v>
      </c>
      <c r="B450">
        <v>86550597</v>
      </c>
      <c r="C450">
        <v>86550572</v>
      </c>
      <c r="D450">
        <v>85681272</v>
      </c>
      <c r="E450">
        <v>1081</v>
      </c>
      <c r="F450">
        <v>1</v>
      </c>
      <c r="G450">
        <v>1081</v>
      </c>
      <c r="H450">
        <v>3</v>
      </c>
      <c r="I450" t="s">
        <v>814</v>
      </c>
      <c r="J450" t="s">
        <v>3</v>
      </c>
      <c r="K450" t="s">
        <v>815</v>
      </c>
      <c r="L450">
        <v>1354</v>
      </c>
      <c r="N450">
        <v>1010</v>
      </c>
      <c r="O450" t="s">
        <v>163</v>
      </c>
      <c r="P450" t="s">
        <v>163</v>
      </c>
      <c r="Q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36</v>
      </c>
      <c r="AG450">
        <v>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ROW(Source!A467)</f>
        <v>467</v>
      </c>
      <c r="B451">
        <v>86550598</v>
      </c>
      <c r="C451">
        <v>86550572</v>
      </c>
      <c r="D451">
        <v>85685946</v>
      </c>
      <c r="E451">
        <v>1081</v>
      </c>
      <c r="F451">
        <v>1</v>
      </c>
      <c r="G451">
        <v>1081</v>
      </c>
      <c r="H451">
        <v>3</v>
      </c>
      <c r="I451" t="s">
        <v>816</v>
      </c>
      <c r="J451" t="s">
        <v>3</v>
      </c>
      <c r="K451" t="s">
        <v>817</v>
      </c>
      <c r="L451">
        <v>1354</v>
      </c>
      <c r="N451">
        <v>1010</v>
      </c>
      <c r="O451" t="s">
        <v>163</v>
      </c>
      <c r="P451" t="s">
        <v>163</v>
      </c>
      <c r="Q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36</v>
      </c>
      <c r="AG451">
        <v>1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ROW(Source!A467)</f>
        <v>467</v>
      </c>
      <c r="B452">
        <v>86550599</v>
      </c>
      <c r="C452">
        <v>86550572</v>
      </c>
      <c r="D452">
        <v>85686042</v>
      </c>
      <c r="E452">
        <v>1081</v>
      </c>
      <c r="F452">
        <v>1</v>
      </c>
      <c r="G452">
        <v>1081</v>
      </c>
      <c r="H452">
        <v>3</v>
      </c>
      <c r="I452" t="s">
        <v>818</v>
      </c>
      <c r="J452" t="s">
        <v>3</v>
      </c>
      <c r="K452" t="s">
        <v>819</v>
      </c>
      <c r="L452">
        <v>1354</v>
      </c>
      <c r="N452">
        <v>1010</v>
      </c>
      <c r="O452" t="s">
        <v>163</v>
      </c>
      <c r="P452" t="s">
        <v>163</v>
      </c>
      <c r="Q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36</v>
      </c>
      <c r="AG452">
        <v>1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ROW(Source!A468)</f>
        <v>468</v>
      </c>
      <c r="B453">
        <v>86550586</v>
      </c>
      <c r="C453">
        <v>86550572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612</v>
      </c>
      <c r="J453" t="s">
        <v>3</v>
      </c>
      <c r="K453" t="s">
        <v>613</v>
      </c>
      <c r="L453">
        <v>1191</v>
      </c>
      <c r="N453">
        <v>1013</v>
      </c>
      <c r="O453" t="s">
        <v>614</v>
      </c>
      <c r="P453" t="s">
        <v>614</v>
      </c>
      <c r="Q453">
        <v>1</v>
      </c>
      <c r="X453">
        <v>0.93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139</v>
      </c>
      <c r="AG453">
        <v>1.2833999999999999</v>
      </c>
      <c r="AH453">
        <v>2</v>
      </c>
      <c r="AI453">
        <v>86550573</v>
      </c>
      <c r="AJ453">
        <v>478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ROW(Source!A468)</f>
        <v>468</v>
      </c>
      <c r="B454">
        <v>86550587</v>
      </c>
      <c r="C454">
        <v>86550572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632</v>
      </c>
      <c r="J454" t="s">
        <v>633</v>
      </c>
      <c r="K454" t="s">
        <v>634</v>
      </c>
      <c r="L454">
        <v>1368</v>
      </c>
      <c r="N454">
        <v>1011</v>
      </c>
      <c r="O454" t="s">
        <v>618</v>
      </c>
      <c r="P454" t="s">
        <v>618</v>
      </c>
      <c r="Q454">
        <v>1</v>
      </c>
      <c r="X454">
        <v>0.01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138</v>
      </c>
      <c r="AG454">
        <v>1.4999999999999999E-2</v>
      </c>
      <c r="AH454">
        <v>2</v>
      </c>
      <c r="AI454">
        <v>86550574</v>
      </c>
      <c r="AJ454">
        <v>479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ROW(Source!A468)</f>
        <v>468</v>
      </c>
      <c r="B455">
        <v>86550588</v>
      </c>
      <c r="C455">
        <v>86550572</v>
      </c>
      <c r="D455">
        <v>85731798</v>
      </c>
      <c r="E455">
        <v>1</v>
      </c>
      <c r="F455">
        <v>1</v>
      </c>
      <c r="G455">
        <v>1081</v>
      </c>
      <c r="H455">
        <v>2</v>
      </c>
      <c r="I455" t="s">
        <v>664</v>
      </c>
      <c r="J455" t="s">
        <v>665</v>
      </c>
      <c r="K455" t="s">
        <v>666</v>
      </c>
      <c r="L455">
        <v>1368</v>
      </c>
      <c r="N455">
        <v>1011</v>
      </c>
      <c r="O455" t="s">
        <v>618</v>
      </c>
      <c r="P455" t="s">
        <v>618</v>
      </c>
      <c r="Q455">
        <v>1</v>
      </c>
      <c r="X455">
        <v>0.02</v>
      </c>
      <c r="Y455">
        <v>0</v>
      </c>
      <c r="Z455">
        <v>0.8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138</v>
      </c>
      <c r="AG455">
        <v>0.03</v>
      </c>
      <c r="AH455">
        <v>2</v>
      </c>
      <c r="AI455">
        <v>86550575</v>
      </c>
      <c r="AJ455">
        <v>480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ROW(Source!A468)</f>
        <v>468</v>
      </c>
      <c r="B456">
        <v>86550589</v>
      </c>
      <c r="C456">
        <v>86550572</v>
      </c>
      <c r="D456">
        <v>85701565</v>
      </c>
      <c r="E456">
        <v>1</v>
      </c>
      <c r="F456">
        <v>1</v>
      </c>
      <c r="G456">
        <v>1081</v>
      </c>
      <c r="H456">
        <v>3</v>
      </c>
      <c r="I456" t="s">
        <v>727</v>
      </c>
      <c r="J456" t="s">
        <v>728</v>
      </c>
      <c r="K456" t="s">
        <v>729</v>
      </c>
      <c r="L456">
        <v>1348</v>
      </c>
      <c r="N456">
        <v>1009</v>
      </c>
      <c r="O456" t="s">
        <v>628</v>
      </c>
      <c r="P456" t="s">
        <v>628</v>
      </c>
      <c r="Q456">
        <v>1000</v>
      </c>
      <c r="X456">
        <v>1.6000000000000001E-4</v>
      </c>
      <c r="Y456">
        <v>476.07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36</v>
      </c>
      <c r="AG456">
        <v>1.6000000000000001E-4</v>
      </c>
      <c r="AH456">
        <v>2</v>
      </c>
      <c r="AI456">
        <v>86550576</v>
      </c>
      <c r="AJ456">
        <v>481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ROW(Source!A468)</f>
        <v>468</v>
      </c>
      <c r="B457">
        <v>86550590</v>
      </c>
      <c r="C457">
        <v>86550572</v>
      </c>
      <c r="D457">
        <v>85701708</v>
      </c>
      <c r="E457">
        <v>1</v>
      </c>
      <c r="F457">
        <v>1</v>
      </c>
      <c r="G457">
        <v>1081</v>
      </c>
      <c r="H457">
        <v>3</v>
      </c>
      <c r="I457" t="s">
        <v>730</v>
      </c>
      <c r="J457" t="s">
        <v>731</v>
      </c>
      <c r="K457" t="s">
        <v>732</v>
      </c>
      <c r="L457">
        <v>1348</v>
      </c>
      <c r="N457">
        <v>1009</v>
      </c>
      <c r="O457" t="s">
        <v>628</v>
      </c>
      <c r="P457" t="s">
        <v>628</v>
      </c>
      <c r="Q457">
        <v>1000</v>
      </c>
      <c r="X457">
        <v>6.9999999999999994E-5</v>
      </c>
      <c r="Y457">
        <v>17742.23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36</v>
      </c>
      <c r="AG457">
        <v>6.9999999999999994E-5</v>
      </c>
      <c r="AH457">
        <v>2</v>
      </c>
      <c r="AI457">
        <v>86550577</v>
      </c>
      <c r="AJ457">
        <v>482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ROW(Source!A468)</f>
        <v>468</v>
      </c>
      <c r="B458">
        <v>86550591</v>
      </c>
      <c r="C458">
        <v>86550572</v>
      </c>
      <c r="D458">
        <v>85700808</v>
      </c>
      <c r="E458">
        <v>1</v>
      </c>
      <c r="F458">
        <v>1</v>
      </c>
      <c r="G458">
        <v>1081</v>
      </c>
      <c r="H458">
        <v>3</v>
      </c>
      <c r="I458" t="s">
        <v>703</v>
      </c>
      <c r="J458" t="s">
        <v>704</v>
      </c>
      <c r="K458" t="s">
        <v>705</v>
      </c>
      <c r="L458">
        <v>1354</v>
      </c>
      <c r="N458">
        <v>1010</v>
      </c>
      <c r="O458" t="s">
        <v>163</v>
      </c>
      <c r="P458" t="s">
        <v>163</v>
      </c>
      <c r="Q458">
        <v>1</v>
      </c>
      <c r="X458">
        <v>4</v>
      </c>
      <c r="Y458">
        <v>0.89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36</v>
      </c>
      <c r="AG458">
        <v>4</v>
      </c>
      <c r="AH458">
        <v>2</v>
      </c>
      <c r="AI458">
        <v>86550578</v>
      </c>
      <c r="AJ458">
        <v>483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ROW(Source!A468)</f>
        <v>468</v>
      </c>
      <c r="B459">
        <v>86550592</v>
      </c>
      <c r="C459">
        <v>86550572</v>
      </c>
      <c r="D459">
        <v>85702416</v>
      </c>
      <c r="E459">
        <v>1</v>
      </c>
      <c r="F459">
        <v>1</v>
      </c>
      <c r="G459">
        <v>1081</v>
      </c>
      <c r="H459">
        <v>3</v>
      </c>
      <c r="I459" t="s">
        <v>706</v>
      </c>
      <c r="J459" t="s">
        <v>707</v>
      </c>
      <c r="K459" t="s">
        <v>708</v>
      </c>
      <c r="L459">
        <v>1346</v>
      </c>
      <c r="N459">
        <v>1009</v>
      </c>
      <c r="O459" t="s">
        <v>651</v>
      </c>
      <c r="P459" t="s">
        <v>651</v>
      </c>
      <c r="Q459">
        <v>1</v>
      </c>
      <c r="X459">
        <v>1.2E-2</v>
      </c>
      <c r="Y459">
        <v>37.979999999999997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36</v>
      </c>
      <c r="AG459">
        <v>1.2E-2</v>
      </c>
      <c r="AH459">
        <v>2</v>
      </c>
      <c r="AI459">
        <v>86550579</v>
      </c>
      <c r="AJ459">
        <v>484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ROW(Source!A468)</f>
        <v>468</v>
      </c>
      <c r="B460">
        <v>86550593</v>
      </c>
      <c r="C460">
        <v>86550572</v>
      </c>
      <c r="D460">
        <v>85700837</v>
      </c>
      <c r="E460">
        <v>1</v>
      </c>
      <c r="F460">
        <v>1</v>
      </c>
      <c r="G460">
        <v>1081</v>
      </c>
      <c r="H460">
        <v>3</v>
      </c>
      <c r="I460" t="s">
        <v>733</v>
      </c>
      <c r="J460" t="s">
        <v>734</v>
      </c>
      <c r="K460" t="s">
        <v>735</v>
      </c>
      <c r="L460">
        <v>1348</v>
      </c>
      <c r="N460">
        <v>1009</v>
      </c>
      <c r="O460" t="s">
        <v>628</v>
      </c>
      <c r="P460" t="s">
        <v>628</v>
      </c>
      <c r="Q460">
        <v>1000</v>
      </c>
      <c r="X460">
        <v>9.0000000000000006E-5</v>
      </c>
      <c r="Y460">
        <v>25762.5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36</v>
      </c>
      <c r="AG460">
        <v>9.0000000000000006E-5</v>
      </c>
      <c r="AH460">
        <v>2</v>
      </c>
      <c r="AI460">
        <v>86550580</v>
      </c>
      <c r="AJ460">
        <v>485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ROW(Source!A468)</f>
        <v>468</v>
      </c>
      <c r="B461">
        <v>86550594</v>
      </c>
      <c r="C461">
        <v>86550572</v>
      </c>
      <c r="D461">
        <v>85700975</v>
      </c>
      <c r="E461">
        <v>1</v>
      </c>
      <c r="F461">
        <v>1</v>
      </c>
      <c r="G461">
        <v>1081</v>
      </c>
      <c r="H461">
        <v>3</v>
      </c>
      <c r="I461" t="s">
        <v>709</v>
      </c>
      <c r="J461" t="s">
        <v>710</v>
      </c>
      <c r="K461" t="s">
        <v>711</v>
      </c>
      <c r="L461">
        <v>1348</v>
      </c>
      <c r="N461">
        <v>1009</v>
      </c>
      <c r="O461" t="s">
        <v>628</v>
      </c>
      <c r="P461" t="s">
        <v>628</v>
      </c>
      <c r="Q461">
        <v>1000</v>
      </c>
      <c r="X461">
        <v>3.0000000000000001E-5</v>
      </c>
      <c r="Y461">
        <v>16214.84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36</v>
      </c>
      <c r="AG461">
        <v>3.0000000000000001E-5</v>
      </c>
      <c r="AH461">
        <v>2</v>
      </c>
      <c r="AI461">
        <v>86550581</v>
      </c>
      <c r="AJ461">
        <v>486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ROW(Source!A468)</f>
        <v>468</v>
      </c>
      <c r="B462">
        <v>86550595</v>
      </c>
      <c r="C462">
        <v>86550572</v>
      </c>
      <c r="D462">
        <v>85701143</v>
      </c>
      <c r="E462">
        <v>1</v>
      </c>
      <c r="F462">
        <v>1</v>
      </c>
      <c r="G462">
        <v>1081</v>
      </c>
      <c r="H462">
        <v>3</v>
      </c>
      <c r="I462" t="s">
        <v>712</v>
      </c>
      <c r="J462" t="s">
        <v>713</v>
      </c>
      <c r="K462" t="s">
        <v>714</v>
      </c>
      <c r="L462">
        <v>1346</v>
      </c>
      <c r="N462">
        <v>1009</v>
      </c>
      <c r="O462" t="s">
        <v>651</v>
      </c>
      <c r="P462" t="s">
        <v>651</v>
      </c>
      <c r="Q462">
        <v>1</v>
      </c>
      <c r="X462">
        <v>3.0000000000000001E-3</v>
      </c>
      <c r="Y462">
        <v>20.190000000000001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36</v>
      </c>
      <c r="AG462">
        <v>3.0000000000000001E-3</v>
      </c>
      <c r="AH462">
        <v>2</v>
      </c>
      <c r="AI462">
        <v>86550582</v>
      </c>
      <c r="AJ462">
        <v>487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ROW(Source!A468)</f>
        <v>468</v>
      </c>
      <c r="B463">
        <v>86550596</v>
      </c>
      <c r="C463">
        <v>86550572</v>
      </c>
      <c r="D463">
        <v>85707504</v>
      </c>
      <c r="E463">
        <v>1</v>
      </c>
      <c r="F463">
        <v>1</v>
      </c>
      <c r="G463">
        <v>1081</v>
      </c>
      <c r="H463">
        <v>3</v>
      </c>
      <c r="I463" t="s">
        <v>736</v>
      </c>
      <c r="J463" t="s">
        <v>737</v>
      </c>
      <c r="K463" t="s">
        <v>738</v>
      </c>
      <c r="L463">
        <v>1346</v>
      </c>
      <c r="N463">
        <v>1009</v>
      </c>
      <c r="O463" t="s">
        <v>651</v>
      </c>
      <c r="P463" t="s">
        <v>651</v>
      </c>
      <c r="Q463">
        <v>1</v>
      </c>
      <c r="X463">
        <v>0.08</v>
      </c>
      <c r="Y463">
        <v>134.01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36</v>
      </c>
      <c r="AG463">
        <v>0.08</v>
      </c>
      <c r="AH463">
        <v>2</v>
      </c>
      <c r="AI463">
        <v>86550583</v>
      </c>
      <c r="AJ463">
        <v>488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ROW(Source!A468)</f>
        <v>468</v>
      </c>
      <c r="B464">
        <v>86550597</v>
      </c>
      <c r="C464">
        <v>86550572</v>
      </c>
      <c r="D464">
        <v>85681272</v>
      </c>
      <c r="E464">
        <v>1081</v>
      </c>
      <c r="F464">
        <v>1</v>
      </c>
      <c r="G464">
        <v>1081</v>
      </c>
      <c r="H464">
        <v>3</v>
      </c>
      <c r="I464" t="s">
        <v>814</v>
      </c>
      <c r="J464" t="s">
        <v>3</v>
      </c>
      <c r="K464" t="s">
        <v>815</v>
      </c>
      <c r="L464">
        <v>1354</v>
      </c>
      <c r="N464">
        <v>1010</v>
      </c>
      <c r="O464" t="s">
        <v>163</v>
      </c>
      <c r="P464" t="s">
        <v>163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36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ROW(Source!A468)</f>
        <v>468</v>
      </c>
      <c r="B465">
        <v>86550598</v>
      </c>
      <c r="C465">
        <v>86550572</v>
      </c>
      <c r="D465">
        <v>85685946</v>
      </c>
      <c r="E465">
        <v>1081</v>
      </c>
      <c r="F465">
        <v>1</v>
      </c>
      <c r="G465">
        <v>1081</v>
      </c>
      <c r="H465">
        <v>3</v>
      </c>
      <c r="I465" t="s">
        <v>816</v>
      </c>
      <c r="J465" t="s">
        <v>3</v>
      </c>
      <c r="K465" t="s">
        <v>817</v>
      </c>
      <c r="L465">
        <v>1354</v>
      </c>
      <c r="N465">
        <v>1010</v>
      </c>
      <c r="O465" t="s">
        <v>163</v>
      </c>
      <c r="P465" t="s">
        <v>163</v>
      </c>
      <c r="Q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36</v>
      </c>
      <c r="AG465">
        <v>1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ROW(Source!A468)</f>
        <v>468</v>
      </c>
      <c r="B466">
        <v>86550599</v>
      </c>
      <c r="C466">
        <v>86550572</v>
      </c>
      <c r="D466">
        <v>85686042</v>
      </c>
      <c r="E466">
        <v>1081</v>
      </c>
      <c r="F466">
        <v>1</v>
      </c>
      <c r="G466">
        <v>1081</v>
      </c>
      <c r="H466">
        <v>3</v>
      </c>
      <c r="I466" t="s">
        <v>818</v>
      </c>
      <c r="J466" t="s">
        <v>3</v>
      </c>
      <c r="K466" t="s">
        <v>819</v>
      </c>
      <c r="L466">
        <v>1354</v>
      </c>
      <c r="N466">
        <v>1010</v>
      </c>
      <c r="O466" t="s">
        <v>163</v>
      </c>
      <c r="P466" t="s">
        <v>163</v>
      </c>
      <c r="Q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36</v>
      </c>
      <c r="AG466">
        <v>1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ROW(Source!A473)</f>
        <v>473</v>
      </c>
      <c r="B467">
        <v>86550613</v>
      </c>
      <c r="C467">
        <v>86550602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612</v>
      </c>
      <c r="J467" t="s">
        <v>3</v>
      </c>
      <c r="K467" t="s">
        <v>613</v>
      </c>
      <c r="L467">
        <v>1191</v>
      </c>
      <c r="N467">
        <v>1013</v>
      </c>
      <c r="O467" t="s">
        <v>614</v>
      </c>
      <c r="P467" t="s">
        <v>614</v>
      </c>
      <c r="Q467">
        <v>1</v>
      </c>
      <c r="X467">
        <v>10.35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139</v>
      </c>
      <c r="AG467">
        <v>14.282999999999998</v>
      </c>
      <c r="AH467">
        <v>2</v>
      </c>
      <c r="AI467">
        <v>86550603</v>
      </c>
      <c r="AJ467">
        <v>491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ROW(Source!A473)</f>
        <v>473</v>
      </c>
      <c r="B468">
        <v>86550614</v>
      </c>
      <c r="C468">
        <v>86550602</v>
      </c>
      <c r="D468">
        <v>85731677</v>
      </c>
      <c r="E468">
        <v>1</v>
      </c>
      <c r="F468">
        <v>1</v>
      </c>
      <c r="G468">
        <v>1081</v>
      </c>
      <c r="H468">
        <v>2</v>
      </c>
      <c r="I468" t="s">
        <v>632</v>
      </c>
      <c r="J468" t="s">
        <v>633</v>
      </c>
      <c r="K468" t="s">
        <v>634</v>
      </c>
      <c r="L468">
        <v>1368</v>
      </c>
      <c r="N468">
        <v>1011</v>
      </c>
      <c r="O468" t="s">
        <v>618</v>
      </c>
      <c r="P468" t="s">
        <v>618</v>
      </c>
      <c r="Q468">
        <v>1</v>
      </c>
      <c r="X468">
        <v>0.32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138</v>
      </c>
      <c r="AG468">
        <v>0.48</v>
      </c>
      <c r="AH468">
        <v>2</v>
      </c>
      <c r="AI468">
        <v>86550604</v>
      </c>
      <c r="AJ468">
        <v>492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ROW(Source!A473)</f>
        <v>473</v>
      </c>
      <c r="B469">
        <v>86550615</v>
      </c>
      <c r="C469">
        <v>86550602</v>
      </c>
      <c r="D469">
        <v>85731731</v>
      </c>
      <c r="E469">
        <v>1</v>
      </c>
      <c r="F469">
        <v>1</v>
      </c>
      <c r="G469">
        <v>1081</v>
      </c>
      <c r="H469">
        <v>2</v>
      </c>
      <c r="I469" t="s">
        <v>636</v>
      </c>
      <c r="J469" t="s">
        <v>637</v>
      </c>
      <c r="K469" t="s">
        <v>638</v>
      </c>
      <c r="L469">
        <v>1368</v>
      </c>
      <c r="N469">
        <v>1011</v>
      </c>
      <c r="O469" t="s">
        <v>618</v>
      </c>
      <c r="P469" t="s">
        <v>618</v>
      </c>
      <c r="Q469">
        <v>1</v>
      </c>
      <c r="X469">
        <v>0.09</v>
      </c>
      <c r="Y469">
        <v>0</v>
      </c>
      <c r="Z469">
        <v>0.77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138</v>
      </c>
      <c r="AG469">
        <v>0.13499999999999998</v>
      </c>
      <c r="AH469">
        <v>2</v>
      </c>
      <c r="AI469">
        <v>86550605</v>
      </c>
      <c r="AJ469">
        <v>493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ROW(Source!A473)</f>
        <v>473</v>
      </c>
      <c r="B470">
        <v>86550616</v>
      </c>
      <c r="C470">
        <v>86550602</v>
      </c>
      <c r="D470">
        <v>85731764</v>
      </c>
      <c r="E470">
        <v>1</v>
      </c>
      <c r="F470">
        <v>1</v>
      </c>
      <c r="G470">
        <v>1081</v>
      </c>
      <c r="H470">
        <v>2</v>
      </c>
      <c r="I470" t="s">
        <v>639</v>
      </c>
      <c r="J470" t="s">
        <v>640</v>
      </c>
      <c r="K470" t="s">
        <v>641</v>
      </c>
      <c r="L470">
        <v>1368</v>
      </c>
      <c r="N470">
        <v>1011</v>
      </c>
      <c r="O470" t="s">
        <v>618</v>
      </c>
      <c r="P470" t="s">
        <v>618</v>
      </c>
      <c r="Q470">
        <v>1</v>
      </c>
      <c r="X470">
        <v>0.31</v>
      </c>
      <c r="Y470">
        <v>0</v>
      </c>
      <c r="Z470">
        <v>0.47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138</v>
      </c>
      <c r="AG470">
        <v>0.46499999999999997</v>
      </c>
      <c r="AH470">
        <v>2</v>
      </c>
      <c r="AI470">
        <v>86550606</v>
      </c>
      <c r="AJ470">
        <v>494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ROW(Source!A473)</f>
        <v>473</v>
      </c>
      <c r="B471">
        <v>86550617</v>
      </c>
      <c r="C471">
        <v>86550602</v>
      </c>
      <c r="D471">
        <v>85702126</v>
      </c>
      <c r="E471">
        <v>1</v>
      </c>
      <c r="F471">
        <v>1</v>
      </c>
      <c r="G471">
        <v>1081</v>
      </c>
      <c r="H471">
        <v>3</v>
      </c>
      <c r="I471" t="s">
        <v>739</v>
      </c>
      <c r="J471" t="s">
        <v>740</v>
      </c>
      <c r="K471" t="s">
        <v>741</v>
      </c>
      <c r="L471">
        <v>1296</v>
      </c>
      <c r="N471">
        <v>1002</v>
      </c>
      <c r="O471" t="s">
        <v>742</v>
      </c>
      <c r="P471" t="s">
        <v>742</v>
      </c>
      <c r="Q471">
        <v>1</v>
      </c>
      <c r="X471">
        <v>0.40400000000000003</v>
      </c>
      <c r="Y471">
        <v>84.21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36</v>
      </c>
      <c r="AG471">
        <v>0.40400000000000003</v>
      </c>
      <c r="AH471">
        <v>2</v>
      </c>
      <c r="AI471">
        <v>86550607</v>
      </c>
      <c r="AJ471">
        <v>495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ROW(Source!A473)</f>
        <v>473</v>
      </c>
      <c r="B472">
        <v>86550618</v>
      </c>
      <c r="C472">
        <v>86550602</v>
      </c>
      <c r="D472">
        <v>85703149</v>
      </c>
      <c r="E472">
        <v>1</v>
      </c>
      <c r="F472">
        <v>1</v>
      </c>
      <c r="G472">
        <v>1081</v>
      </c>
      <c r="H472">
        <v>3</v>
      </c>
      <c r="I472" t="s">
        <v>721</v>
      </c>
      <c r="J472" t="s">
        <v>722</v>
      </c>
      <c r="K472" t="s">
        <v>723</v>
      </c>
      <c r="L472">
        <v>1354</v>
      </c>
      <c r="N472">
        <v>1010</v>
      </c>
      <c r="O472" t="s">
        <v>163</v>
      </c>
      <c r="P472" t="s">
        <v>163</v>
      </c>
      <c r="Q472">
        <v>1</v>
      </c>
      <c r="X472">
        <v>0.77</v>
      </c>
      <c r="Y472">
        <v>38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36</v>
      </c>
      <c r="AG472">
        <v>0.77</v>
      </c>
      <c r="AH472">
        <v>2</v>
      </c>
      <c r="AI472">
        <v>86550608</v>
      </c>
      <c r="AJ472">
        <v>496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ROW(Source!A473)</f>
        <v>473</v>
      </c>
      <c r="B473">
        <v>86550619</v>
      </c>
      <c r="C473">
        <v>86550602</v>
      </c>
      <c r="D473">
        <v>85719685</v>
      </c>
      <c r="E473">
        <v>1</v>
      </c>
      <c r="F473">
        <v>1</v>
      </c>
      <c r="G473">
        <v>1081</v>
      </c>
      <c r="H473">
        <v>3</v>
      </c>
      <c r="I473" t="s">
        <v>743</v>
      </c>
      <c r="J473" t="s">
        <v>744</v>
      </c>
      <c r="K473" t="s">
        <v>745</v>
      </c>
      <c r="L473">
        <v>1391</v>
      </c>
      <c r="N473">
        <v>1013</v>
      </c>
      <c r="O473" t="s">
        <v>226</v>
      </c>
      <c r="P473" t="s">
        <v>226</v>
      </c>
      <c r="Q473">
        <v>1</v>
      </c>
      <c r="X473">
        <v>10</v>
      </c>
      <c r="Y473">
        <v>113.73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36</v>
      </c>
      <c r="AG473">
        <v>10</v>
      </c>
      <c r="AH473">
        <v>2</v>
      </c>
      <c r="AI473">
        <v>86550609</v>
      </c>
      <c r="AJ473">
        <v>498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ROW(Source!A473)</f>
        <v>473</v>
      </c>
      <c r="B474">
        <v>86550620</v>
      </c>
      <c r="C474">
        <v>86550602</v>
      </c>
      <c r="D474">
        <v>85710744</v>
      </c>
      <c r="E474">
        <v>1</v>
      </c>
      <c r="F474">
        <v>1</v>
      </c>
      <c r="G474">
        <v>1081</v>
      </c>
      <c r="H474">
        <v>3</v>
      </c>
      <c r="I474" t="s">
        <v>746</v>
      </c>
      <c r="J474" t="s">
        <v>747</v>
      </c>
      <c r="K474" t="s">
        <v>748</v>
      </c>
      <c r="L474">
        <v>1354</v>
      </c>
      <c r="N474">
        <v>1010</v>
      </c>
      <c r="O474" t="s">
        <v>163</v>
      </c>
      <c r="P474" t="s">
        <v>163</v>
      </c>
      <c r="Q474">
        <v>1</v>
      </c>
      <c r="X474">
        <v>0.02</v>
      </c>
      <c r="Y474">
        <v>6.12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36</v>
      </c>
      <c r="AG474">
        <v>0.02</v>
      </c>
      <c r="AH474">
        <v>2</v>
      </c>
      <c r="AI474">
        <v>86550610</v>
      </c>
      <c r="AJ474">
        <v>500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ROW(Source!A473)</f>
        <v>473</v>
      </c>
      <c r="B475">
        <v>86550621</v>
      </c>
      <c r="C475">
        <v>86550602</v>
      </c>
      <c r="D475">
        <v>85685946</v>
      </c>
      <c r="E475">
        <v>1081</v>
      </c>
      <c r="F475">
        <v>1</v>
      </c>
      <c r="G475">
        <v>1081</v>
      </c>
      <c r="H475">
        <v>3</v>
      </c>
      <c r="I475" t="s">
        <v>816</v>
      </c>
      <c r="J475" t="s">
        <v>3</v>
      </c>
      <c r="K475" t="s">
        <v>820</v>
      </c>
      <c r="L475">
        <v>1354</v>
      </c>
      <c r="N475">
        <v>1010</v>
      </c>
      <c r="O475" t="s">
        <v>163</v>
      </c>
      <c r="P475" t="s">
        <v>163</v>
      </c>
      <c r="Q475">
        <v>1</v>
      </c>
      <c r="X475">
        <v>10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36</v>
      </c>
      <c r="AG475">
        <v>10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ROW(Source!A473)</f>
        <v>473</v>
      </c>
      <c r="B476">
        <v>86550622</v>
      </c>
      <c r="C476">
        <v>86550602</v>
      </c>
      <c r="D476">
        <v>85686039</v>
      </c>
      <c r="E476">
        <v>1081</v>
      </c>
      <c r="F476">
        <v>1</v>
      </c>
      <c r="G476">
        <v>1081</v>
      </c>
      <c r="H476">
        <v>3</v>
      </c>
      <c r="I476" t="s">
        <v>821</v>
      </c>
      <c r="J476" t="s">
        <v>3</v>
      </c>
      <c r="K476" t="s">
        <v>822</v>
      </c>
      <c r="L476">
        <v>1391</v>
      </c>
      <c r="N476">
        <v>1013</v>
      </c>
      <c r="O476" t="s">
        <v>226</v>
      </c>
      <c r="P476" t="s">
        <v>226</v>
      </c>
      <c r="Q476">
        <v>1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36</v>
      </c>
      <c r="AG476">
        <v>10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ROW(Source!A474)</f>
        <v>474</v>
      </c>
      <c r="B477">
        <v>86550613</v>
      </c>
      <c r="C477">
        <v>86550602</v>
      </c>
      <c r="D477">
        <v>85665773</v>
      </c>
      <c r="E477">
        <v>1081</v>
      </c>
      <c r="F477">
        <v>1</v>
      </c>
      <c r="G477">
        <v>1081</v>
      </c>
      <c r="H477">
        <v>1</v>
      </c>
      <c r="I477" t="s">
        <v>612</v>
      </c>
      <c r="J477" t="s">
        <v>3</v>
      </c>
      <c r="K477" t="s">
        <v>613</v>
      </c>
      <c r="L477">
        <v>1191</v>
      </c>
      <c r="N477">
        <v>1013</v>
      </c>
      <c r="O477" t="s">
        <v>614</v>
      </c>
      <c r="P477" t="s">
        <v>614</v>
      </c>
      <c r="Q477">
        <v>1</v>
      </c>
      <c r="X477">
        <v>10.35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139</v>
      </c>
      <c r="AG477">
        <v>14.282999999999998</v>
      </c>
      <c r="AH477">
        <v>2</v>
      </c>
      <c r="AI477">
        <v>86550603</v>
      </c>
      <c r="AJ477">
        <v>501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ROW(Source!A474)</f>
        <v>474</v>
      </c>
      <c r="B478">
        <v>86550614</v>
      </c>
      <c r="C478">
        <v>86550602</v>
      </c>
      <c r="D478">
        <v>85731677</v>
      </c>
      <c r="E478">
        <v>1</v>
      </c>
      <c r="F478">
        <v>1</v>
      </c>
      <c r="G478">
        <v>1081</v>
      </c>
      <c r="H478">
        <v>2</v>
      </c>
      <c r="I478" t="s">
        <v>632</v>
      </c>
      <c r="J478" t="s">
        <v>633</v>
      </c>
      <c r="K478" t="s">
        <v>634</v>
      </c>
      <c r="L478">
        <v>1368</v>
      </c>
      <c r="N478">
        <v>1011</v>
      </c>
      <c r="O478" t="s">
        <v>618</v>
      </c>
      <c r="P478" t="s">
        <v>618</v>
      </c>
      <c r="Q478">
        <v>1</v>
      </c>
      <c r="X478">
        <v>0.32</v>
      </c>
      <c r="Y478">
        <v>0</v>
      </c>
      <c r="Z478">
        <v>83.1</v>
      </c>
      <c r="AA478">
        <v>12.62</v>
      </c>
      <c r="AB478">
        <v>0</v>
      </c>
      <c r="AC478">
        <v>0</v>
      </c>
      <c r="AD478">
        <v>1</v>
      </c>
      <c r="AE478">
        <v>0</v>
      </c>
      <c r="AF478" t="s">
        <v>138</v>
      </c>
      <c r="AG478">
        <v>0.48</v>
      </c>
      <c r="AH478">
        <v>2</v>
      </c>
      <c r="AI478">
        <v>86550604</v>
      </c>
      <c r="AJ478">
        <v>502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ROW(Source!A474)</f>
        <v>474</v>
      </c>
      <c r="B479">
        <v>86550615</v>
      </c>
      <c r="C479">
        <v>86550602</v>
      </c>
      <c r="D479">
        <v>85731731</v>
      </c>
      <c r="E479">
        <v>1</v>
      </c>
      <c r="F479">
        <v>1</v>
      </c>
      <c r="G479">
        <v>1081</v>
      </c>
      <c r="H479">
        <v>2</v>
      </c>
      <c r="I479" t="s">
        <v>636</v>
      </c>
      <c r="J479" t="s">
        <v>637</v>
      </c>
      <c r="K479" t="s">
        <v>638</v>
      </c>
      <c r="L479">
        <v>1368</v>
      </c>
      <c r="N479">
        <v>1011</v>
      </c>
      <c r="O479" t="s">
        <v>618</v>
      </c>
      <c r="P479" t="s">
        <v>618</v>
      </c>
      <c r="Q479">
        <v>1</v>
      </c>
      <c r="X479">
        <v>0.09</v>
      </c>
      <c r="Y479">
        <v>0</v>
      </c>
      <c r="Z479">
        <v>0.77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138</v>
      </c>
      <c r="AG479">
        <v>0.13499999999999998</v>
      </c>
      <c r="AH479">
        <v>2</v>
      </c>
      <c r="AI479">
        <v>86550605</v>
      </c>
      <c r="AJ479">
        <v>503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ROW(Source!A474)</f>
        <v>474</v>
      </c>
      <c r="B480">
        <v>86550616</v>
      </c>
      <c r="C480">
        <v>86550602</v>
      </c>
      <c r="D480">
        <v>85731764</v>
      </c>
      <c r="E480">
        <v>1</v>
      </c>
      <c r="F480">
        <v>1</v>
      </c>
      <c r="G480">
        <v>1081</v>
      </c>
      <c r="H480">
        <v>2</v>
      </c>
      <c r="I480" t="s">
        <v>639</v>
      </c>
      <c r="J480" t="s">
        <v>640</v>
      </c>
      <c r="K480" t="s">
        <v>641</v>
      </c>
      <c r="L480">
        <v>1368</v>
      </c>
      <c r="N480">
        <v>1011</v>
      </c>
      <c r="O480" t="s">
        <v>618</v>
      </c>
      <c r="P480" t="s">
        <v>618</v>
      </c>
      <c r="Q480">
        <v>1</v>
      </c>
      <c r="X480">
        <v>0.31</v>
      </c>
      <c r="Y480">
        <v>0</v>
      </c>
      <c r="Z480">
        <v>0.47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138</v>
      </c>
      <c r="AG480">
        <v>0.46499999999999997</v>
      </c>
      <c r="AH480">
        <v>2</v>
      </c>
      <c r="AI480">
        <v>86550606</v>
      </c>
      <c r="AJ480">
        <v>504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ROW(Source!A474)</f>
        <v>474</v>
      </c>
      <c r="B481">
        <v>86550617</v>
      </c>
      <c r="C481">
        <v>86550602</v>
      </c>
      <c r="D481">
        <v>85702126</v>
      </c>
      <c r="E481">
        <v>1</v>
      </c>
      <c r="F481">
        <v>1</v>
      </c>
      <c r="G481">
        <v>1081</v>
      </c>
      <c r="H481">
        <v>3</v>
      </c>
      <c r="I481" t="s">
        <v>739</v>
      </c>
      <c r="J481" t="s">
        <v>740</v>
      </c>
      <c r="K481" t="s">
        <v>741</v>
      </c>
      <c r="L481">
        <v>1296</v>
      </c>
      <c r="N481">
        <v>1002</v>
      </c>
      <c r="O481" t="s">
        <v>742</v>
      </c>
      <c r="P481" t="s">
        <v>742</v>
      </c>
      <c r="Q481">
        <v>1</v>
      </c>
      <c r="X481">
        <v>0.40400000000000003</v>
      </c>
      <c r="Y481">
        <v>84.21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36</v>
      </c>
      <c r="AG481">
        <v>0.40400000000000003</v>
      </c>
      <c r="AH481">
        <v>2</v>
      </c>
      <c r="AI481">
        <v>86550607</v>
      </c>
      <c r="AJ481">
        <v>505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ROW(Source!A474)</f>
        <v>474</v>
      </c>
      <c r="B482">
        <v>86550618</v>
      </c>
      <c r="C482">
        <v>86550602</v>
      </c>
      <c r="D482">
        <v>85703149</v>
      </c>
      <c r="E482">
        <v>1</v>
      </c>
      <c r="F482">
        <v>1</v>
      </c>
      <c r="G482">
        <v>1081</v>
      </c>
      <c r="H482">
        <v>3</v>
      </c>
      <c r="I482" t="s">
        <v>721</v>
      </c>
      <c r="J482" t="s">
        <v>722</v>
      </c>
      <c r="K482" t="s">
        <v>723</v>
      </c>
      <c r="L482">
        <v>1354</v>
      </c>
      <c r="N482">
        <v>1010</v>
      </c>
      <c r="O482" t="s">
        <v>163</v>
      </c>
      <c r="P482" t="s">
        <v>163</v>
      </c>
      <c r="Q482">
        <v>1</v>
      </c>
      <c r="X482">
        <v>0.77</v>
      </c>
      <c r="Y482">
        <v>38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36</v>
      </c>
      <c r="AG482">
        <v>0.77</v>
      </c>
      <c r="AH482">
        <v>2</v>
      </c>
      <c r="AI482">
        <v>86550608</v>
      </c>
      <c r="AJ482">
        <v>506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ROW(Source!A474)</f>
        <v>474</v>
      </c>
      <c r="B483">
        <v>86550619</v>
      </c>
      <c r="C483">
        <v>86550602</v>
      </c>
      <c r="D483">
        <v>85719685</v>
      </c>
      <c r="E483">
        <v>1</v>
      </c>
      <c r="F483">
        <v>1</v>
      </c>
      <c r="G483">
        <v>1081</v>
      </c>
      <c r="H483">
        <v>3</v>
      </c>
      <c r="I483" t="s">
        <v>743</v>
      </c>
      <c r="J483" t="s">
        <v>744</v>
      </c>
      <c r="K483" t="s">
        <v>745</v>
      </c>
      <c r="L483">
        <v>1391</v>
      </c>
      <c r="N483">
        <v>1013</v>
      </c>
      <c r="O483" t="s">
        <v>226</v>
      </c>
      <c r="P483" t="s">
        <v>226</v>
      </c>
      <c r="Q483">
        <v>1</v>
      </c>
      <c r="X483">
        <v>10</v>
      </c>
      <c r="Y483">
        <v>113.73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36</v>
      </c>
      <c r="AG483">
        <v>10</v>
      </c>
      <c r="AH483">
        <v>2</v>
      </c>
      <c r="AI483">
        <v>86550609</v>
      </c>
      <c r="AJ483">
        <v>508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ROW(Source!A474)</f>
        <v>474</v>
      </c>
      <c r="B484">
        <v>86550620</v>
      </c>
      <c r="C484">
        <v>86550602</v>
      </c>
      <c r="D484">
        <v>85710744</v>
      </c>
      <c r="E484">
        <v>1</v>
      </c>
      <c r="F484">
        <v>1</v>
      </c>
      <c r="G484">
        <v>1081</v>
      </c>
      <c r="H484">
        <v>3</v>
      </c>
      <c r="I484" t="s">
        <v>746</v>
      </c>
      <c r="J484" t="s">
        <v>747</v>
      </c>
      <c r="K484" t="s">
        <v>748</v>
      </c>
      <c r="L484">
        <v>1354</v>
      </c>
      <c r="N484">
        <v>1010</v>
      </c>
      <c r="O484" t="s">
        <v>163</v>
      </c>
      <c r="P484" t="s">
        <v>163</v>
      </c>
      <c r="Q484">
        <v>1</v>
      </c>
      <c r="X484">
        <v>0.02</v>
      </c>
      <c r="Y484">
        <v>6.12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</v>
      </c>
      <c r="AG484">
        <v>0.02</v>
      </c>
      <c r="AH484">
        <v>2</v>
      </c>
      <c r="AI484">
        <v>86550610</v>
      </c>
      <c r="AJ484">
        <v>510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ROW(Source!A474)</f>
        <v>474</v>
      </c>
      <c r="B485">
        <v>86550621</v>
      </c>
      <c r="C485">
        <v>86550602</v>
      </c>
      <c r="D485">
        <v>85685946</v>
      </c>
      <c r="E485">
        <v>1081</v>
      </c>
      <c r="F485">
        <v>1</v>
      </c>
      <c r="G485">
        <v>1081</v>
      </c>
      <c r="H485">
        <v>3</v>
      </c>
      <c r="I485" t="s">
        <v>816</v>
      </c>
      <c r="J485" t="s">
        <v>3</v>
      </c>
      <c r="K485" t="s">
        <v>820</v>
      </c>
      <c r="L485">
        <v>1354</v>
      </c>
      <c r="N485">
        <v>1010</v>
      </c>
      <c r="O485" t="s">
        <v>163</v>
      </c>
      <c r="P485" t="s">
        <v>163</v>
      </c>
      <c r="Q485">
        <v>1</v>
      </c>
      <c r="X485">
        <v>10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36</v>
      </c>
      <c r="AG485">
        <v>10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ROW(Source!A474)</f>
        <v>474</v>
      </c>
      <c r="B486">
        <v>86550622</v>
      </c>
      <c r="C486">
        <v>86550602</v>
      </c>
      <c r="D486">
        <v>85686039</v>
      </c>
      <c r="E486">
        <v>1081</v>
      </c>
      <c r="F486">
        <v>1</v>
      </c>
      <c r="G486">
        <v>1081</v>
      </c>
      <c r="H486">
        <v>3</v>
      </c>
      <c r="I486" t="s">
        <v>821</v>
      </c>
      <c r="J486" t="s">
        <v>3</v>
      </c>
      <c r="K486" t="s">
        <v>822</v>
      </c>
      <c r="L486">
        <v>1391</v>
      </c>
      <c r="N486">
        <v>1013</v>
      </c>
      <c r="O486" t="s">
        <v>226</v>
      </c>
      <c r="P486" t="s">
        <v>226</v>
      </c>
      <c r="Q486">
        <v>1</v>
      </c>
      <c r="X486">
        <v>10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36</v>
      </c>
      <c r="AG486">
        <v>10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ROW(Source!A479)</f>
        <v>479</v>
      </c>
      <c r="B487">
        <v>86550635</v>
      </c>
      <c r="C487">
        <v>86550625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612</v>
      </c>
      <c r="J487" t="s">
        <v>3</v>
      </c>
      <c r="K487" t="s">
        <v>613</v>
      </c>
      <c r="L487">
        <v>1191</v>
      </c>
      <c r="N487">
        <v>1013</v>
      </c>
      <c r="O487" t="s">
        <v>614</v>
      </c>
      <c r="P487" t="s">
        <v>614</v>
      </c>
      <c r="Q487">
        <v>1</v>
      </c>
      <c r="X487">
        <v>6.33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139</v>
      </c>
      <c r="AG487">
        <v>8.7353999999999985</v>
      </c>
      <c r="AH487">
        <v>2</v>
      </c>
      <c r="AI487">
        <v>86550626</v>
      </c>
      <c r="AJ487">
        <v>511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ROW(Source!A479)</f>
        <v>479</v>
      </c>
      <c r="B488">
        <v>86550636</v>
      </c>
      <c r="C488">
        <v>86550625</v>
      </c>
      <c r="D488">
        <v>85731677</v>
      </c>
      <c r="E488">
        <v>1</v>
      </c>
      <c r="F488">
        <v>1</v>
      </c>
      <c r="G488">
        <v>1081</v>
      </c>
      <c r="H488">
        <v>2</v>
      </c>
      <c r="I488" t="s">
        <v>632</v>
      </c>
      <c r="J488" t="s">
        <v>633</v>
      </c>
      <c r="K488" t="s">
        <v>634</v>
      </c>
      <c r="L488">
        <v>1368</v>
      </c>
      <c r="N488">
        <v>1011</v>
      </c>
      <c r="O488" t="s">
        <v>618</v>
      </c>
      <c r="P488" t="s">
        <v>618</v>
      </c>
      <c r="Q488">
        <v>1</v>
      </c>
      <c r="X488">
        <v>0.34</v>
      </c>
      <c r="Y488">
        <v>0</v>
      </c>
      <c r="Z488">
        <v>83.1</v>
      </c>
      <c r="AA488">
        <v>12.62</v>
      </c>
      <c r="AB488">
        <v>0</v>
      </c>
      <c r="AC488">
        <v>0</v>
      </c>
      <c r="AD488">
        <v>1</v>
      </c>
      <c r="AE488">
        <v>0</v>
      </c>
      <c r="AF488" t="s">
        <v>138</v>
      </c>
      <c r="AG488">
        <v>0.51</v>
      </c>
      <c r="AH488">
        <v>2</v>
      </c>
      <c r="AI488">
        <v>86550627</v>
      </c>
      <c r="AJ488">
        <v>512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ROW(Source!A479)</f>
        <v>479</v>
      </c>
      <c r="B489">
        <v>86550637</v>
      </c>
      <c r="C489">
        <v>86550625</v>
      </c>
      <c r="D489">
        <v>85731798</v>
      </c>
      <c r="E489">
        <v>1</v>
      </c>
      <c r="F489">
        <v>1</v>
      </c>
      <c r="G489">
        <v>1081</v>
      </c>
      <c r="H489">
        <v>2</v>
      </c>
      <c r="I489" t="s">
        <v>664</v>
      </c>
      <c r="J489" t="s">
        <v>665</v>
      </c>
      <c r="K489" t="s">
        <v>666</v>
      </c>
      <c r="L489">
        <v>1368</v>
      </c>
      <c r="N489">
        <v>1011</v>
      </c>
      <c r="O489" t="s">
        <v>618</v>
      </c>
      <c r="P489" t="s">
        <v>618</v>
      </c>
      <c r="Q489">
        <v>1</v>
      </c>
      <c r="X489">
        <v>0.19</v>
      </c>
      <c r="Y489">
        <v>0</v>
      </c>
      <c r="Z489">
        <v>0.8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138</v>
      </c>
      <c r="AG489">
        <v>0.28499999999999998</v>
      </c>
      <c r="AH489">
        <v>2</v>
      </c>
      <c r="AI489">
        <v>86550628</v>
      </c>
      <c r="AJ489">
        <v>513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ROW(Source!A479)</f>
        <v>479</v>
      </c>
      <c r="B490">
        <v>86550638</v>
      </c>
      <c r="C490">
        <v>86550625</v>
      </c>
      <c r="D490">
        <v>85731764</v>
      </c>
      <c r="E490">
        <v>1</v>
      </c>
      <c r="F490">
        <v>1</v>
      </c>
      <c r="G490">
        <v>1081</v>
      </c>
      <c r="H490">
        <v>2</v>
      </c>
      <c r="I490" t="s">
        <v>639</v>
      </c>
      <c r="J490" t="s">
        <v>640</v>
      </c>
      <c r="K490" t="s">
        <v>641</v>
      </c>
      <c r="L490">
        <v>1368</v>
      </c>
      <c r="N490">
        <v>1011</v>
      </c>
      <c r="O490" t="s">
        <v>618</v>
      </c>
      <c r="P490" t="s">
        <v>618</v>
      </c>
      <c r="Q490">
        <v>1</v>
      </c>
      <c r="X490">
        <v>0.06</v>
      </c>
      <c r="Y490">
        <v>0</v>
      </c>
      <c r="Z490">
        <v>0.47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138</v>
      </c>
      <c r="AG490">
        <v>0.09</v>
      </c>
      <c r="AH490">
        <v>2</v>
      </c>
      <c r="AI490">
        <v>86550629</v>
      </c>
      <c r="AJ490">
        <v>514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ROW(Source!A479)</f>
        <v>479</v>
      </c>
      <c r="B491">
        <v>86550639</v>
      </c>
      <c r="C491">
        <v>86550625</v>
      </c>
      <c r="D491">
        <v>85702126</v>
      </c>
      <c r="E491">
        <v>1</v>
      </c>
      <c r="F491">
        <v>1</v>
      </c>
      <c r="G491">
        <v>1081</v>
      </c>
      <c r="H491">
        <v>3</v>
      </c>
      <c r="I491" t="s">
        <v>739</v>
      </c>
      <c r="J491" t="s">
        <v>740</v>
      </c>
      <c r="K491" t="s">
        <v>741</v>
      </c>
      <c r="L491">
        <v>1296</v>
      </c>
      <c r="N491">
        <v>1002</v>
      </c>
      <c r="O491" t="s">
        <v>742</v>
      </c>
      <c r="P491" t="s">
        <v>742</v>
      </c>
      <c r="Q491">
        <v>1</v>
      </c>
      <c r="X491">
        <v>0.46210000000000001</v>
      </c>
      <c r="Y491">
        <v>84.21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36</v>
      </c>
      <c r="AG491">
        <v>0.46210000000000001</v>
      </c>
      <c r="AH491">
        <v>2</v>
      </c>
      <c r="AI491">
        <v>86550630</v>
      </c>
      <c r="AJ491">
        <v>515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ROW(Source!A479)</f>
        <v>479</v>
      </c>
      <c r="B492">
        <v>86550640</v>
      </c>
      <c r="C492">
        <v>86550625</v>
      </c>
      <c r="D492">
        <v>85703149</v>
      </c>
      <c r="E492">
        <v>1</v>
      </c>
      <c r="F492">
        <v>1</v>
      </c>
      <c r="G492">
        <v>1081</v>
      </c>
      <c r="H492">
        <v>3</v>
      </c>
      <c r="I492" t="s">
        <v>721</v>
      </c>
      <c r="J492" t="s">
        <v>722</v>
      </c>
      <c r="K492" t="s">
        <v>723</v>
      </c>
      <c r="L492">
        <v>1354</v>
      </c>
      <c r="N492">
        <v>1010</v>
      </c>
      <c r="O492" t="s">
        <v>163</v>
      </c>
      <c r="P492" t="s">
        <v>163</v>
      </c>
      <c r="Q492">
        <v>1</v>
      </c>
      <c r="X492">
        <v>1.2250000000000001</v>
      </c>
      <c r="Y492">
        <v>38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</v>
      </c>
      <c r="AG492">
        <v>1.2250000000000001</v>
      </c>
      <c r="AH492">
        <v>2</v>
      </c>
      <c r="AI492">
        <v>86550631</v>
      </c>
      <c r="AJ492">
        <v>516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ROW(Source!A479)</f>
        <v>479</v>
      </c>
      <c r="B493">
        <v>86550641</v>
      </c>
      <c r="C493">
        <v>86550625</v>
      </c>
      <c r="D493">
        <v>85710740</v>
      </c>
      <c r="E493">
        <v>1</v>
      </c>
      <c r="F493">
        <v>1</v>
      </c>
      <c r="G493">
        <v>1081</v>
      </c>
      <c r="H493">
        <v>3</v>
      </c>
      <c r="I493" t="s">
        <v>749</v>
      </c>
      <c r="J493" t="s">
        <v>750</v>
      </c>
      <c r="K493" t="s">
        <v>751</v>
      </c>
      <c r="L493">
        <v>1354</v>
      </c>
      <c r="N493">
        <v>1010</v>
      </c>
      <c r="O493" t="s">
        <v>163</v>
      </c>
      <c r="P493" t="s">
        <v>163</v>
      </c>
      <c r="Q493">
        <v>1</v>
      </c>
      <c r="X493">
        <v>0.03</v>
      </c>
      <c r="Y493">
        <v>7.74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36</v>
      </c>
      <c r="AG493">
        <v>0.03</v>
      </c>
      <c r="AH493">
        <v>2</v>
      </c>
      <c r="AI493">
        <v>86550632</v>
      </c>
      <c r="AJ493">
        <v>518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ROW(Source!A479)</f>
        <v>479</v>
      </c>
      <c r="B494">
        <v>86550642</v>
      </c>
      <c r="C494">
        <v>86550625</v>
      </c>
      <c r="D494">
        <v>85685946</v>
      </c>
      <c r="E494">
        <v>1081</v>
      </c>
      <c r="F494">
        <v>1</v>
      </c>
      <c r="G494">
        <v>1081</v>
      </c>
      <c r="H494">
        <v>3</v>
      </c>
      <c r="I494" t="s">
        <v>816</v>
      </c>
      <c r="J494" t="s">
        <v>3</v>
      </c>
      <c r="K494" t="s">
        <v>820</v>
      </c>
      <c r="L494">
        <v>1354</v>
      </c>
      <c r="N494">
        <v>1010</v>
      </c>
      <c r="O494" t="s">
        <v>163</v>
      </c>
      <c r="P494" t="s">
        <v>163</v>
      </c>
      <c r="Q494">
        <v>1</v>
      </c>
      <c r="X494">
        <v>10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36</v>
      </c>
      <c r="AG494">
        <v>10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ROW(Source!A479)</f>
        <v>479</v>
      </c>
      <c r="B495">
        <v>86550643</v>
      </c>
      <c r="C495">
        <v>86550625</v>
      </c>
      <c r="D495">
        <v>85686009</v>
      </c>
      <c r="E495">
        <v>1081</v>
      </c>
      <c r="F495">
        <v>1</v>
      </c>
      <c r="G495">
        <v>1081</v>
      </c>
      <c r="H495">
        <v>3</v>
      </c>
      <c r="I495" t="s">
        <v>823</v>
      </c>
      <c r="J495" t="s">
        <v>3</v>
      </c>
      <c r="K495" t="s">
        <v>824</v>
      </c>
      <c r="L495">
        <v>1354</v>
      </c>
      <c r="N495">
        <v>1010</v>
      </c>
      <c r="O495" t="s">
        <v>163</v>
      </c>
      <c r="P495" t="s">
        <v>163</v>
      </c>
      <c r="Q495">
        <v>1</v>
      </c>
      <c r="X495">
        <v>10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36</v>
      </c>
      <c r="AG495">
        <v>10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ROW(Source!A480)</f>
        <v>480</v>
      </c>
      <c r="B496">
        <v>86550635</v>
      </c>
      <c r="C496">
        <v>86550625</v>
      </c>
      <c r="D496">
        <v>85665773</v>
      </c>
      <c r="E496">
        <v>1081</v>
      </c>
      <c r="F496">
        <v>1</v>
      </c>
      <c r="G496">
        <v>1081</v>
      </c>
      <c r="H496">
        <v>1</v>
      </c>
      <c r="I496" t="s">
        <v>612</v>
      </c>
      <c r="J496" t="s">
        <v>3</v>
      </c>
      <c r="K496" t="s">
        <v>613</v>
      </c>
      <c r="L496">
        <v>1191</v>
      </c>
      <c r="N496">
        <v>1013</v>
      </c>
      <c r="O496" t="s">
        <v>614</v>
      </c>
      <c r="P496" t="s">
        <v>614</v>
      </c>
      <c r="Q496">
        <v>1</v>
      </c>
      <c r="X496">
        <v>6.33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139</v>
      </c>
      <c r="AG496">
        <v>8.7353999999999985</v>
      </c>
      <c r="AH496">
        <v>2</v>
      </c>
      <c r="AI496">
        <v>86550626</v>
      </c>
      <c r="AJ496">
        <v>520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ROW(Source!A480)</f>
        <v>480</v>
      </c>
      <c r="B497">
        <v>86550636</v>
      </c>
      <c r="C497">
        <v>86550625</v>
      </c>
      <c r="D497">
        <v>85731677</v>
      </c>
      <c r="E497">
        <v>1</v>
      </c>
      <c r="F497">
        <v>1</v>
      </c>
      <c r="G497">
        <v>1081</v>
      </c>
      <c r="H497">
        <v>2</v>
      </c>
      <c r="I497" t="s">
        <v>632</v>
      </c>
      <c r="J497" t="s">
        <v>633</v>
      </c>
      <c r="K497" t="s">
        <v>634</v>
      </c>
      <c r="L497">
        <v>1368</v>
      </c>
      <c r="N497">
        <v>1011</v>
      </c>
      <c r="O497" t="s">
        <v>618</v>
      </c>
      <c r="P497" t="s">
        <v>618</v>
      </c>
      <c r="Q497">
        <v>1</v>
      </c>
      <c r="X497">
        <v>0.34</v>
      </c>
      <c r="Y497">
        <v>0</v>
      </c>
      <c r="Z497">
        <v>83.1</v>
      </c>
      <c r="AA497">
        <v>12.62</v>
      </c>
      <c r="AB497">
        <v>0</v>
      </c>
      <c r="AC497">
        <v>0</v>
      </c>
      <c r="AD497">
        <v>1</v>
      </c>
      <c r="AE497">
        <v>0</v>
      </c>
      <c r="AF497" t="s">
        <v>138</v>
      </c>
      <c r="AG497">
        <v>0.51</v>
      </c>
      <c r="AH497">
        <v>2</v>
      </c>
      <c r="AI497">
        <v>86550627</v>
      </c>
      <c r="AJ497">
        <v>521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ROW(Source!A480)</f>
        <v>480</v>
      </c>
      <c r="B498">
        <v>86550637</v>
      </c>
      <c r="C498">
        <v>86550625</v>
      </c>
      <c r="D498">
        <v>85731798</v>
      </c>
      <c r="E498">
        <v>1</v>
      </c>
      <c r="F498">
        <v>1</v>
      </c>
      <c r="G498">
        <v>1081</v>
      </c>
      <c r="H498">
        <v>2</v>
      </c>
      <c r="I498" t="s">
        <v>664</v>
      </c>
      <c r="J498" t="s">
        <v>665</v>
      </c>
      <c r="K498" t="s">
        <v>666</v>
      </c>
      <c r="L498">
        <v>1368</v>
      </c>
      <c r="N498">
        <v>1011</v>
      </c>
      <c r="O498" t="s">
        <v>618</v>
      </c>
      <c r="P498" t="s">
        <v>618</v>
      </c>
      <c r="Q498">
        <v>1</v>
      </c>
      <c r="X498">
        <v>0.19</v>
      </c>
      <c r="Y498">
        <v>0</v>
      </c>
      <c r="Z498">
        <v>0.8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138</v>
      </c>
      <c r="AG498">
        <v>0.28499999999999998</v>
      </c>
      <c r="AH498">
        <v>2</v>
      </c>
      <c r="AI498">
        <v>86550628</v>
      </c>
      <c r="AJ498">
        <v>522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ROW(Source!A480)</f>
        <v>480</v>
      </c>
      <c r="B499">
        <v>86550638</v>
      </c>
      <c r="C499">
        <v>86550625</v>
      </c>
      <c r="D499">
        <v>85731764</v>
      </c>
      <c r="E499">
        <v>1</v>
      </c>
      <c r="F499">
        <v>1</v>
      </c>
      <c r="G499">
        <v>1081</v>
      </c>
      <c r="H499">
        <v>2</v>
      </c>
      <c r="I499" t="s">
        <v>639</v>
      </c>
      <c r="J499" t="s">
        <v>640</v>
      </c>
      <c r="K499" t="s">
        <v>641</v>
      </c>
      <c r="L499">
        <v>1368</v>
      </c>
      <c r="N499">
        <v>1011</v>
      </c>
      <c r="O499" t="s">
        <v>618</v>
      </c>
      <c r="P499" t="s">
        <v>618</v>
      </c>
      <c r="Q499">
        <v>1</v>
      </c>
      <c r="X499">
        <v>0.06</v>
      </c>
      <c r="Y499">
        <v>0</v>
      </c>
      <c r="Z499">
        <v>0.47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138</v>
      </c>
      <c r="AG499">
        <v>0.09</v>
      </c>
      <c r="AH499">
        <v>2</v>
      </c>
      <c r="AI499">
        <v>86550629</v>
      </c>
      <c r="AJ499">
        <v>523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ROW(Source!A480)</f>
        <v>480</v>
      </c>
      <c r="B500">
        <v>86550639</v>
      </c>
      <c r="C500">
        <v>86550625</v>
      </c>
      <c r="D500">
        <v>85702126</v>
      </c>
      <c r="E500">
        <v>1</v>
      </c>
      <c r="F500">
        <v>1</v>
      </c>
      <c r="G500">
        <v>1081</v>
      </c>
      <c r="H500">
        <v>3</v>
      </c>
      <c r="I500" t="s">
        <v>739</v>
      </c>
      <c r="J500" t="s">
        <v>740</v>
      </c>
      <c r="K500" t="s">
        <v>741</v>
      </c>
      <c r="L500">
        <v>1296</v>
      </c>
      <c r="N500">
        <v>1002</v>
      </c>
      <c r="O500" t="s">
        <v>742</v>
      </c>
      <c r="P500" t="s">
        <v>742</v>
      </c>
      <c r="Q500">
        <v>1</v>
      </c>
      <c r="X500">
        <v>0.46210000000000001</v>
      </c>
      <c r="Y500">
        <v>84.21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36</v>
      </c>
      <c r="AG500">
        <v>0.46210000000000001</v>
      </c>
      <c r="AH500">
        <v>2</v>
      </c>
      <c r="AI500">
        <v>86550630</v>
      </c>
      <c r="AJ500">
        <v>524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ROW(Source!A480)</f>
        <v>480</v>
      </c>
      <c r="B501">
        <v>86550640</v>
      </c>
      <c r="C501">
        <v>86550625</v>
      </c>
      <c r="D501">
        <v>85703149</v>
      </c>
      <c r="E501">
        <v>1</v>
      </c>
      <c r="F501">
        <v>1</v>
      </c>
      <c r="G501">
        <v>1081</v>
      </c>
      <c r="H501">
        <v>3</v>
      </c>
      <c r="I501" t="s">
        <v>721</v>
      </c>
      <c r="J501" t="s">
        <v>722</v>
      </c>
      <c r="K501" t="s">
        <v>723</v>
      </c>
      <c r="L501">
        <v>1354</v>
      </c>
      <c r="N501">
        <v>1010</v>
      </c>
      <c r="O501" t="s">
        <v>163</v>
      </c>
      <c r="P501" t="s">
        <v>163</v>
      </c>
      <c r="Q501">
        <v>1</v>
      </c>
      <c r="X501">
        <v>1.2250000000000001</v>
      </c>
      <c r="Y501">
        <v>38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36</v>
      </c>
      <c r="AG501">
        <v>1.2250000000000001</v>
      </c>
      <c r="AH501">
        <v>2</v>
      </c>
      <c r="AI501">
        <v>86550631</v>
      </c>
      <c r="AJ501">
        <v>525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ROW(Source!A480)</f>
        <v>480</v>
      </c>
      <c r="B502">
        <v>86550641</v>
      </c>
      <c r="C502">
        <v>86550625</v>
      </c>
      <c r="D502">
        <v>85710740</v>
      </c>
      <c r="E502">
        <v>1</v>
      </c>
      <c r="F502">
        <v>1</v>
      </c>
      <c r="G502">
        <v>1081</v>
      </c>
      <c r="H502">
        <v>3</v>
      </c>
      <c r="I502" t="s">
        <v>749</v>
      </c>
      <c r="J502" t="s">
        <v>750</v>
      </c>
      <c r="K502" t="s">
        <v>751</v>
      </c>
      <c r="L502">
        <v>1354</v>
      </c>
      <c r="N502">
        <v>1010</v>
      </c>
      <c r="O502" t="s">
        <v>163</v>
      </c>
      <c r="P502" t="s">
        <v>163</v>
      </c>
      <c r="Q502">
        <v>1</v>
      </c>
      <c r="X502">
        <v>0.03</v>
      </c>
      <c r="Y502">
        <v>7.74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36</v>
      </c>
      <c r="AG502">
        <v>0.03</v>
      </c>
      <c r="AH502">
        <v>2</v>
      </c>
      <c r="AI502">
        <v>86550632</v>
      </c>
      <c r="AJ502">
        <v>527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ROW(Source!A480)</f>
        <v>480</v>
      </c>
      <c r="B503">
        <v>86550642</v>
      </c>
      <c r="C503">
        <v>86550625</v>
      </c>
      <c r="D503">
        <v>85685946</v>
      </c>
      <c r="E503">
        <v>1081</v>
      </c>
      <c r="F503">
        <v>1</v>
      </c>
      <c r="G503">
        <v>1081</v>
      </c>
      <c r="H503">
        <v>3</v>
      </c>
      <c r="I503" t="s">
        <v>816</v>
      </c>
      <c r="J503" t="s">
        <v>3</v>
      </c>
      <c r="K503" t="s">
        <v>820</v>
      </c>
      <c r="L503">
        <v>1354</v>
      </c>
      <c r="N503">
        <v>1010</v>
      </c>
      <c r="O503" t="s">
        <v>163</v>
      </c>
      <c r="P503" t="s">
        <v>163</v>
      </c>
      <c r="Q503">
        <v>1</v>
      </c>
      <c r="X503">
        <v>10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36</v>
      </c>
      <c r="AG503">
        <v>10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ROW(Source!A480)</f>
        <v>480</v>
      </c>
      <c r="B504">
        <v>86550643</v>
      </c>
      <c r="C504">
        <v>86550625</v>
      </c>
      <c r="D504">
        <v>85686009</v>
      </c>
      <c r="E504">
        <v>1081</v>
      </c>
      <c r="F504">
        <v>1</v>
      </c>
      <c r="G504">
        <v>1081</v>
      </c>
      <c r="H504">
        <v>3</v>
      </c>
      <c r="I504" t="s">
        <v>823</v>
      </c>
      <c r="J504" t="s">
        <v>3</v>
      </c>
      <c r="K504" t="s">
        <v>824</v>
      </c>
      <c r="L504">
        <v>1354</v>
      </c>
      <c r="N504">
        <v>1010</v>
      </c>
      <c r="O504" t="s">
        <v>163</v>
      </c>
      <c r="P504" t="s">
        <v>163</v>
      </c>
      <c r="Q504">
        <v>1</v>
      </c>
      <c r="X504">
        <v>10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36</v>
      </c>
      <c r="AG504">
        <v>10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ROW(Source!A485)</f>
        <v>485</v>
      </c>
      <c r="B505">
        <v>86550656</v>
      </c>
      <c r="C505">
        <v>86550646</v>
      </c>
      <c r="D505">
        <v>85665773</v>
      </c>
      <c r="E505">
        <v>1081</v>
      </c>
      <c r="F505">
        <v>1</v>
      </c>
      <c r="G505">
        <v>1081</v>
      </c>
      <c r="H505">
        <v>1</v>
      </c>
      <c r="I505" t="s">
        <v>612</v>
      </c>
      <c r="J505" t="s">
        <v>3</v>
      </c>
      <c r="K505" t="s">
        <v>613</v>
      </c>
      <c r="L505">
        <v>1191</v>
      </c>
      <c r="N505">
        <v>1013</v>
      </c>
      <c r="O505" t="s">
        <v>614</v>
      </c>
      <c r="P505" t="s">
        <v>614</v>
      </c>
      <c r="Q505">
        <v>1</v>
      </c>
      <c r="X505">
        <v>6.33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 t="s">
        <v>139</v>
      </c>
      <c r="AG505">
        <v>8.7353999999999985</v>
      </c>
      <c r="AH505">
        <v>2</v>
      </c>
      <c r="AI505">
        <v>86550647</v>
      </c>
      <c r="AJ505">
        <v>529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ROW(Source!A485)</f>
        <v>485</v>
      </c>
      <c r="B506">
        <v>86550657</v>
      </c>
      <c r="C506">
        <v>86550646</v>
      </c>
      <c r="D506">
        <v>85731677</v>
      </c>
      <c r="E506">
        <v>1</v>
      </c>
      <c r="F506">
        <v>1</v>
      </c>
      <c r="G506">
        <v>1081</v>
      </c>
      <c r="H506">
        <v>2</v>
      </c>
      <c r="I506" t="s">
        <v>632</v>
      </c>
      <c r="J506" t="s">
        <v>633</v>
      </c>
      <c r="K506" t="s">
        <v>634</v>
      </c>
      <c r="L506">
        <v>1368</v>
      </c>
      <c r="N506">
        <v>1011</v>
      </c>
      <c r="O506" t="s">
        <v>618</v>
      </c>
      <c r="P506" t="s">
        <v>618</v>
      </c>
      <c r="Q506">
        <v>1</v>
      </c>
      <c r="X506">
        <v>0.34</v>
      </c>
      <c r="Y506">
        <v>0</v>
      </c>
      <c r="Z506">
        <v>83.1</v>
      </c>
      <c r="AA506">
        <v>12.62</v>
      </c>
      <c r="AB506">
        <v>0</v>
      </c>
      <c r="AC506">
        <v>0</v>
      </c>
      <c r="AD506">
        <v>1</v>
      </c>
      <c r="AE506">
        <v>0</v>
      </c>
      <c r="AF506" t="s">
        <v>138</v>
      </c>
      <c r="AG506">
        <v>0.51</v>
      </c>
      <c r="AH506">
        <v>2</v>
      </c>
      <c r="AI506">
        <v>86550648</v>
      </c>
      <c r="AJ506">
        <v>530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ROW(Source!A485)</f>
        <v>485</v>
      </c>
      <c r="B507">
        <v>86550658</v>
      </c>
      <c r="C507">
        <v>86550646</v>
      </c>
      <c r="D507">
        <v>85731798</v>
      </c>
      <c r="E507">
        <v>1</v>
      </c>
      <c r="F507">
        <v>1</v>
      </c>
      <c r="G507">
        <v>1081</v>
      </c>
      <c r="H507">
        <v>2</v>
      </c>
      <c r="I507" t="s">
        <v>664</v>
      </c>
      <c r="J507" t="s">
        <v>665</v>
      </c>
      <c r="K507" t="s">
        <v>666</v>
      </c>
      <c r="L507">
        <v>1368</v>
      </c>
      <c r="N507">
        <v>1011</v>
      </c>
      <c r="O507" t="s">
        <v>618</v>
      </c>
      <c r="P507" t="s">
        <v>618</v>
      </c>
      <c r="Q507">
        <v>1</v>
      </c>
      <c r="X507">
        <v>0.19</v>
      </c>
      <c r="Y507">
        <v>0</v>
      </c>
      <c r="Z507">
        <v>0.8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138</v>
      </c>
      <c r="AG507">
        <v>0.28499999999999998</v>
      </c>
      <c r="AH507">
        <v>2</v>
      </c>
      <c r="AI507">
        <v>86550649</v>
      </c>
      <c r="AJ507">
        <v>531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ROW(Source!A485)</f>
        <v>485</v>
      </c>
      <c r="B508">
        <v>86550659</v>
      </c>
      <c r="C508">
        <v>86550646</v>
      </c>
      <c r="D508">
        <v>85731764</v>
      </c>
      <c r="E508">
        <v>1</v>
      </c>
      <c r="F508">
        <v>1</v>
      </c>
      <c r="G508">
        <v>1081</v>
      </c>
      <c r="H508">
        <v>2</v>
      </c>
      <c r="I508" t="s">
        <v>639</v>
      </c>
      <c r="J508" t="s">
        <v>640</v>
      </c>
      <c r="K508" t="s">
        <v>641</v>
      </c>
      <c r="L508">
        <v>1368</v>
      </c>
      <c r="N508">
        <v>1011</v>
      </c>
      <c r="O508" t="s">
        <v>618</v>
      </c>
      <c r="P508" t="s">
        <v>618</v>
      </c>
      <c r="Q508">
        <v>1</v>
      </c>
      <c r="X508">
        <v>0.06</v>
      </c>
      <c r="Y508">
        <v>0</v>
      </c>
      <c r="Z508">
        <v>0.47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138</v>
      </c>
      <c r="AG508">
        <v>0.09</v>
      </c>
      <c r="AH508">
        <v>2</v>
      </c>
      <c r="AI508">
        <v>86550650</v>
      </c>
      <c r="AJ508">
        <v>532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ROW(Source!A485)</f>
        <v>485</v>
      </c>
      <c r="B509">
        <v>86550660</v>
      </c>
      <c r="C509">
        <v>86550646</v>
      </c>
      <c r="D509">
        <v>85702126</v>
      </c>
      <c r="E509">
        <v>1</v>
      </c>
      <c r="F509">
        <v>1</v>
      </c>
      <c r="G509">
        <v>1081</v>
      </c>
      <c r="H509">
        <v>3</v>
      </c>
      <c r="I509" t="s">
        <v>739</v>
      </c>
      <c r="J509" t="s">
        <v>740</v>
      </c>
      <c r="K509" t="s">
        <v>741</v>
      </c>
      <c r="L509">
        <v>1296</v>
      </c>
      <c r="N509">
        <v>1002</v>
      </c>
      <c r="O509" t="s">
        <v>742</v>
      </c>
      <c r="P509" t="s">
        <v>742</v>
      </c>
      <c r="Q509">
        <v>1</v>
      </c>
      <c r="X509">
        <v>0.46210000000000001</v>
      </c>
      <c r="Y509">
        <v>84.21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36</v>
      </c>
      <c r="AG509">
        <v>0.46210000000000001</v>
      </c>
      <c r="AH509">
        <v>2</v>
      </c>
      <c r="AI509">
        <v>86550651</v>
      </c>
      <c r="AJ509">
        <v>533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ROW(Source!A485)</f>
        <v>485</v>
      </c>
      <c r="B510">
        <v>86550661</v>
      </c>
      <c r="C510">
        <v>86550646</v>
      </c>
      <c r="D510">
        <v>85703149</v>
      </c>
      <c r="E510">
        <v>1</v>
      </c>
      <c r="F510">
        <v>1</v>
      </c>
      <c r="G510">
        <v>1081</v>
      </c>
      <c r="H510">
        <v>3</v>
      </c>
      <c r="I510" t="s">
        <v>721</v>
      </c>
      <c r="J510" t="s">
        <v>722</v>
      </c>
      <c r="K510" t="s">
        <v>723</v>
      </c>
      <c r="L510">
        <v>1354</v>
      </c>
      <c r="N510">
        <v>1010</v>
      </c>
      <c r="O510" t="s">
        <v>163</v>
      </c>
      <c r="P510" t="s">
        <v>163</v>
      </c>
      <c r="Q510">
        <v>1</v>
      </c>
      <c r="X510">
        <v>1.2250000000000001</v>
      </c>
      <c r="Y510">
        <v>38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36</v>
      </c>
      <c r="AG510">
        <v>1.2250000000000001</v>
      </c>
      <c r="AH510">
        <v>2</v>
      </c>
      <c r="AI510">
        <v>86550652</v>
      </c>
      <c r="AJ510">
        <v>534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ROW(Source!A485)</f>
        <v>485</v>
      </c>
      <c r="B511">
        <v>86550662</v>
      </c>
      <c r="C511">
        <v>86550646</v>
      </c>
      <c r="D511">
        <v>85710740</v>
      </c>
      <c r="E511">
        <v>1</v>
      </c>
      <c r="F511">
        <v>1</v>
      </c>
      <c r="G511">
        <v>1081</v>
      </c>
      <c r="H511">
        <v>3</v>
      </c>
      <c r="I511" t="s">
        <v>749</v>
      </c>
      <c r="J511" t="s">
        <v>750</v>
      </c>
      <c r="K511" t="s">
        <v>751</v>
      </c>
      <c r="L511">
        <v>1354</v>
      </c>
      <c r="N511">
        <v>1010</v>
      </c>
      <c r="O511" t="s">
        <v>163</v>
      </c>
      <c r="P511" t="s">
        <v>163</v>
      </c>
      <c r="Q511">
        <v>1</v>
      </c>
      <c r="X511">
        <v>0.03</v>
      </c>
      <c r="Y511">
        <v>7.74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36</v>
      </c>
      <c r="AG511">
        <v>0.03</v>
      </c>
      <c r="AH511">
        <v>2</v>
      </c>
      <c r="AI511">
        <v>86550653</v>
      </c>
      <c r="AJ511">
        <v>536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ROW(Source!A485)</f>
        <v>485</v>
      </c>
      <c r="B512">
        <v>86550663</v>
      </c>
      <c r="C512">
        <v>86550646</v>
      </c>
      <c r="D512">
        <v>85685946</v>
      </c>
      <c r="E512">
        <v>1081</v>
      </c>
      <c r="F512">
        <v>1</v>
      </c>
      <c r="G512">
        <v>1081</v>
      </c>
      <c r="H512">
        <v>3</v>
      </c>
      <c r="I512" t="s">
        <v>816</v>
      </c>
      <c r="J512" t="s">
        <v>3</v>
      </c>
      <c r="K512" t="s">
        <v>820</v>
      </c>
      <c r="L512">
        <v>1354</v>
      </c>
      <c r="N512">
        <v>1010</v>
      </c>
      <c r="O512" t="s">
        <v>163</v>
      </c>
      <c r="P512" t="s">
        <v>163</v>
      </c>
      <c r="Q512">
        <v>1</v>
      </c>
      <c r="X512">
        <v>10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36</v>
      </c>
      <c r="AG512">
        <v>10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ROW(Source!A485)</f>
        <v>485</v>
      </c>
      <c r="B513">
        <v>86550664</v>
      </c>
      <c r="C513">
        <v>86550646</v>
      </c>
      <c r="D513">
        <v>85686009</v>
      </c>
      <c r="E513">
        <v>1081</v>
      </c>
      <c r="F513">
        <v>1</v>
      </c>
      <c r="G513">
        <v>1081</v>
      </c>
      <c r="H513">
        <v>3</v>
      </c>
      <c r="I513" t="s">
        <v>823</v>
      </c>
      <c r="J513" t="s">
        <v>3</v>
      </c>
      <c r="K513" t="s">
        <v>824</v>
      </c>
      <c r="L513">
        <v>1354</v>
      </c>
      <c r="N513">
        <v>1010</v>
      </c>
      <c r="O513" t="s">
        <v>163</v>
      </c>
      <c r="P513" t="s">
        <v>163</v>
      </c>
      <c r="Q513">
        <v>1</v>
      </c>
      <c r="X513">
        <v>10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36</v>
      </c>
      <c r="AG513">
        <v>10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ROW(Source!A486)</f>
        <v>486</v>
      </c>
      <c r="B514">
        <v>86550656</v>
      </c>
      <c r="C514">
        <v>86550646</v>
      </c>
      <c r="D514">
        <v>85665773</v>
      </c>
      <c r="E514">
        <v>1081</v>
      </c>
      <c r="F514">
        <v>1</v>
      </c>
      <c r="G514">
        <v>1081</v>
      </c>
      <c r="H514">
        <v>1</v>
      </c>
      <c r="I514" t="s">
        <v>612</v>
      </c>
      <c r="J514" t="s">
        <v>3</v>
      </c>
      <c r="K514" t="s">
        <v>613</v>
      </c>
      <c r="L514">
        <v>1191</v>
      </c>
      <c r="N514">
        <v>1013</v>
      </c>
      <c r="O514" t="s">
        <v>614</v>
      </c>
      <c r="P514" t="s">
        <v>614</v>
      </c>
      <c r="Q514">
        <v>1</v>
      </c>
      <c r="X514">
        <v>6.33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139</v>
      </c>
      <c r="AG514">
        <v>8.7353999999999985</v>
      </c>
      <c r="AH514">
        <v>2</v>
      </c>
      <c r="AI514">
        <v>86550647</v>
      </c>
      <c r="AJ514">
        <v>538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ROW(Source!A486)</f>
        <v>486</v>
      </c>
      <c r="B515">
        <v>86550657</v>
      </c>
      <c r="C515">
        <v>86550646</v>
      </c>
      <c r="D515">
        <v>85731677</v>
      </c>
      <c r="E515">
        <v>1</v>
      </c>
      <c r="F515">
        <v>1</v>
      </c>
      <c r="G515">
        <v>1081</v>
      </c>
      <c r="H515">
        <v>2</v>
      </c>
      <c r="I515" t="s">
        <v>632</v>
      </c>
      <c r="J515" t="s">
        <v>633</v>
      </c>
      <c r="K515" t="s">
        <v>634</v>
      </c>
      <c r="L515">
        <v>1368</v>
      </c>
      <c r="N515">
        <v>1011</v>
      </c>
      <c r="O515" t="s">
        <v>618</v>
      </c>
      <c r="P515" t="s">
        <v>618</v>
      </c>
      <c r="Q515">
        <v>1</v>
      </c>
      <c r="X515">
        <v>0.34</v>
      </c>
      <c r="Y515">
        <v>0</v>
      </c>
      <c r="Z515">
        <v>83.1</v>
      </c>
      <c r="AA515">
        <v>12.62</v>
      </c>
      <c r="AB515">
        <v>0</v>
      </c>
      <c r="AC515">
        <v>0</v>
      </c>
      <c r="AD515">
        <v>1</v>
      </c>
      <c r="AE515">
        <v>0</v>
      </c>
      <c r="AF515" t="s">
        <v>138</v>
      </c>
      <c r="AG515">
        <v>0.51</v>
      </c>
      <c r="AH515">
        <v>2</v>
      </c>
      <c r="AI515">
        <v>86550648</v>
      </c>
      <c r="AJ515">
        <v>539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ROW(Source!A486)</f>
        <v>486</v>
      </c>
      <c r="B516">
        <v>86550658</v>
      </c>
      <c r="C516">
        <v>86550646</v>
      </c>
      <c r="D516">
        <v>85731798</v>
      </c>
      <c r="E516">
        <v>1</v>
      </c>
      <c r="F516">
        <v>1</v>
      </c>
      <c r="G516">
        <v>1081</v>
      </c>
      <c r="H516">
        <v>2</v>
      </c>
      <c r="I516" t="s">
        <v>664</v>
      </c>
      <c r="J516" t="s">
        <v>665</v>
      </c>
      <c r="K516" t="s">
        <v>666</v>
      </c>
      <c r="L516">
        <v>1368</v>
      </c>
      <c r="N516">
        <v>1011</v>
      </c>
      <c r="O516" t="s">
        <v>618</v>
      </c>
      <c r="P516" t="s">
        <v>618</v>
      </c>
      <c r="Q516">
        <v>1</v>
      </c>
      <c r="X516">
        <v>0.19</v>
      </c>
      <c r="Y516">
        <v>0</v>
      </c>
      <c r="Z516">
        <v>0.8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138</v>
      </c>
      <c r="AG516">
        <v>0.28499999999999998</v>
      </c>
      <c r="AH516">
        <v>2</v>
      </c>
      <c r="AI516">
        <v>86550649</v>
      </c>
      <c r="AJ516">
        <v>540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ROW(Source!A486)</f>
        <v>486</v>
      </c>
      <c r="B517">
        <v>86550659</v>
      </c>
      <c r="C517">
        <v>86550646</v>
      </c>
      <c r="D517">
        <v>85731764</v>
      </c>
      <c r="E517">
        <v>1</v>
      </c>
      <c r="F517">
        <v>1</v>
      </c>
      <c r="G517">
        <v>1081</v>
      </c>
      <c r="H517">
        <v>2</v>
      </c>
      <c r="I517" t="s">
        <v>639</v>
      </c>
      <c r="J517" t="s">
        <v>640</v>
      </c>
      <c r="K517" t="s">
        <v>641</v>
      </c>
      <c r="L517">
        <v>1368</v>
      </c>
      <c r="N517">
        <v>1011</v>
      </c>
      <c r="O517" t="s">
        <v>618</v>
      </c>
      <c r="P517" t="s">
        <v>618</v>
      </c>
      <c r="Q517">
        <v>1</v>
      </c>
      <c r="X517">
        <v>0.06</v>
      </c>
      <c r="Y517">
        <v>0</v>
      </c>
      <c r="Z517">
        <v>0.47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138</v>
      </c>
      <c r="AG517">
        <v>0.09</v>
      </c>
      <c r="AH517">
        <v>2</v>
      </c>
      <c r="AI517">
        <v>86550650</v>
      </c>
      <c r="AJ517">
        <v>541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ROW(Source!A486)</f>
        <v>486</v>
      </c>
      <c r="B518">
        <v>86550660</v>
      </c>
      <c r="C518">
        <v>86550646</v>
      </c>
      <c r="D518">
        <v>85702126</v>
      </c>
      <c r="E518">
        <v>1</v>
      </c>
      <c r="F518">
        <v>1</v>
      </c>
      <c r="G518">
        <v>1081</v>
      </c>
      <c r="H518">
        <v>3</v>
      </c>
      <c r="I518" t="s">
        <v>739</v>
      </c>
      <c r="J518" t="s">
        <v>740</v>
      </c>
      <c r="K518" t="s">
        <v>741</v>
      </c>
      <c r="L518">
        <v>1296</v>
      </c>
      <c r="N518">
        <v>1002</v>
      </c>
      <c r="O518" t="s">
        <v>742</v>
      </c>
      <c r="P518" t="s">
        <v>742</v>
      </c>
      <c r="Q518">
        <v>1</v>
      </c>
      <c r="X518">
        <v>0.46210000000000001</v>
      </c>
      <c r="Y518">
        <v>84.21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36</v>
      </c>
      <c r="AG518">
        <v>0.46210000000000001</v>
      </c>
      <c r="AH518">
        <v>2</v>
      </c>
      <c r="AI518">
        <v>86550651</v>
      </c>
      <c r="AJ518">
        <v>542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ROW(Source!A486)</f>
        <v>486</v>
      </c>
      <c r="B519">
        <v>86550661</v>
      </c>
      <c r="C519">
        <v>86550646</v>
      </c>
      <c r="D519">
        <v>85703149</v>
      </c>
      <c r="E519">
        <v>1</v>
      </c>
      <c r="F519">
        <v>1</v>
      </c>
      <c r="G519">
        <v>1081</v>
      </c>
      <c r="H519">
        <v>3</v>
      </c>
      <c r="I519" t="s">
        <v>721</v>
      </c>
      <c r="J519" t="s">
        <v>722</v>
      </c>
      <c r="K519" t="s">
        <v>723</v>
      </c>
      <c r="L519">
        <v>1354</v>
      </c>
      <c r="N519">
        <v>1010</v>
      </c>
      <c r="O519" t="s">
        <v>163</v>
      </c>
      <c r="P519" t="s">
        <v>163</v>
      </c>
      <c r="Q519">
        <v>1</v>
      </c>
      <c r="X519">
        <v>1.2250000000000001</v>
      </c>
      <c r="Y519">
        <v>38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36</v>
      </c>
      <c r="AG519">
        <v>1.2250000000000001</v>
      </c>
      <c r="AH519">
        <v>2</v>
      </c>
      <c r="AI519">
        <v>86550652</v>
      </c>
      <c r="AJ519">
        <v>543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ROW(Source!A486)</f>
        <v>486</v>
      </c>
      <c r="B520">
        <v>86550662</v>
      </c>
      <c r="C520">
        <v>86550646</v>
      </c>
      <c r="D520">
        <v>85710740</v>
      </c>
      <c r="E520">
        <v>1</v>
      </c>
      <c r="F520">
        <v>1</v>
      </c>
      <c r="G520">
        <v>1081</v>
      </c>
      <c r="H520">
        <v>3</v>
      </c>
      <c r="I520" t="s">
        <v>749</v>
      </c>
      <c r="J520" t="s">
        <v>750</v>
      </c>
      <c r="K520" t="s">
        <v>751</v>
      </c>
      <c r="L520">
        <v>1354</v>
      </c>
      <c r="N520">
        <v>1010</v>
      </c>
      <c r="O520" t="s">
        <v>163</v>
      </c>
      <c r="P520" t="s">
        <v>163</v>
      </c>
      <c r="Q520">
        <v>1</v>
      </c>
      <c r="X520">
        <v>0.03</v>
      </c>
      <c r="Y520">
        <v>7.74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36</v>
      </c>
      <c r="AG520">
        <v>0.03</v>
      </c>
      <c r="AH520">
        <v>2</v>
      </c>
      <c r="AI520">
        <v>86550653</v>
      </c>
      <c r="AJ520">
        <v>545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ROW(Source!A486)</f>
        <v>486</v>
      </c>
      <c r="B521">
        <v>86550663</v>
      </c>
      <c r="C521">
        <v>86550646</v>
      </c>
      <c r="D521">
        <v>85685946</v>
      </c>
      <c r="E521">
        <v>1081</v>
      </c>
      <c r="F521">
        <v>1</v>
      </c>
      <c r="G521">
        <v>1081</v>
      </c>
      <c r="H521">
        <v>3</v>
      </c>
      <c r="I521" t="s">
        <v>816</v>
      </c>
      <c r="J521" t="s">
        <v>3</v>
      </c>
      <c r="K521" t="s">
        <v>820</v>
      </c>
      <c r="L521">
        <v>1354</v>
      </c>
      <c r="N521">
        <v>1010</v>
      </c>
      <c r="O521" t="s">
        <v>163</v>
      </c>
      <c r="P521" t="s">
        <v>163</v>
      </c>
      <c r="Q521">
        <v>1</v>
      </c>
      <c r="X521">
        <v>10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36</v>
      </c>
      <c r="AG521">
        <v>10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ROW(Source!A486)</f>
        <v>486</v>
      </c>
      <c r="B522">
        <v>86550664</v>
      </c>
      <c r="C522">
        <v>86550646</v>
      </c>
      <c r="D522">
        <v>85686009</v>
      </c>
      <c r="E522">
        <v>1081</v>
      </c>
      <c r="F522">
        <v>1</v>
      </c>
      <c r="G522">
        <v>1081</v>
      </c>
      <c r="H522">
        <v>3</v>
      </c>
      <c r="I522" t="s">
        <v>823</v>
      </c>
      <c r="J522" t="s">
        <v>3</v>
      </c>
      <c r="K522" t="s">
        <v>824</v>
      </c>
      <c r="L522">
        <v>1354</v>
      </c>
      <c r="N522">
        <v>1010</v>
      </c>
      <c r="O522" t="s">
        <v>163</v>
      </c>
      <c r="P522" t="s">
        <v>163</v>
      </c>
      <c r="Q522">
        <v>1</v>
      </c>
      <c r="X522">
        <v>10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36</v>
      </c>
      <c r="AG522">
        <v>10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ROW(Source!A491)</f>
        <v>491</v>
      </c>
      <c r="B523">
        <v>86550677</v>
      </c>
      <c r="C523">
        <v>86550667</v>
      </c>
      <c r="D523">
        <v>85665773</v>
      </c>
      <c r="E523">
        <v>1081</v>
      </c>
      <c r="F523">
        <v>1</v>
      </c>
      <c r="G523">
        <v>1081</v>
      </c>
      <c r="H523">
        <v>1</v>
      </c>
      <c r="I523" t="s">
        <v>612</v>
      </c>
      <c r="J523" t="s">
        <v>3</v>
      </c>
      <c r="K523" t="s">
        <v>613</v>
      </c>
      <c r="L523">
        <v>1191</v>
      </c>
      <c r="N523">
        <v>1013</v>
      </c>
      <c r="O523" t="s">
        <v>614</v>
      </c>
      <c r="P523" t="s">
        <v>614</v>
      </c>
      <c r="Q523">
        <v>1</v>
      </c>
      <c r="X523">
        <v>6.33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139</v>
      </c>
      <c r="AG523">
        <v>8.7353999999999985</v>
      </c>
      <c r="AH523">
        <v>2</v>
      </c>
      <c r="AI523">
        <v>86550668</v>
      </c>
      <c r="AJ523">
        <v>547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ROW(Source!A491)</f>
        <v>491</v>
      </c>
      <c r="B524">
        <v>86550678</v>
      </c>
      <c r="C524">
        <v>86550667</v>
      </c>
      <c r="D524">
        <v>85731677</v>
      </c>
      <c r="E524">
        <v>1</v>
      </c>
      <c r="F524">
        <v>1</v>
      </c>
      <c r="G524">
        <v>1081</v>
      </c>
      <c r="H524">
        <v>2</v>
      </c>
      <c r="I524" t="s">
        <v>632</v>
      </c>
      <c r="J524" t="s">
        <v>633</v>
      </c>
      <c r="K524" t="s">
        <v>634</v>
      </c>
      <c r="L524">
        <v>1368</v>
      </c>
      <c r="N524">
        <v>1011</v>
      </c>
      <c r="O524" t="s">
        <v>618</v>
      </c>
      <c r="P524" t="s">
        <v>618</v>
      </c>
      <c r="Q524">
        <v>1</v>
      </c>
      <c r="X524">
        <v>0.34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138</v>
      </c>
      <c r="AG524">
        <v>0.51</v>
      </c>
      <c r="AH524">
        <v>2</v>
      </c>
      <c r="AI524">
        <v>86550669</v>
      </c>
      <c r="AJ524">
        <v>548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ROW(Source!A491)</f>
        <v>491</v>
      </c>
      <c r="B525">
        <v>86550679</v>
      </c>
      <c r="C525">
        <v>86550667</v>
      </c>
      <c r="D525">
        <v>85731798</v>
      </c>
      <c r="E525">
        <v>1</v>
      </c>
      <c r="F525">
        <v>1</v>
      </c>
      <c r="G525">
        <v>1081</v>
      </c>
      <c r="H525">
        <v>2</v>
      </c>
      <c r="I525" t="s">
        <v>664</v>
      </c>
      <c r="J525" t="s">
        <v>665</v>
      </c>
      <c r="K525" t="s">
        <v>666</v>
      </c>
      <c r="L525">
        <v>1368</v>
      </c>
      <c r="N525">
        <v>1011</v>
      </c>
      <c r="O525" t="s">
        <v>618</v>
      </c>
      <c r="P525" t="s">
        <v>618</v>
      </c>
      <c r="Q525">
        <v>1</v>
      </c>
      <c r="X525">
        <v>0.19</v>
      </c>
      <c r="Y525">
        <v>0</v>
      </c>
      <c r="Z525">
        <v>0.8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138</v>
      </c>
      <c r="AG525">
        <v>0.28499999999999998</v>
      </c>
      <c r="AH525">
        <v>2</v>
      </c>
      <c r="AI525">
        <v>86550670</v>
      </c>
      <c r="AJ525">
        <v>549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ROW(Source!A491)</f>
        <v>491</v>
      </c>
      <c r="B526">
        <v>86550680</v>
      </c>
      <c r="C526">
        <v>86550667</v>
      </c>
      <c r="D526">
        <v>85731764</v>
      </c>
      <c r="E526">
        <v>1</v>
      </c>
      <c r="F526">
        <v>1</v>
      </c>
      <c r="G526">
        <v>1081</v>
      </c>
      <c r="H526">
        <v>2</v>
      </c>
      <c r="I526" t="s">
        <v>639</v>
      </c>
      <c r="J526" t="s">
        <v>640</v>
      </c>
      <c r="K526" t="s">
        <v>641</v>
      </c>
      <c r="L526">
        <v>1368</v>
      </c>
      <c r="N526">
        <v>1011</v>
      </c>
      <c r="O526" t="s">
        <v>618</v>
      </c>
      <c r="P526" t="s">
        <v>618</v>
      </c>
      <c r="Q526">
        <v>1</v>
      </c>
      <c r="X526">
        <v>0.06</v>
      </c>
      <c r="Y526">
        <v>0</v>
      </c>
      <c r="Z526">
        <v>0.47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138</v>
      </c>
      <c r="AG526">
        <v>0.09</v>
      </c>
      <c r="AH526">
        <v>2</v>
      </c>
      <c r="AI526">
        <v>86550671</v>
      </c>
      <c r="AJ526">
        <v>550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ROW(Source!A491)</f>
        <v>491</v>
      </c>
      <c r="B527">
        <v>86550681</v>
      </c>
      <c r="C527">
        <v>86550667</v>
      </c>
      <c r="D527">
        <v>85702126</v>
      </c>
      <c r="E527">
        <v>1</v>
      </c>
      <c r="F527">
        <v>1</v>
      </c>
      <c r="G527">
        <v>1081</v>
      </c>
      <c r="H527">
        <v>3</v>
      </c>
      <c r="I527" t="s">
        <v>739</v>
      </c>
      <c r="J527" t="s">
        <v>740</v>
      </c>
      <c r="K527" t="s">
        <v>741</v>
      </c>
      <c r="L527">
        <v>1296</v>
      </c>
      <c r="N527">
        <v>1002</v>
      </c>
      <c r="O527" t="s">
        <v>742</v>
      </c>
      <c r="P527" t="s">
        <v>742</v>
      </c>
      <c r="Q527">
        <v>1</v>
      </c>
      <c r="X527">
        <v>0.46210000000000001</v>
      </c>
      <c r="Y527">
        <v>84.21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36</v>
      </c>
      <c r="AG527">
        <v>0.46210000000000001</v>
      </c>
      <c r="AH527">
        <v>2</v>
      </c>
      <c r="AI527">
        <v>86550673</v>
      </c>
      <c r="AJ527">
        <v>551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ROW(Source!A491)</f>
        <v>491</v>
      </c>
      <c r="B528">
        <v>86550682</v>
      </c>
      <c r="C528">
        <v>86550667</v>
      </c>
      <c r="D528">
        <v>85703149</v>
      </c>
      <c r="E528">
        <v>1</v>
      </c>
      <c r="F528">
        <v>1</v>
      </c>
      <c r="G528">
        <v>1081</v>
      </c>
      <c r="H528">
        <v>3</v>
      </c>
      <c r="I528" t="s">
        <v>721</v>
      </c>
      <c r="J528" t="s">
        <v>722</v>
      </c>
      <c r="K528" t="s">
        <v>723</v>
      </c>
      <c r="L528">
        <v>1354</v>
      </c>
      <c r="N528">
        <v>1010</v>
      </c>
      <c r="O528" t="s">
        <v>163</v>
      </c>
      <c r="P528" t="s">
        <v>163</v>
      </c>
      <c r="Q528">
        <v>1</v>
      </c>
      <c r="X528">
        <v>1.2250000000000001</v>
      </c>
      <c r="Y528">
        <v>38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36</v>
      </c>
      <c r="AG528">
        <v>1.2250000000000001</v>
      </c>
      <c r="AH528">
        <v>2</v>
      </c>
      <c r="AI528">
        <v>86550674</v>
      </c>
      <c r="AJ528">
        <v>552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ROW(Source!A491)</f>
        <v>491</v>
      </c>
      <c r="B529">
        <v>86550683</v>
      </c>
      <c r="C529">
        <v>86550667</v>
      </c>
      <c r="D529">
        <v>85710740</v>
      </c>
      <c r="E529">
        <v>1</v>
      </c>
      <c r="F529">
        <v>1</v>
      </c>
      <c r="G529">
        <v>1081</v>
      </c>
      <c r="H529">
        <v>3</v>
      </c>
      <c r="I529" t="s">
        <v>749</v>
      </c>
      <c r="J529" t="s">
        <v>750</v>
      </c>
      <c r="K529" t="s">
        <v>751</v>
      </c>
      <c r="L529">
        <v>1354</v>
      </c>
      <c r="N529">
        <v>1010</v>
      </c>
      <c r="O529" t="s">
        <v>163</v>
      </c>
      <c r="P529" t="s">
        <v>163</v>
      </c>
      <c r="Q529">
        <v>1</v>
      </c>
      <c r="X529">
        <v>0.03</v>
      </c>
      <c r="Y529">
        <v>7.74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36</v>
      </c>
      <c r="AG529">
        <v>0.03</v>
      </c>
      <c r="AH529">
        <v>2</v>
      </c>
      <c r="AI529">
        <v>86550676</v>
      </c>
      <c r="AJ529">
        <v>554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ROW(Source!A491)</f>
        <v>491</v>
      </c>
      <c r="B530">
        <v>86550684</v>
      </c>
      <c r="C530">
        <v>86550667</v>
      </c>
      <c r="D530">
        <v>85685946</v>
      </c>
      <c r="E530">
        <v>1081</v>
      </c>
      <c r="F530">
        <v>1</v>
      </c>
      <c r="G530">
        <v>1081</v>
      </c>
      <c r="H530">
        <v>3</v>
      </c>
      <c r="I530" t="s">
        <v>816</v>
      </c>
      <c r="J530" t="s">
        <v>3</v>
      </c>
      <c r="K530" t="s">
        <v>820</v>
      </c>
      <c r="L530">
        <v>1354</v>
      </c>
      <c r="N530">
        <v>1010</v>
      </c>
      <c r="O530" t="s">
        <v>163</v>
      </c>
      <c r="P530" t="s">
        <v>163</v>
      </c>
      <c r="Q530">
        <v>1</v>
      </c>
      <c r="X530">
        <v>10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36</v>
      </c>
      <c r="AG530">
        <v>10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ROW(Source!A491)</f>
        <v>491</v>
      </c>
      <c r="B531">
        <v>86550685</v>
      </c>
      <c r="C531">
        <v>86550667</v>
      </c>
      <c r="D531">
        <v>85686009</v>
      </c>
      <c r="E531">
        <v>1081</v>
      </c>
      <c r="F531">
        <v>1</v>
      </c>
      <c r="G531">
        <v>1081</v>
      </c>
      <c r="H531">
        <v>3</v>
      </c>
      <c r="I531" t="s">
        <v>823</v>
      </c>
      <c r="J531" t="s">
        <v>3</v>
      </c>
      <c r="K531" t="s">
        <v>824</v>
      </c>
      <c r="L531">
        <v>1354</v>
      </c>
      <c r="N531">
        <v>1010</v>
      </c>
      <c r="O531" t="s">
        <v>163</v>
      </c>
      <c r="P531" t="s">
        <v>163</v>
      </c>
      <c r="Q531">
        <v>1</v>
      </c>
      <c r="X531">
        <v>10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36</v>
      </c>
      <c r="AG531">
        <v>10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ROW(Source!A492)</f>
        <v>492</v>
      </c>
      <c r="B532">
        <v>86550677</v>
      </c>
      <c r="C532">
        <v>86550667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612</v>
      </c>
      <c r="J532" t="s">
        <v>3</v>
      </c>
      <c r="K532" t="s">
        <v>613</v>
      </c>
      <c r="L532">
        <v>1191</v>
      </c>
      <c r="N532">
        <v>1013</v>
      </c>
      <c r="O532" t="s">
        <v>614</v>
      </c>
      <c r="P532" t="s">
        <v>614</v>
      </c>
      <c r="Q532">
        <v>1</v>
      </c>
      <c r="X532">
        <v>6.33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139</v>
      </c>
      <c r="AG532">
        <v>8.7353999999999985</v>
      </c>
      <c r="AH532">
        <v>2</v>
      </c>
      <c r="AI532">
        <v>86550668</v>
      </c>
      <c r="AJ532">
        <v>556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ROW(Source!A492)</f>
        <v>492</v>
      </c>
      <c r="B533">
        <v>86550678</v>
      </c>
      <c r="C533">
        <v>86550667</v>
      </c>
      <c r="D533">
        <v>85731677</v>
      </c>
      <c r="E533">
        <v>1</v>
      </c>
      <c r="F533">
        <v>1</v>
      </c>
      <c r="G533">
        <v>1081</v>
      </c>
      <c r="H533">
        <v>2</v>
      </c>
      <c r="I533" t="s">
        <v>632</v>
      </c>
      <c r="J533" t="s">
        <v>633</v>
      </c>
      <c r="K533" t="s">
        <v>634</v>
      </c>
      <c r="L533">
        <v>1368</v>
      </c>
      <c r="N533">
        <v>1011</v>
      </c>
      <c r="O533" t="s">
        <v>618</v>
      </c>
      <c r="P533" t="s">
        <v>618</v>
      </c>
      <c r="Q533">
        <v>1</v>
      </c>
      <c r="X533">
        <v>0.34</v>
      </c>
      <c r="Y533">
        <v>0</v>
      </c>
      <c r="Z533">
        <v>83.1</v>
      </c>
      <c r="AA533">
        <v>12.62</v>
      </c>
      <c r="AB533">
        <v>0</v>
      </c>
      <c r="AC533">
        <v>0</v>
      </c>
      <c r="AD533">
        <v>1</v>
      </c>
      <c r="AE533">
        <v>0</v>
      </c>
      <c r="AF533" t="s">
        <v>138</v>
      </c>
      <c r="AG533">
        <v>0.51</v>
      </c>
      <c r="AH533">
        <v>2</v>
      </c>
      <c r="AI533">
        <v>86550669</v>
      </c>
      <c r="AJ533">
        <v>557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ROW(Source!A492)</f>
        <v>492</v>
      </c>
      <c r="B534">
        <v>86550679</v>
      </c>
      <c r="C534">
        <v>86550667</v>
      </c>
      <c r="D534">
        <v>85731798</v>
      </c>
      <c r="E534">
        <v>1</v>
      </c>
      <c r="F534">
        <v>1</v>
      </c>
      <c r="G534">
        <v>1081</v>
      </c>
      <c r="H534">
        <v>2</v>
      </c>
      <c r="I534" t="s">
        <v>664</v>
      </c>
      <c r="J534" t="s">
        <v>665</v>
      </c>
      <c r="K534" t="s">
        <v>666</v>
      </c>
      <c r="L534">
        <v>1368</v>
      </c>
      <c r="N534">
        <v>1011</v>
      </c>
      <c r="O534" t="s">
        <v>618</v>
      </c>
      <c r="P534" t="s">
        <v>618</v>
      </c>
      <c r="Q534">
        <v>1</v>
      </c>
      <c r="X534">
        <v>0.19</v>
      </c>
      <c r="Y534">
        <v>0</v>
      </c>
      <c r="Z534">
        <v>0.8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138</v>
      </c>
      <c r="AG534">
        <v>0.28499999999999998</v>
      </c>
      <c r="AH534">
        <v>2</v>
      </c>
      <c r="AI534">
        <v>86550670</v>
      </c>
      <c r="AJ534">
        <v>558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ROW(Source!A492)</f>
        <v>492</v>
      </c>
      <c r="B535">
        <v>86550680</v>
      </c>
      <c r="C535">
        <v>86550667</v>
      </c>
      <c r="D535">
        <v>85731764</v>
      </c>
      <c r="E535">
        <v>1</v>
      </c>
      <c r="F535">
        <v>1</v>
      </c>
      <c r="G535">
        <v>1081</v>
      </c>
      <c r="H535">
        <v>2</v>
      </c>
      <c r="I535" t="s">
        <v>639</v>
      </c>
      <c r="J535" t="s">
        <v>640</v>
      </c>
      <c r="K535" t="s">
        <v>641</v>
      </c>
      <c r="L535">
        <v>1368</v>
      </c>
      <c r="N535">
        <v>1011</v>
      </c>
      <c r="O535" t="s">
        <v>618</v>
      </c>
      <c r="P535" t="s">
        <v>618</v>
      </c>
      <c r="Q535">
        <v>1</v>
      </c>
      <c r="X535">
        <v>0.06</v>
      </c>
      <c r="Y535">
        <v>0</v>
      </c>
      <c r="Z535">
        <v>0.47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138</v>
      </c>
      <c r="AG535">
        <v>0.09</v>
      </c>
      <c r="AH535">
        <v>2</v>
      </c>
      <c r="AI535">
        <v>86550671</v>
      </c>
      <c r="AJ535">
        <v>559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ROW(Source!A492)</f>
        <v>492</v>
      </c>
      <c r="B536">
        <v>86550681</v>
      </c>
      <c r="C536">
        <v>86550667</v>
      </c>
      <c r="D536">
        <v>85702126</v>
      </c>
      <c r="E536">
        <v>1</v>
      </c>
      <c r="F536">
        <v>1</v>
      </c>
      <c r="G536">
        <v>1081</v>
      </c>
      <c r="H536">
        <v>3</v>
      </c>
      <c r="I536" t="s">
        <v>739</v>
      </c>
      <c r="J536" t="s">
        <v>740</v>
      </c>
      <c r="K536" t="s">
        <v>741</v>
      </c>
      <c r="L536">
        <v>1296</v>
      </c>
      <c r="N536">
        <v>1002</v>
      </c>
      <c r="O536" t="s">
        <v>742</v>
      </c>
      <c r="P536" t="s">
        <v>742</v>
      </c>
      <c r="Q536">
        <v>1</v>
      </c>
      <c r="X536">
        <v>0.46210000000000001</v>
      </c>
      <c r="Y536">
        <v>84.21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36</v>
      </c>
      <c r="AG536">
        <v>0.46210000000000001</v>
      </c>
      <c r="AH536">
        <v>2</v>
      </c>
      <c r="AI536">
        <v>86550673</v>
      </c>
      <c r="AJ536">
        <v>560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ROW(Source!A492)</f>
        <v>492</v>
      </c>
      <c r="B537">
        <v>86550682</v>
      </c>
      <c r="C537">
        <v>86550667</v>
      </c>
      <c r="D537">
        <v>85703149</v>
      </c>
      <c r="E537">
        <v>1</v>
      </c>
      <c r="F537">
        <v>1</v>
      </c>
      <c r="G537">
        <v>1081</v>
      </c>
      <c r="H537">
        <v>3</v>
      </c>
      <c r="I537" t="s">
        <v>721</v>
      </c>
      <c r="J537" t="s">
        <v>722</v>
      </c>
      <c r="K537" t="s">
        <v>723</v>
      </c>
      <c r="L537">
        <v>1354</v>
      </c>
      <c r="N537">
        <v>1010</v>
      </c>
      <c r="O537" t="s">
        <v>163</v>
      </c>
      <c r="P537" t="s">
        <v>163</v>
      </c>
      <c r="Q537">
        <v>1</v>
      </c>
      <c r="X537">
        <v>1.2250000000000001</v>
      </c>
      <c r="Y537">
        <v>38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36</v>
      </c>
      <c r="AG537">
        <v>1.2250000000000001</v>
      </c>
      <c r="AH537">
        <v>2</v>
      </c>
      <c r="AI537">
        <v>86550674</v>
      </c>
      <c r="AJ537">
        <v>561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ROW(Source!A492)</f>
        <v>492</v>
      </c>
      <c r="B538">
        <v>86550683</v>
      </c>
      <c r="C538">
        <v>86550667</v>
      </c>
      <c r="D538">
        <v>85710740</v>
      </c>
      <c r="E538">
        <v>1</v>
      </c>
      <c r="F538">
        <v>1</v>
      </c>
      <c r="G538">
        <v>1081</v>
      </c>
      <c r="H538">
        <v>3</v>
      </c>
      <c r="I538" t="s">
        <v>749</v>
      </c>
      <c r="J538" t="s">
        <v>750</v>
      </c>
      <c r="K538" t="s">
        <v>751</v>
      </c>
      <c r="L538">
        <v>1354</v>
      </c>
      <c r="N538">
        <v>1010</v>
      </c>
      <c r="O538" t="s">
        <v>163</v>
      </c>
      <c r="P538" t="s">
        <v>163</v>
      </c>
      <c r="Q538">
        <v>1</v>
      </c>
      <c r="X538">
        <v>0.03</v>
      </c>
      <c r="Y538">
        <v>7.74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</v>
      </c>
      <c r="AG538">
        <v>0.03</v>
      </c>
      <c r="AH538">
        <v>2</v>
      </c>
      <c r="AI538">
        <v>86550676</v>
      </c>
      <c r="AJ538">
        <v>563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ROW(Source!A492)</f>
        <v>492</v>
      </c>
      <c r="B539">
        <v>86550684</v>
      </c>
      <c r="C539">
        <v>86550667</v>
      </c>
      <c r="D539">
        <v>85685946</v>
      </c>
      <c r="E539">
        <v>1081</v>
      </c>
      <c r="F539">
        <v>1</v>
      </c>
      <c r="G539">
        <v>1081</v>
      </c>
      <c r="H539">
        <v>3</v>
      </c>
      <c r="I539" t="s">
        <v>816</v>
      </c>
      <c r="J539" t="s">
        <v>3</v>
      </c>
      <c r="K539" t="s">
        <v>820</v>
      </c>
      <c r="L539">
        <v>1354</v>
      </c>
      <c r="N539">
        <v>1010</v>
      </c>
      <c r="O539" t="s">
        <v>163</v>
      </c>
      <c r="P539" t="s">
        <v>163</v>
      </c>
      <c r="Q539">
        <v>1</v>
      </c>
      <c r="X539">
        <v>10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36</v>
      </c>
      <c r="AG539">
        <v>10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ROW(Source!A492)</f>
        <v>492</v>
      </c>
      <c r="B540">
        <v>86550685</v>
      </c>
      <c r="C540">
        <v>86550667</v>
      </c>
      <c r="D540">
        <v>85686009</v>
      </c>
      <c r="E540">
        <v>1081</v>
      </c>
      <c r="F540">
        <v>1</v>
      </c>
      <c r="G540">
        <v>1081</v>
      </c>
      <c r="H540">
        <v>3</v>
      </c>
      <c r="I540" t="s">
        <v>823</v>
      </c>
      <c r="J540" t="s">
        <v>3</v>
      </c>
      <c r="K540" t="s">
        <v>824</v>
      </c>
      <c r="L540">
        <v>1354</v>
      </c>
      <c r="N540">
        <v>1010</v>
      </c>
      <c r="O540" t="s">
        <v>163</v>
      </c>
      <c r="P540" t="s">
        <v>163</v>
      </c>
      <c r="Q540">
        <v>1</v>
      </c>
      <c r="X540">
        <v>10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36</v>
      </c>
      <c r="AG540">
        <v>10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ROW(Source!A497)</f>
        <v>497</v>
      </c>
      <c r="B541">
        <v>86550700</v>
      </c>
      <c r="C541">
        <v>86550688</v>
      </c>
      <c r="D541">
        <v>85665773</v>
      </c>
      <c r="E541">
        <v>1081</v>
      </c>
      <c r="F541">
        <v>1</v>
      </c>
      <c r="G541">
        <v>1081</v>
      </c>
      <c r="H541">
        <v>1</v>
      </c>
      <c r="I541" t="s">
        <v>612</v>
      </c>
      <c r="J541" t="s">
        <v>3</v>
      </c>
      <c r="K541" t="s">
        <v>613</v>
      </c>
      <c r="L541">
        <v>1191</v>
      </c>
      <c r="N541">
        <v>1013</v>
      </c>
      <c r="O541" t="s">
        <v>614</v>
      </c>
      <c r="P541" t="s">
        <v>614</v>
      </c>
      <c r="Q541">
        <v>1</v>
      </c>
      <c r="X541">
        <v>6.33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139</v>
      </c>
      <c r="AG541">
        <v>8.7353999999999985</v>
      </c>
      <c r="AH541">
        <v>2</v>
      </c>
      <c r="AI541">
        <v>86550689</v>
      </c>
      <c r="AJ541">
        <v>565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ROW(Source!A497)</f>
        <v>497</v>
      </c>
      <c r="B542">
        <v>86550701</v>
      </c>
      <c r="C542">
        <v>86550688</v>
      </c>
      <c r="D542">
        <v>85731677</v>
      </c>
      <c r="E542">
        <v>1</v>
      </c>
      <c r="F542">
        <v>1</v>
      </c>
      <c r="G542">
        <v>1081</v>
      </c>
      <c r="H542">
        <v>2</v>
      </c>
      <c r="I542" t="s">
        <v>632</v>
      </c>
      <c r="J542" t="s">
        <v>633</v>
      </c>
      <c r="K542" t="s">
        <v>634</v>
      </c>
      <c r="L542">
        <v>1368</v>
      </c>
      <c r="N542">
        <v>1011</v>
      </c>
      <c r="O542" t="s">
        <v>618</v>
      </c>
      <c r="P542" t="s">
        <v>618</v>
      </c>
      <c r="Q542">
        <v>1</v>
      </c>
      <c r="X542">
        <v>0.34</v>
      </c>
      <c r="Y542">
        <v>0</v>
      </c>
      <c r="Z542">
        <v>83.1</v>
      </c>
      <c r="AA542">
        <v>12.62</v>
      </c>
      <c r="AB542">
        <v>0</v>
      </c>
      <c r="AC542">
        <v>0</v>
      </c>
      <c r="AD542">
        <v>1</v>
      </c>
      <c r="AE542">
        <v>0</v>
      </c>
      <c r="AF542" t="s">
        <v>138</v>
      </c>
      <c r="AG542">
        <v>0.51</v>
      </c>
      <c r="AH542">
        <v>2</v>
      </c>
      <c r="AI542">
        <v>86550690</v>
      </c>
      <c r="AJ542">
        <v>566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ROW(Source!A497)</f>
        <v>497</v>
      </c>
      <c r="B543">
        <v>86550702</v>
      </c>
      <c r="C543">
        <v>86550688</v>
      </c>
      <c r="D543">
        <v>85731798</v>
      </c>
      <c r="E543">
        <v>1</v>
      </c>
      <c r="F543">
        <v>1</v>
      </c>
      <c r="G543">
        <v>1081</v>
      </c>
      <c r="H543">
        <v>2</v>
      </c>
      <c r="I543" t="s">
        <v>664</v>
      </c>
      <c r="J543" t="s">
        <v>665</v>
      </c>
      <c r="K543" t="s">
        <v>666</v>
      </c>
      <c r="L543">
        <v>1368</v>
      </c>
      <c r="N543">
        <v>1011</v>
      </c>
      <c r="O543" t="s">
        <v>618</v>
      </c>
      <c r="P543" t="s">
        <v>618</v>
      </c>
      <c r="Q543">
        <v>1</v>
      </c>
      <c r="X543">
        <v>0.19</v>
      </c>
      <c r="Y543">
        <v>0</v>
      </c>
      <c r="Z543">
        <v>0.8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138</v>
      </c>
      <c r="AG543">
        <v>0.28499999999999998</v>
      </c>
      <c r="AH543">
        <v>2</v>
      </c>
      <c r="AI543">
        <v>86550691</v>
      </c>
      <c r="AJ543">
        <v>567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ROW(Source!A497)</f>
        <v>497</v>
      </c>
      <c r="B544">
        <v>86550703</v>
      </c>
      <c r="C544">
        <v>86550688</v>
      </c>
      <c r="D544">
        <v>85731764</v>
      </c>
      <c r="E544">
        <v>1</v>
      </c>
      <c r="F544">
        <v>1</v>
      </c>
      <c r="G544">
        <v>1081</v>
      </c>
      <c r="H544">
        <v>2</v>
      </c>
      <c r="I544" t="s">
        <v>639</v>
      </c>
      <c r="J544" t="s">
        <v>640</v>
      </c>
      <c r="K544" t="s">
        <v>641</v>
      </c>
      <c r="L544">
        <v>1368</v>
      </c>
      <c r="N544">
        <v>1011</v>
      </c>
      <c r="O544" t="s">
        <v>618</v>
      </c>
      <c r="P544" t="s">
        <v>618</v>
      </c>
      <c r="Q544">
        <v>1</v>
      </c>
      <c r="X544">
        <v>0.06</v>
      </c>
      <c r="Y544">
        <v>0</v>
      </c>
      <c r="Z544">
        <v>0.47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138</v>
      </c>
      <c r="AG544">
        <v>0.09</v>
      </c>
      <c r="AH544">
        <v>2</v>
      </c>
      <c r="AI544">
        <v>86550692</v>
      </c>
      <c r="AJ544">
        <v>568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ROW(Source!A497)</f>
        <v>497</v>
      </c>
      <c r="B545">
        <v>86550704</v>
      </c>
      <c r="C545">
        <v>86550688</v>
      </c>
      <c r="D545">
        <v>85702126</v>
      </c>
      <c r="E545">
        <v>1</v>
      </c>
      <c r="F545">
        <v>1</v>
      </c>
      <c r="G545">
        <v>1081</v>
      </c>
      <c r="H545">
        <v>3</v>
      </c>
      <c r="I545" t="s">
        <v>739</v>
      </c>
      <c r="J545" t="s">
        <v>740</v>
      </c>
      <c r="K545" t="s">
        <v>741</v>
      </c>
      <c r="L545">
        <v>1296</v>
      </c>
      <c r="N545">
        <v>1002</v>
      </c>
      <c r="O545" t="s">
        <v>742</v>
      </c>
      <c r="P545" t="s">
        <v>742</v>
      </c>
      <c r="Q545">
        <v>1</v>
      </c>
      <c r="X545">
        <v>0.46210000000000001</v>
      </c>
      <c r="Y545">
        <v>84.21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36</v>
      </c>
      <c r="AG545">
        <v>0.46210000000000001</v>
      </c>
      <c r="AH545">
        <v>2</v>
      </c>
      <c r="AI545">
        <v>86550693</v>
      </c>
      <c r="AJ545">
        <v>569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ROW(Source!A497)</f>
        <v>497</v>
      </c>
      <c r="B546">
        <v>86550705</v>
      </c>
      <c r="C546">
        <v>86550688</v>
      </c>
      <c r="D546">
        <v>85703149</v>
      </c>
      <c r="E546">
        <v>1</v>
      </c>
      <c r="F546">
        <v>1</v>
      </c>
      <c r="G546">
        <v>1081</v>
      </c>
      <c r="H546">
        <v>3</v>
      </c>
      <c r="I546" t="s">
        <v>721</v>
      </c>
      <c r="J546" t="s">
        <v>722</v>
      </c>
      <c r="K546" t="s">
        <v>723</v>
      </c>
      <c r="L546">
        <v>1354</v>
      </c>
      <c r="N546">
        <v>1010</v>
      </c>
      <c r="O546" t="s">
        <v>163</v>
      </c>
      <c r="P546" t="s">
        <v>163</v>
      </c>
      <c r="Q546">
        <v>1</v>
      </c>
      <c r="X546">
        <v>1.2250000000000001</v>
      </c>
      <c r="Y546">
        <v>38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36</v>
      </c>
      <c r="AG546">
        <v>1.2250000000000001</v>
      </c>
      <c r="AH546">
        <v>2</v>
      </c>
      <c r="AI546">
        <v>86550694</v>
      </c>
      <c r="AJ546">
        <v>570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ROW(Source!A497)</f>
        <v>497</v>
      </c>
      <c r="B547">
        <v>86550706</v>
      </c>
      <c r="C547">
        <v>86550688</v>
      </c>
      <c r="D547">
        <v>85710740</v>
      </c>
      <c r="E547">
        <v>1</v>
      </c>
      <c r="F547">
        <v>1</v>
      </c>
      <c r="G547">
        <v>1081</v>
      </c>
      <c r="H547">
        <v>3</v>
      </c>
      <c r="I547" t="s">
        <v>749</v>
      </c>
      <c r="J547" t="s">
        <v>750</v>
      </c>
      <c r="K547" t="s">
        <v>751</v>
      </c>
      <c r="L547">
        <v>1354</v>
      </c>
      <c r="N547">
        <v>1010</v>
      </c>
      <c r="O547" t="s">
        <v>163</v>
      </c>
      <c r="P547" t="s">
        <v>163</v>
      </c>
      <c r="Q547">
        <v>1</v>
      </c>
      <c r="X547">
        <v>0.03</v>
      </c>
      <c r="Y547">
        <v>7.74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36</v>
      </c>
      <c r="AG547">
        <v>0.03</v>
      </c>
      <c r="AH547">
        <v>2</v>
      </c>
      <c r="AI547">
        <v>86550695</v>
      </c>
      <c r="AJ547">
        <v>575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ROW(Source!A497)</f>
        <v>497</v>
      </c>
      <c r="B548">
        <v>86550707</v>
      </c>
      <c r="C548">
        <v>86550688</v>
      </c>
      <c r="D548">
        <v>85685946</v>
      </c>
      <c r="E548">
        <v>1081</v>
      </c>
      <c r="F548">
        <v>1</v>
      </c>
      <c r="G548">
        <v>1081</v>
      </c>
      <c r="H548">
        <v>3</v>
      </c>
      <c r="I548" t="s">
        <v>816</v>
      </c>
      <c r="J548" t="s">
        <v>3</v>
      </c>
      <c r="K548" t="s">
        <v>820</v>
      </c>
      <c r="L548">
        <v>1354</v>
      </c>
      <c r="N548">
        <v>1010</v>
      </c>
      <c r="O548" t="s">
        <v>163</v>
      </c>
      <c r="P548" t="s">
        <v>163</v>
      </c>
      <c r="Q548">
        <v>1</v>
      </c>
      <c r="X548">
        <v>10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36</v>
      </c>
      <c r="AG548">
        <v>10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ROW(Source!A497)</f>
        <v>497</v>
      </c>
      <c r="B549">
        <v>86550708</v>
      </c>
      <c r="C549">
        <v>86550688</v>
      </c>
      <c r="D549">
        <v>85686009</v>
      </c>
      <c r="E549">
        <v>1081</v>
      </c>
      <c r="F549">
        <v>1</v>
      </c>
      <c r="G549">
        <v>1081</v>
      </c>
      <c r="H549">
        <v>3</v>
      </c>
      <c r="I549" t="s">
        <v>823</v>
      </c>
      <c r="J549" t="s">
        <v>3</v>
      </c>
      <c r="K549" t="s">
        <v>824</v>
      </c>
      <c r="L549">
        <v>1354</v>
      </c>
      <c r="N549">
        <v>1010</v>
      </c>
      <c r="O549" t="s">
        <v>163</v>
      </c>
      <c r="P549" t="s">
        <v>163</v>
      </c>
      <c r="Q549">
        <v>1</v>
      </c>
      <c r="X549">
        <v>10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36</v>
      </c>
      <c r="AG549">
        <v>10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ROW(Source!A498)</f>
        <v>498</v>
      </c>
      <c r="B550">
        <v>86550700</v>
      </c>
      <c r="C550">
        <v>86550688</v>
      </c>
      <c r="D550">
        <v>85665773</v>
      </c>
      <c r="E550">
        <v>1081</v>
      </c>
      <c r="F550">
        <v>1</v>
      </c>
      <c r="G550">
        <v>1081</v>
      </c>
      <c r="H550">
        <v>1</v>
      </c>
      <c r="I550" t="s">
        <v>612</v>
      </c>
      <c r="J550" t="s">
        <v>3</v>
      </c>
      <c r="K550" t="s">
        <v>613</v>
      </c>
      <c r="L550">
        <v>1191</v>
      </c>
      <c r="N550">
        <v>1013</v>
      </c>
      <c r="O550" t="s">
        <v>614</v>
      </c>
      <c r="P550" t="s">
        <v>614</v>
      </c>
      <c r="Q550">
        <v>1</v>
      </c>
      <c r="X550">
        <v>6.33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 t="s">
        <v>139</v>
      </c>
      <c r="AG550">
        <v>8.7353999999999985</v>
      </c>
      <c r="AH550">
        <v>2</v>
      </c>
      <c r="AI550">
        <v>86550689</v>
      </c>
      <c r="AJ550">
        <v>576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ROW(Source!A498)</f>
        <v>498</v>
      </c>
      <c r="B551">
        <v>86550701</v>
      </c>
      <c r="C551">
        <v>86550688</v>
      </c>
      <c r="D551">
        <v>85731677</v>
      </c>
      <c r="E551">
        <v>1</v>
      </c>
      <c r="F551">
        <v>1</v>
      </c>
      <c r="G551">
        <v>1081</v>
      </c>
      <c r="H551">
        <v>2</v>
      </c>
      <c r="I551" t="s">
        <v>632</v>
      </c>
      <c r="J551" t="s">
        <v>633</v>
      </c>
      <c r="K551" t="s">
        <v>634</v>
      </c>
      <c r="L551">
        <v>1368</v>
      </c>
      <c r="N551">
        <v>1011</v>
      </c>
      <c r="O551" t="s">
        <v>618</v>
      </c>
      <c r="P551" t="s">
        <v>618</v>
      </c>
      <c r="Q551">
        <v>1</v>
      </c>
      <c r="X551">
        <v>0.34</v>
      </c>
      <c r="Y551">
        <v>0</v>
      </c>
      <c r="Z551">
        <v>83.1</v>
      </c>
      <c r="AA551">
        <v>12.62</v>
      </c>
      <c r="AB551">
        <v>0</v>
      </c>
      <c r="AC551">
        <v>0</v>
      </c>
      <c r="AD551">
        <v>1</v>
      </c>
      <c r="AE551">
        <v>0</v>
      </c>
      <c r="AF551" t="s">
        <v>138</v>
      </c>
      <c r="AG551">
        <v>0.51</v>
      </c>
      <c r="AH551">
        <v>2</v>
      </c>
      <c r="AI551">
        <v>86550690</v>
      </c>
      <c r="AJ551">
        <v>577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ROW(Source!A498)</f>
        <v>498</v>
      </c>
      <c r="B552">
        <v>86550702</v>
      </c>
      <c r="C552">
        <v>86550688</v>
      </c>
      <c r="D552">
        <v>85731798</v>
      </c>
      <c r="E552">
        <v>1</v>
      </c>
      <c r="F552">
        <v>1</v>
      </c>
      <c r="G552">
        <v>1081</v>
      </c>
      <c r="H552">
        <v>2</v>
      </c>
      <c r="I552" t="s">
        <v>664</v>
      </c>
      <c r="J552" t="s">
        <v>665</v>
      </c>
      <c r="K552" t="s">
        <v>666</v>
      </c>
      <c r="L552">
        <v>1368</v>
      </c>
      <c r="N552">
        <v>1011</v>
      </c>
      <c r="O552" t="s">
        <v>618</v>
      </c>
      <c r="P552" t="s">
        <v>618</v>
      </c>
      <c r="Q552">
        <v>1</v>
      </c>
      <c r="X552">
        <v>0.19</v>
      </c>
      <c r="Y552">
        <v>0</v>
      </c>
      <c r="Z552">
        <v>0.8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138</v>
      </c>
      <c r="AG552">
        <v>0.28499999999999998</v>
      </c>
      <c r="AH552">
        <v>2</v>
      </c>
      <c r="AI552">
        <v>86550691</v>
      </c>
      <c r="AJ552">
        <v>578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ROW(Source!A498)</f>
        <v>498</v>
      </c>
      <c r="B553">
        <v>86550703</v>
      </c>
      <c r="C553">
        <v>86550688</v>
      </c>
      <c r="D553">
        <v>85731764</v>
      </c>
      <c r="E553">
        <v>1</v>
      </c>
      <c r="F553">
        <v>1</v>
      </c>
      <c r="G553">
        <v>1081</v>
      </c>
      <c r="H553">
        <v>2</v>
      </c>
      <c r="I553" t="s">
        <v>639</v>
      </c>
      <c r="J553" t="s">
        <v>640</v>
      </c>
      <c r="K553" t="s">
        <v>641</v>
      </c>
      <c r="L553">
        <v>1368</v>
      </c>
      <c r="N553">
        <v>1011</v>
      </c>
      <c r="O553" t="s">
        <v>618</v>
      </c>
      <c r="P553" t="s">
        <v>618</v>
      </c>
      <c r="Q553">
        <v>1</v>
      </c>
      <c r="X553">
        <v>0.06</v>
      </c>
      <c r="Y553">
        <v>0</v>
      </c>
      <c r="Z553">
        <v>0.47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138</v>
      </c>
      <c r="AG553">
        <v>0.09</v>
      </c>
      <c r="AH553">
        <v>2</v>
      </c>
      <c r="AI553">
        <v>86550692</v>
      </c>
      <c r="AJ553">
        <v>579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ROW(Source!A498)</f>
        <v>498</v>
      </c>
      <c r="B554">
        <v>86550704</v>
      </c>
      <c r="C554">
        <v>86550688</v>
      </c>
      <c r="D554">
        <v>85702126</v>
      </c>
      <c r="E554">
        <v>1</v>
      </c>
      <c r="F554">
        <v>1</v>
      </c>
      <c r="G554">
        <v>1081</v>
      </c>
      <c r="H554">
        <v>3</v>
      </c>
      <c r="I554" t="s">
        <v>739</v>
      </c>
      <c r="J554" t="s">
        <v>740</v>
      </c>
      <c r="K554" t="s">
        <v>741</v>
      </c>
      <c r="L554">
        <v>1296</v>
      </c>
      <c r="N554">
        <v>1002</v>
      </c>
      <c r="O554" t="s">
        <v>742</v>
      </c>
      <c r="P554" t="s">
        <v>742</v>
      </c>
      <c r="Q554">
        <v>1</v>
      </c>
      <c r="X554">
        <v>0.46210000000000001</v>
      </c>
      <c r="Y554">
        <v>84.21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36</v>
      </c>
      <c r="AG554">
        <v>0.46210000000000001</v>
      </c>
      <c r="AH554">
        <v>2</v>
      </c>
      <c r="AI554">
        <v>86550693</v>
      </c>
      <c r="AJ554">
        <v>580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ROW(Source!A498)</f>
        <v>498</v>
      </c>
      <c r="B555">
        <v>86550705</v>
      </c>
      <c r="C555">
        <v>86550688</v>
      </c>
      <c r="D555">
        <v>85703149</v>
      </c>
      <c r="E555">
        <v>1</v>
      </c>
      <c r="F555">
        <v>1</v>
      </c>
      <c r="G555">
        <v>1081</v>
      </c>
      <c r="H555">
        <v>3</v>
      </c>
      <c r="I555" t="s">
        <v>721</v>
      </c>
      <c r="J555" t="s">
        <v>722</v>
      </c>
      <c r="K555" t="s">
        <v>723</v>
      </c>
      <c r="L555">
        <v>1354</v>
      </c>
      <c r="N555">
        <v>1010</v>
      </c>
      <c r="O555" t="s">
        <v>163</v>
      </c>
      <c r="P555" t="s">
        <v>163</v>
      </c>
      <c r="Q555">
        <v>1</v>
      </c>
      <c r="X555">
        <v>1.2250000000000001</v>
      </c>
      <c r="Y555">
        <v>38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36</v>
      </c>
      <c r="AG555">
        <v>1.2250000000000001</v>
      </c>
      <c r="AH555">
        <v>2</v>
      </c>
      <c r="AI555">
        <v>86550694</v>
      </c>
      <c r="AJ555">
        <v>581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ROW(Source!A498)</f>
        <v>498</v>
      </c>
      <c r="B556">
        <v>86550706</v>
      </c>
      <c r="C556">
        <v>86550688</v>
      </c>
      <c r="D556">
        <v>85710740</v>
      </c>
      <c r="E556">
        <v>1</v>
      </c>
      <c r="F556">
        <v>1</v>
      </c>
      <c r="G556">
        <v>1081</v>
      </c>
      <c r="H556">
        <v>3</v>
      </c>
      <c r="I556" t="s">
        <v>749</v>
      </c>
      <c r="J556" t="s">
        <v>750</v>
      </c>
      <c r="K556" t="s">
        <v>751</v>
      </c>
      <c r="L556">
        <v>1354</v>
      </c>
      <c r="N556">
        <v>1010</v>
      </c>
      <c r="O556" t="s">
        <v>163</v>
      </c>
      <c r="P556" t="s">
        <v>163</v>
      </c>
      <c r="Q556">
        <v>1</v>
      </c>
      <c r="X556">
        <v>0.03</v>
      </c>
      <c r="Y556">
        <v>7.74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36</v>
      </c>
      <c r="AG556">
        <v>0.03</v>
      </c>
      <c r="AH556">
        <v>2</v>
      </c>
      <c r="AI556">
        <v>86550695</v>
      </c>
      <c r="AJ556">
        <v>586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ROW(Source!A498)</f>
        <v>498</v>
      </c>
      <c r="B557">
        <v>86550707</v>
      </c>
      <c r="C557">
        <v>86550688</v>
      </c>
      <c r="D557">
        <v>85685946</v>
      </c>
      <c r="E557">
        <v>1081</v>
      </c>
      <c r="F557">
        <v>1</v>
      </c>
      <c r="G557">
        <v>1081</v>
      </c>
      <c r="H557">
        <v>3</v>
      </c>
      <c r="I557" t="s">
        <v>816</v>
      </c>
      <c r="J557" t="s">
        <v>3</v>
      </c>
      <c r="K557" t="s">
        <v>820</v>
      </c>
      <c r="L557">
        <v>1354</v>
      </c>
      <c r="N557">
        <v>1010</v>
      </c>
      <c r="O557" t="s">
        <v>163</v>
      </c>
      <c r="P557" t="s">
        <v>163</v>
      </c>
      <c r="Q557">
        <v>1</v>
      </c>
      <c r="X557">
        <v>10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36</v>
      </c>
      <c r="AG557">
        <v>10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ROW(Source!A498)</f>
        <v>498</v>
      </c>
      <c r="B558">
        <v>86550708</v>
      </c>
      <c r="C558">
        <v>86550688</v>
      </c>
      <c r="D558">
        <v>85686009</v>
      </c>
      <c r="E558">
        <v>1081</v>
      </c>
      <c r="F558">
        <v>1</v>
      </c>
      <c r="G558">
        <v>1081</v>
      </c>
      <c r="H558">
        <v>3</v>
      </c>
      <c r="I558" t="s">
        <v>823</v>
      </c>
      <c r="J558" t="s">
        <v>3</v>
      </c>
      <c r="K558" t="s">
        <v>824</v>
      </c>
      <c r="L558">
        <v>1354</v>
      </c>
      <c r="N558">
        <v>1010</v>
      </c>
      <c r="O558" t="s">
        <v>163</v>
      </c>
      <c r="P558" t="s">
        <v>163</v>
      </c>
      <c r="Q558">
        <v>1</v>
      </c>
      <c r="X558">
        <v>10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36</v>
      </c>
      <c r="AG558">
        <v>10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ROW(Source!A507)</f>
        <v>507</v>
      </c>
      <c r="B559">
        <v>86550724</v>
      </c>
      <c r="C559">
        <v>86550713</v>
      </c>
      <c r="D559">
        <v>85665773</v>
      </c>
      <c r="E559">
        <v>1081</v>
      </c>
      <c r="F559">
        <v>1</v>
      </c>
      <c r="G559">
        <v>1081</v>
      </c>
      <c r="H559">
        <v>1</v>
      </c>
      <c r="I559" t="s">
        <v>612</v>
      </c>
      <c r="J559" t="s">
        <v>3</v>
      </c>
      <c r="K559" t="s">
        <v>613</v>
      </c>
      <c r="L559">
        <v>1191</v>
      </c>
      <c r="N559">
        <v>1013</v>
      </c>
      <c r="O559" t="s">
        <v>614</v>
      </c>
      <c r="P559" t="s">
        <v>614</v>
      </c>
      <c r="Q559">
        <v>1</v>
      </c>
      <c r="X559">
        <v>0.99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139</v>
      </c>
      <c r="AG559">
        <v>1.3661999999999999</v>
      </c>
      <c r="AH559">
        <v>2</v>
      </c>
      <c r="AI559">
        <v>86550714</v>
      </c>
      <c r="AJ559">
        <v>587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ROW(Source!A507)</f>
        <v>507</v>
      </c>
      <c r="B560">
        <v>86550725</v>
      </c>
      <c r="C560">
        <v>86550713</v>
      </c>
      <c r="D560">
        <v>85731677</v>
      </c>
      <c r="E560">
        <v>1</v>
      </c>
      <c r="F560">
        <v>1</v>
      </c>
      <c r="G560">
        <v>1081</v>
      </c>
      <c r="H560">
        <v>2</v>
      </c>
      <c r="I560" t="s">
        <v>632</v>
      </c>
      <c r="J560" t="s">
        <v>633</v>
      </c>
      <c r="K560" t="s">
        <v>634</v>
      </c>
      <c r="L560">
        <v>1368</v>
      </c>
      <c r="N560">
        <v>1011</v>
      </c>
      <c r="O560" t="s">
        <v>618</v>
      </c>
      <c r="P560" t="s">
        <v>618</v>
      </c>
      <c r="Q560">
        <v>1</v>
      </c>
      <c r="X560">
        <v>0.06</v>
      </c>
      <c r="Y560">
        <v>0</v>
      </c>
      <c r="Z560">
        <v>83.1</v>
      </c>
      <c r="AA560">
        <v>12.62</v>
      </c>
      <c r="AB560">
        <v>0</v>
      </c>
      <c r="AC560">
        <v>0</v>
      </c>
      <c r="AD560">
        <v>1</v>
      </c>
      <c r="AE560">
        <v>0</v>
      </c>
      <c r="AF560" t="s">
        <v>138</v>
      </c>
      <c r="AG560">
        <v>0.09</v>
      </c>
      <c r="AH560">
        <v>2</v>
      </c>
      <c r="AI560">
        <v>86550715</v>
      </c>
      <c r="AJ560">
        <v>588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ROW(Source!A507)</f>
        <v>507</v>
      </c>
      <c r="B561">
        <v>86550726</v>
      </c>
      <c r="C561">
        <v>86550713</v>
      </c>
      <c r="D561">
        <v>85701565</v>
      </c>
      <c r="E561">
        <v>1</v>
      </c>
      <c r="F561">
        <v>1</v>
      </c>
      <c r="G561">
        <v>1081</v>
      </c>
      <c r="H561">
        <v>3</v>
      </c>
      <c r="I561" t="s">
        <v>727</v>
      </c>
      <c r="J561" t="s">
        <v>728</v>
      </c>
      <c r="K561" t="s">
        <v>729</v>
      </c>
      <c r="L561">
        <v>1348</v>
      </c>
      <c r="N561">
        <v>1009</v>
      </c>
      <c r="O561" t="s">
        <v>628</v>
      </c>
      <c r="P561" t="s">
        <v>628</v>
      </c>
      <c r="Q561">
        <v>1000</v>
      </c>
      <c r="X561">
        <v>2.0000000000000001E-4</v>
      </c>
      <c r="Y561">
        <v>476.07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36</v>
      </c>
      <c r="AG561">
        <v>2.0000000000000001E-4</v>
      </c>
      <c r="AH561">
        <v>2</v>
      </c>
      <c r="AI561">
        <v>86550716</v>
      </c>
      <c r="AJ561">
        <v>589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ROW(Source!A507)</f>
        <v>507</v>
      </c>
      <c r="B562">
        <v>86550727</v>
      </c>
      <c r="C562">
        <v>86550713</v>
      </c>
      <c r="D562">
        <v>85701848</v>
      </c>
      <c r="E562">
        <v>1</v>
      </c>
      <c r="F562">
        <v>1</v>
      </c>
      <c r="G562">
        <v>1081</v>
      </c>
      <c r="H562">
        <v>3</v>
      </c>
      <c r="I562" t="s">
        <v>685</v>
      </c>
      <c r="J562" t="s">
        <v>686</v>
      </c>
      <c r="K562" t="s">
        <v>687</v>
      </c>
      <c r="L562">
        <v>1348</v>
      </c>
      <c r="N562">
        <v>1009</v>
      </c>
      <c r="O562" t="s">
        <v>628</v>
      </c>
      <c r="P562" t="s">
        <v>628</v>
      </c>
      <c r="Q562">
        <v>1000</v>
      </c>
      <c r="X562">
        <v>3.0000000000000001E-5</v>
      </c>
      <c r="Y562">
        <v>8590.86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36</v>
      </c>
      <c r="AG562">
        <v>3.0000000000000001E-5</v>
      </c>
      <c r="AH562">
        <v>2</v>
      </c>
      <c r="AI562">
        <v>86550717</v>
      </c>
      <c r="AJ562">
        <v>590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ROW(Source!A507)</f>
        <v>507</v>
      </c>
      <c r="B563">
        <v>86550728</v>
      </c>
      <c r="C563">
        <v>86550713</v>
      </c>
      <c r="D563">
        <v>85702416</v>
      </c>
      <c r="E563">
        <v>1</v>
      </c>
      <c r="F563">
        <v>1</v>
      </c>
      <c r="G563">
        <v>1081</v>
      </c>
      <c r="H563">
        <v>3</v>
      </c>
      <c r="I563" t="s">
        <v>706</v>
      </c>
      <c r="J563" t="s">
        <v>707</v>
      </c>
      <c r="K563" t="s">
        <v>708</v>
      </c>
      <c r="L563">
        <v>1346</v>
      </c>
      <c r="N563">
        <v>1009</v>
      </c>
      <c r="O563" t="s">
        <v>651</v>
      </c>
      <c r="P563" t="s">
        <v>651</v>
      </c>
      <c r="Q563">
        <v>1</v>
      </c>
      <c r="X563">
        <v>0.06</v>
      </c>
      <c r="Y563">
        <v>37.979999999999997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</v>
      </c>
      <c r="AG563">
        <v>0.06</v>
      </c>
      <c r="AH563">
        <v>2</v>
      </c>
      <c r="AI563">
        <v>86550718</v>
      </c>
      <c r="AJ563">
        <v>591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ROW(Source!A507)</f>
        <v>507</v>
      </c>
      <c r="B564">
        <v>86550729</v>
      </c>
      <c r="C564">
        <v>86550713</v>
      </c>
      <c r="D564">
        <v>85700837</v>
      </c>
      <c r="E564">
        <v>1</v>
      </c>
      <c r="F564">
        <v>1</v>
      </c>
      <c r="G564">
        <v>1081</v>
      </c>
      <c r="H564">
        <v>3</v>
      </c>
      <c r="I564" t="s">
        <v>733</v>
      </c>
      <c r="J564" t="s">
        <v>734</v>
      </c>
      <c r="K564" t="s">
        <v>735</v>
      </c>
      <c r="L564">
        <v>1348</v>
      </c>
      <c r="N564">
        <v>1009</v>
      </c>
      <c r="O564" t="s">
        <v>628</v>
      </c>
      <c r="P564" t="s">
        <v>628</v>
      </c>
      <c r="Q564">
        <v>1000</v>
      </c>
      <c r="X564">
        <v>6.9999999999999994E-5</v>
      </c>
      <c r="Y564">
        <v>25762.5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</v>
      </c>
      <c r="AG564">
        <v>6.9999999999999994E-5</v>
      </c>
      <c r="AH564">
        <v>2</v>
      </c>
      <c r="AI564">
        <v>86550719</v>
      </c>
      <c r="AJ564">
        <v>592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ROW(Source!A507)</f>
        <v>507</v>
      </c>
      <c r="B565">
        <v>86550730</v>
      </c>
      <c r="C565">
        <v>86550713</v>
      </c>
      <c r="D565">
        <v>85700975</v>
      </c>
      <c r="E565">
        <v>1</v>
      </c>
      <c r="F565">
        <v>1</v>
      </c>
      <c r="G565">
        <v>1081</v>
      </c>
      <c r="H565">
        <v>3</v>
      </c>
      <c r="I565" t="s">
        <v>709</v>
      </c>
      <c r="J565" t="s">
        <v>710</v>
      </c>
      <c r="K565" t="s">
        <v>711</v>
      </c>
      <c r="L565">
        <v>1348</v>
      </c>
      <c r="N565">
        <v>1009</v>
      </c>
      <c r="O565" t="s">
        <v>628</v>
      </c>
      <c r="P565" t="s">
        <v>628</v>
      </c>
      <c r="Q565">
        <v>1000</v>
      </c>
      <c r="X565">
        <v>1.9000000000000001E-4</v>
      </c>
      <c r="Y565">
        <v>16214.84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36</v>
      </c>
      <c r="AG565">
        <v>1.9000000000000001E-4</v>
      </c>
      <c r="AH565">
        <v>2</v>
      </c>
      <c r="AI565">
        <v>86550720</v>
      </c>
      <c r="AJ565">
        <v>593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ROW(Source!A507)</f>
        <v>507</v>
      </c>
      <c r="B566">
        <v>86550731</v>
      </c>
      <c r="C566">
        <v>86550713</v>
      </c>
      <c r="D566">
        <v>85700656</v>
      </c>
      <c r="E566">
        <v>1</v>
      </c>
      <c r="F566">
        <v>1</v>
      </c>
      <c r="G566">
        <v>1081</v>
      </c>
      <c r="H566">
        <v>3</v>
      </c>
      <c r="I566" t="s">
        <v>688</v>
      </c>
      <c r="J566" t="s">
        <v>689</v>
      </c>
      <c r="K566" t="s">
        <v>690</v>
      </c>
      <c r="L566">
        <v>1348</v>
      </c>
      <c r="N566">
        <v>1009</v>
      </c>
      <c r="O566" t="s">
        <v>628</v>
      </c>
      <c r="P566" t="s">
        <v>628</v>
      </c>
      <c r="Q566">
        <v>1000</v>
      </c>
      <c r="X566">
        <v>1.0000000000000001E-5</v>
      </c>
      <c r="Y566">
        <v>17868.28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36</v>
      </c>
      <c r="AG566">
        <v>1.0000000000000001E-5</v>
      </c>
      <c r="AH566">
        <v>2</v>
      </c>
      <c r="AI566">
        <v>86550721</v>
      </c>
      <c r="AJ566">
        <v>594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ROW(Source!A507)</f>
        <v>507</v>
      </c>
      <c r="B567">
        <v>86550732</v>
      </c>
      <c r="C567">
        <v>86550713</v>
      </c>
      <c r="D567">
        <v>85701143</v>
      </c>
      <c r="E567">
        <v>1</v>
      </c>
      <c r="F567">
        <v>1</v>
      </c>
      <c r="G567">
        <v>1081</v>
      </c>
      <c r="H567">
        <v>3</v>
      </c>
      <c r="I567" t="s">
        <v>712</v>
      </c>
      <c r="J567" t="s">
        <v>713</v>
      </c>
      <c r="K567" t="s">
        <v>714</v>
      </c>
      <c r="L567">
        <v>1346</v>
      </c>
      <c r="N567">
        <v>1009</v>
      </c>
      <c r="O567" t="s">
        <v>651</v>
      </c>
      <c r="P567" t="s">
        <v>651</v>
      </c>
      <c r="Q567">
        <v>1</v>
      </c>
      <c r="X567">
        <v>0.02</v>
      </c>
      <c r="Y567">
        <v>20.190000000000001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36</v>
      </c>
      <c r="AG567">
        <v>0.02</v>
      </c>
      <c r="AH567">
        <v>2</v>
      </c>
      <c r="AI567">
        <v>86550722</v>
      </c>
      <c r="AJ567">
        <v>595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ROW(Source!A507)</f>
        <v>507</v>
      </c>
      <c r="B568">
        <v>86550733</v>
      </c>
      <c r="C568">
        <v>86550713</v>
      </c>
      <c r="D568">
        <v>85685836</v>
      </c>
      <c r="E568">
        <v>1081</v>
      </c>
      <c r="F568">
        <v>1</v>
      </c>
      <c r="G568">
        <v>1081</v>
      </c>
      <c r="H568">
        <v>3</v>
      </c>
      <c r="I568" t="s">
        <v>825</v>
      </c>
      <c r="J568" t="s">
        <v>3</v>
      </c>
      <c r="K568" t="s">
        <v>826</v>
      </c>
      <c r="L568">
        <v>1391</v>
      </c>
      <c r="N568">
        <v>1013</v>
      </c>
      <c r="O568" t="s">
        <v>226</v>
      </c>
      <c r="P568" t="s">
        <v>226</v>
      </c>
      <c r="Q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36</v>
      </c>
      <c r="AG568">
        <v>1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ROW(Source!A508)</f>
        <v>508</v>
      </c>
      <c r="B569">
        <v>86550724</v>
      </c>
      <c r="C569">
        <v>86550713</v>
      </c>
      <c r="D569">
        <v>85665773</v>
      </c>
      <c r="E569">
        <v>1081</v>
      </c>
      <c r="F569">
        <v>1</v>
      </c>
      <c r="G569">
        <v>1081</v>
      </c>
      <c r="H569">
        <v>1</v>
      </c>
      <c r="I569" t="s">
        <v>612</v>
      </c>
      <c r="J569" t="s">
        <v>3</v>
      </c>
      <c r="K569" t="s">
        <v>613</v>
      </c>
      <c r="L569">
        <v>1191</v>
      </c>
      <c r="N569">
        <v>1013</v>
      </c>
      <c r="O569" t="s">
        <v>614</v>
      </c>
      <c r="P569" t="s">
        <v>614</v>
      </c>
      <c r="Q569">
        <v>1</v>
      </c>
      <c r="X569">
        <v>0.99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139</v>
      </c>
      <c r="AG569">
        <v>1.3661999999999999</v>
      </c>
      <c r="AH569">
        <v>2</v>
      </c>
      <c r="AI569">
        <v>86550714</v>
      </c>
      <c r="AJ569">
        <v>597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ROW(Source!A508)</f>
        <v>508</v>
      </c>
      <c r="B570">
        <v>86550725</v>
      </c>
      <c r="C570">
        <v>86550713</v>
      </c>
      <c r="D570">
        <v>85731677</v>
      </c>
      <c r="E570">
        <v>1</v>
      </c>
      <c r="F570">
        <v>1</v>
      </c>
      <c r="G570">
        <v>1081</v>
      </c>
      <c r="H570">
        <v>2</v>
      </c>
      <c r="I570" t="s">
        <v>632</v>
      </c>
      <c r="J570" t="s">
        <v>633</v>
      </c>
      <c r="K570" t="s">
        <v>634</v>
      </c>
      <c r="L570">
        <v>1368</v>
      </c>
      <c r="N570">
        <v>1011</v>
      </c>
      <c r="O570" t="s">
        <v>618</v>
      </c>
      <c r="P570" t="s">
        <v>618</v>
      </c>
      <c r="Q570">
        <v>1</v>
      </c>
      <c r="X570">
        <v>0.06</v>
      </c>
      <c r="Y570">
        <v>0</v>
      </c>
      <c r="Z570">
        <v>83.1</v>
      </c>
      <c r="AA570">
        <v>12.62</v>
      </c>
      <c r="AB570">
        <v>0</v>
      </c>
      <c r="AC570">
        <v>0</v>
      </c>
      <c r="AD570">
        <v>1</v>
      </c>
      <c r="AE570">
        <v>0</v>
      </c>
      <c r="AF570" t="s">
        <v>138</v>
      </c>
      <c r="AG570">
        <v>0.09</v>
      </c>
      <c r="AH570">
        <v>2</v>
      </c>
      <c r="AI570">
        <v>86550715</v>
      </c>
      <c r="AJ570">
        <v>598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ROW(Source!A508)</f>
        <v>508</v>
      </c>
      <c r="B571">
        <v>86550726</v>
      </c>
      <c r="C571">
        <v>86550713</v>
      </c>
      <c r="D571">
        <v>85701565</v>
      </c>
      <c r="E571">
        <v>1</v>
      </c>
      <c r="F571">
        <v>1</v>
      </c>
      <c r="G571">
        <v>1081</v>
      </c>
      <c r="H571">
        <v>3</v>
      </c>
      <c r="I571" t="s">
        <v>727</v>
      </c>
      <c r="J571" t="s">
        <v>728</v>
      </c>
      <c r="K571" t="s">
        <v>729</v>
      </c>
      <c r="L571">
        <v>1348</v>
      </c>
      <c r="N571">
        <v>1009</v>
      </c>
      <c r="O571" t="s">
        <v>628</v>
      </c>
      <c r="P571" t="s">
        <v>628</v>
      </c>
      <c r="Q571">
        <v>1000</v>
      </c>
      <c r="X571">
        <v>2.0000000000000001E-4</v>
      </c>
      <c r="Y571">
        <v>476.07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36</v>
      </c>
      <c r="AG571">
        <v>2.0000000000000001E-4</v>
      </c>
      <c r="AH571">
        <v>2</v>
      </c>
      <c r="AI571">
        <v>86550716</v>
      </c>
      <c r="AJ571">
        <v>599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ROW(Source!A508)</f>
        <v>508</v>
      </c>
      <c r="B572">
        <v>86550727</v>
      </c>
      <c r="C572">
        <v>86550713</v>
      </c>
      <c r="D572">
        <v>85701848</v>
      </c>
      <c r="E572">
        <v>1</v>
      </c>
      <c r="F572">
        <v>1</v>
      </c>
      <c r="G572">
        <v>1081</v>
      </c>
      <c r="H572">
        <v>3</v>
      </c>
      <c r="I572" t="s">
        <v>685</v>
      </c>
      <c r="J572" t="s">
        <v>686</v>
      </c>
      <c r="K572" t="s">
        <v>687</v>
      </c>
      <c r="L572">
        <v>1348</v>
      </c>
      <c r="N572">
        <v>1009</v>
      </c>
      <c r="O572" t="s">
        <v>628</v>
      </c>
      <c r="P572" t="s">
        <v>628</v>
      </c>
      <c r="Q572">
        <v>1000</v>
      </c>
      <c r="X572">
        <v>3.0000000000000001E-5</v>
      </c>
      <c r="Y572">
        <v>8590.86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36</v>
      </c>
      <c r="AG572">
        <v>3.0000000000000001E-5</v>
      </c>
      <c r="AH572">
        <v>2</v>
      </c>
      <c r="AI572">
        <v>86550717</v>
      </c>
      <c r="AJ572">
        <v>600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ROW(Source!A508)</f>
        <v>508</v>
      </c>
      <c r="B573">
        <v>86550728</v>
      </c>
      <c r="C573">
        <v>86550713</v>
      </c>
      <c r="D573">
        <v>85702416</v>
      </c>
      <c r="E573">
        <v>1</v>
      </c>
      <c r="F573">
        <v>1</v>
      </c>
      <c r="G573">
        <v>1081</v>
      </c>
      <c r="H573">
        <v>3</v>
      </c>
      <c r="I573" t="s">
        <v>706</v>
      </c>
      <c r="J573" t="s">
        <v>707</v>
      </c>
      <c r="K573" t="s">
        <v>708</v>
      </c>
      <c r="L573">
        <v>1346</v>
      </c>
      <c r="N573">
        <v>1009</v>
      </c>
      <c r="O573" t="s">
        <v>651</v>
      </c>
      <c r="P573" t="s">
        <v>651</v>
      </c>
      <c r="Q573">
        <v>1</v>
      </c>
      <c r="X573">
        <v>0.06</v>
      </c>
      <c r="Y573">
        <v>37.979999999999997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36</v>
      </c>
      <c r="AG573">
        <v>0.06</v>
      </c>
      <c r="AH573">
        <v>2</v>
      </c>
      <c r="AI573">
        <v>86550718</v>
      </c>
      <c r="AJ573">
        <v>601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ROW(Source!A508)</f>
        <v>508</v>
      </c>
      <c r="B574">
        <v>86550729</v>
      </c>
      <c r="C574">
        <v>86550713</v>
      </c>
      <c r="D574">
        <v>85700837</v>
      </c>
      <c r="E574">
        <v>1</v>
      </c>
      <c r="F574">
        <v>1</v>
      </c>
      <c r="G574">
        <v>1081</v>
      </c>
      <c r="H574">
        <v>3</v>
      </c>
      <c r="I574" t="s">
        <v>733</v>
      </c>
      <c r="J574" t="s">
        <v>734</v>
      </c>
      <c r="K574" t="s">
        <v>735</v>
      </c>
      <c r="L574">
        <v>1348</v>
      </c>
      <c r="N574">
        <v>1009</v>
      </c>
      <c r="O574" t="s">
        <v>628</v>
      </c>
      <c r="P574" t="s">
        <v>628</v>
      </c>
      <c r="Q574">
        <v>1000</v>
      </c>
      <c r="X574">
        <v>6.9999999999999994E-5</v>
      </c>
      <c r="Y574">
        <v>25762.5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36</v>
      </c>
      <c r="AG574">
        <v>6.9999999999999994E-5</v>
      </c>
      <c r="AH574">
        <v>2</v>
      </c>
      <c r="AI574">
        <v>86550719</v>
      </c>
      <c r="AJ574">
        <v>602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ROW(Source!A508)</f>
        <v>508</v>
      </c>
      <c r="B575">
        <v>86550730</v>
      </c>
      <c r="C575">
        <v>86550713</v>
      </c>
      <c r="D575">
        <v>85700975</v>
      </c>
      <c r="E575">
        <v>1</v>
      </c>
      <c r="F575">
        <v>1</v>
      </c>
      <c r="G575">
        <v>1081</v>
      </c>
      <c r="H575">
        <v>3</v>
      </c>
      <c r="I575" t="s">
        <v>709</v>
      </c>
      <c r="J575" t="s">
        <v>710</v>
      </c>
      <c r="K575" t="s">
        <v>711</v>
      </c>
      <c r="L575">
        <v>1348</v>
      </c>
      <c r="N575">
        <v>1009</v>
      </c>
      <c r="O575" t="s">
        <v>628</v>
      </c>
      <c r="P575" t="s">
        <v>628</v>
      </c>
      <c r="Q575">
        <v>1000</v>
      </c>
      <c r="X575">
        <v>1.9000000000000001E-4</v>
      </c>
      <c r="Y575">
        <v>16214.84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36</v>
      </c>
      <c r="AG575">
        <v>1.9000000000000001E-4</v>
      </c>
      <c r="AH575">
        <v>2</v>
      </c>
      <c r="AI575">
        <v>86550720</v>
      </c>
      <c r="AJ575">
        <v>603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ROW(Source!A508)</f>
        <v>508</v>
      </c>
      <c r="B576">
        <v>86550731</v>
      </c>
      <c r="C576">
        <v>86550713</v>
      </c>
      <c r="D576">
        <v>85700656</v>
      </c>
      <c r="E576">
        <v>1</v>
      </c>
      <c r="F576">
        <v>1</v>
      </c>
      <c r="G576">
        <v>1081</v>
      </c>
      <c r="H576">
        <v>3</v>
      </c>
      <c r="I576" t="s">
        <v>688</v>
      </c>
      <c r="J576" t="s">
        <v>689</v>
      </c>
      <c r="K576" t="s">
        <v>690</v>
      </c>
      <c r="L576">
        <v>1348</v>
      </c>
      <c r="N576">
        <v>1009</v>
      </c>
      <c r="O576" t="s">
        <v>628</v>
      </c>
      <c r="P576" t="s">
        <v>628</v>
      </c>
      <c r="Q576">
        <v>1000</v>
      </c>
      <c r="X576">
        <v>1.0000000000000001E-5</v>
      </c>
      <c r="Y576">
        <v>17868.28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36</v>
      </c>
      <c r="AG576">
        <v>1.0000000000000001E-5</v>
      </c>
      <c r="AH576">
        <v>2</v>
      </c>
      <c r="AI576">
        <v>86550721</v>
      </c>
      <c r="AJ576">
        <v>604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ROW(Source!A508)</f>
        <v>508</v>
      </c>
      <c r="B577">
        <v>86550732</v>
      </c>
      <c r="C577">
        <v>86550713</v>
      </c>
      <c r="D577">
        <v>85701143</v>
      </c>
      <c r="E577">
        <v>1</v>
      </c>
      <c r="F577">
        <v>1</v>
      </c>
      <c r="G577">
        <v>1081</v>
      </c>
      <c r="H577">
        <v>3</v>
      </c>
      <c r="I577" t="s">
        <v>712</v>
      </c>
      <c r="J577" t="s">
        <v>713</v>
      </c>
      <c r="K577" t="s">
        <v>714</v>
      </c>
      <c r="L577">
        <v>1346</v>
      </c>
      <c r="N577">
        <v>1009</v>
      </c>
      <c r="O577" t="s">
        <v>651</v>
      </c>
      <c r="P577" t="s">
        <v>651</v>
      </c>
      <c r="Q577">
        <v>1</v>
      </c>
      <c r="X577">
        <v>0.02</v>
      </c>
      <c r="Y577">
        <v>20.190000000000001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36</v>
      </c>
      <c r="AG577">
        <v>0.02</v>
      </c>
      <c r="AH577">
        <v>2</v>
      </c>
      <c r="AI577">
        <v>86550722</v>
      </c>
      <c r="AJ577">
        <v>605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ROW(Source!A508)</f>
        <v>508</v>
      </c>
      <c r="B578">
        <v>86550733</v>
      </c>
      <c r="C578">
        <v>86550713</v>
      </c>
      <c r="D578">
        <v>85685836</v>
      </c>
      <c r="E578">
        <v>1081</v>
      </c>
      <c r="F578">
        <v>1</v>
      </c>
      <c r="G578">
        <v>1081</v>
      </c>
      <c r="H578">
        <v>3</v>
      </c>
      <c r="I578" t="s">
        <v>825</v>
      </c>
      <c r="J578" t="s">
        <v>3</v>
      </c>
      <c r="K578" t="s">
        <v>826</v>
      </c>
      <c r="L578">
        <v>1391</v>
      </c>
      <c r="N578">
        <v>1013</v>
      </c>
      <c r="O578" t="s">
        <v>226</v>
      </c>
      <c r="P578" t="s">
        <v>226</v>
      </c>
      <c r="Q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36</v>
      </c>
      <c r="AG578">
        <v>1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ROW(Source!A511)</f>
        <v>511</v>
      </c>
      <c r="B579">
        <v>86550741</v>
      </c>
      <c r="C579">
        <v>86550735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612</v>
      </c>
      <c r="J579" t="s">
        <v>3</v>
      </c>
      <c r="K579" t="s">
        <v>613</v>
      </c>
      <c r="L579">
        <v>1191</v>
      </c>
      <c r="N579">
        <v>1013</v>
      </c>
      <c r="O579" t="s">
        <v>614</v>
      </c>
      <c r="P579" t="s">
        <v>614</v>
      </c>
      <c r="Q579">
        <v>1</v>
      </c>
      <c r="X579">
        <v>0.46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139</v>
      </c>
      <c r="AG579">
        <v>0.63480000000000003</v>
      </c>
      <c r="AH579">
        <v>2</v>
      </c>
      <c r="AI579">
        <v>86550736</v>
      </c>
      <c r="AJ579">
        <v>607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ROW(Source!A511)</f>
        <v>511</v>
      </c>
      <c r="B580">
        <v>86550742</v>
      </c>
      <c r="C580">
        <v>86550735</v>
      </c>
      <c r="D580">
        <v>85731677</v>
      </c>
      <c r="E580">
        <v>1</v>
      </c>
      <c r="F580">
        <v>1</v>
      </c>
      <c r="G580">
        <v>1081</v>
      </c>
      <c r="H580">
        <v>2</v>
      </c>
      <c r="I580" t="s">
        <v>632</v>
      </c>
      <c r="J580" t="s">
        <v>633</v>
      </c>
      <c r="K580" t="s">
        <v>634</v>
      </c>
      <c r="L580">
        <v>1368</v>
      </c>
      <c r="N580">
        <v>1011</v>
      </c>
      <c r="O580" t="s">
        <v>618</v>
      </c>
      <c r="P580" t="s">
        <v>618</v>
      </c>
      <c r="Q580">
        <v>1</v>
      </c>
      <c r="X580">
        <v>0.01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138</v>
      </c>
      <c r="AG580">
        <v>1.4999999999999999E-2</v>
      </c>
      <c r="AH580">
        <v>2</v>
      </c>
      <c r="AI580">
        <v>86550737</v>
      </c>
      <c r="AJ580">
        <v>608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ROW(Source!A511)</f>
        <v>511</v>
      </c>
      <c r="B581">
        <v>86550743</v>
      </c>
      <c r="C581">
        <v>86550735</v>
      </c>
      <c r="D581">
        <v>85701565</v>
      </c>
      <c r="E581">
        <v>1</v>
      </c>
      <c r="F581">
        <v>1</v>
      </c>
      <c r="G581">
        <v>1081</v>
      </c>
      <c r="H581">
        <v>3</v>
      </c>
      <c r="I581" t="s">
        <v>727</v>
      </c>
      <c r="J581" t="s">
        <v>728</v>
      </c>
      <c r="K581" t="s">
        <v>729</v>
      </c>
      <c r="L581">
        <v>1348</v>
      </c>
      <c r="N581">
        <v>1009</v>
      </c>
      <c r="O581" t="s">
        <v>628</v>
      </c>
      <c r="P581" t="s">
        <v>628</v>
      </c>
      <c r="Q581">
        <v>1000</v>
      </c>
      <c r="X581">
        <v>2.0000000000000001E-4</v>
      </c>
      <c r="Y581">
        <v>476.07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36</v>
      </c>
      <c r="AG581">
        <v>2.0000000000000001E-4</v>
      </c>
      <c r="AH581">
        <v>2</v>
      </c>
      <c r="AI581">
        <v>86550738</v>
      </c>
      <c r="AJ581">
        <v>609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ROW(Source!A511)</f>
        <v>511</v>
      </c>
      <c r="B582">
        <v>86550744</v>
      </c>
      <c r="C582">
        <v>86550735</v>
      </c>
      <c r="D582">
        <v>85700837</v>
      </c>
      <c r="E582">
        <v>1</v>
      </c>
      <c r="F582">
        <v>1</v>
      </c>
      <c r="G582">
        <v>1081</v>
      </c>
      <c r="H582">
        <v>3</v>
      </c>
      <c r="I582" t="s">
        <v>733</v>
      </c>
      <c r="J582" t="s">
        <v>734</v>
      </c>
      <c r="K582" t="s">
        <v>735</v>
      </c>
      <c r="L582">
        <v>1348</v>
      </c>
      <c r="N582">
        <v>1009</v>
      </c>
      <c r="O582" t="s">
        <v>628</v>
      </c>
      <c r="P582" t="s">
        <v>628</v>
      </c>
      <c r="Q582">
        <v>1000</v>
      </c>
      <c r="X582">
        <v>6.9999999999999994E-5</v>
      </c>
      <c r="Y582">
        <v>25762.5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36</v>
      </c>
      <c r="AG582">
        <v>6.9999999999999994E-5</v>
      </c>
      <c r="AH582">
        <v>2</v>
      </c>
      <c r="AI582">
        <v>86550739</v>
      </c>
      <c r="AJ582">
        <v>610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ROW(Source!A511)</f>
        <v>511</v>
      </c>
      <c r="B583">
        <v>86550745</v>
      </c>
      <c r="C583">
        <v>86550735</v>
      </c>
      <c r="D583">
        <v>85685850</v>
      </c>
      <c r="E583">
        <v>1081</v>
      </c>
      <c r="F583">
        <v>1</v>
      </c>
      <c r="G583">
        <v>1081</v>
      </c>
      <c r="H583">
        <v>3</v>
      </c>
      <c r="I583" t="s">
        <v>827</v>
      </c>
      <c r="J583" t="s">
        <v>3</v>
      </c>
      <c r="K583" t="s">
        <v>828</v>
      </c>
      <c r="L583">
        <v>1391</v>
      </c>
      <c r="N583">
        <v>1013</v>
      </c>
      <c r="O583" t="s">
        <v>226</v>
      </c>
      <c r="P583" t="s">
        <v>226</v>
      </c>
      <c r="Q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36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ROW(Source!A512)</f>
        <v>512</v>
      </c>
      <c r="B584">
        <v>86550741</v>
      </c>
      <c r="C584">
        <v>86550735</v>
      </c>
      <c r="D584">
        <v>85665773</v>
      </c>
      <c r="E584">
        <v>1081</v>
      </c>
      <c r="F584">
        <v>1</v>
      </c>
      <c r="G584">
        <v>1081</v>
      </c>
      <c r="H584">
        <v>1</v>
      </c>
      <c r="I584" t="s">
        <v>612</v>
      </c>
      <c r="J584" t="s">
        <v>3</v>
      </c>
      <c r="K584" t="s">
        <v>613</v>
      </c>
      <c r="L584">
        <v>1191</v>
      </c>
      <c r="N584">
        <v>1013</v>
      </c>
      <c r="O584" t="s">
        <v>614</v>
      </c>
      <c r="P584" t="s">
        <v>614</v>
      </c>
      <c r="Q584">
        <v>1</v>
      </c>
      <c r="X584">
        <v>0.46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139</v>
      </c>
      <c r="AG584">
        <v>0.63480000000000003</v>
      </c>
      <c r="AH584">
        <v>2</v>
      </c>
      <c r="AI584">
        <v>86550736</v>
      </c>
      <c r="AJ584">
        <v>612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ROW(Source!A512)</f>
        <v>512</v>
      </c>
      <c r="B585">
        <v>86550742</v>
      </c>
      <c r="C585">
        <v>86550735</v>
      </c>
      <c r="D585">
        <v>85731677</v>
      </c>
      <c r="E585">
        <v>1</v>
      </c>
      <c r="F585">
        <v>1</v>
      </c>
      <c r="G585">
        <v>1081</v>
      </c>
      <c r="H585">
        <v>2</v>
      </c>
      <c r="I585" t="s">
        <v>632</v>
      </c>
      <c r="J585" t="s">
        <v>633</v>
      </c>
      <c r="K585" t="s">
        <v>634</v>
      </c>
      <c r="L585">
        <v>1368</v>
      </c>
      <c r="N585">
        <v>1011</v>
      </c>
      <c r="O585" t="s">
        <v>618</v>
      </c>
      <c r="P585" t="s">
        <v>618</v>
      </c>
      <c r="Q585">
        <v>1</v>
      </c>
      <c r="X585">
        <v>0.01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138</v>
      </c>
      <c r="AG585">
        <v>1.4999999999999999E-2</v>
      </c>
      <c r="AH585">
        <v>2</v>
      </c>
      <c r="AI585">
        <v>86550737</v>
      </c>
      <c r="AJ585">
        <v>613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ROW(Source!A512)</f>
        <v>512</v>
      </c>
      <c r="B586">
        <v>86550743</v>
      </c>
      <c r="C586">
        <v>86550735</v>
      </c>
      <c r="D586">
        <v>85701565</v>
      </c>
      <c r="E586">
        <v>1</v>
      </c>
      <c r="F586">
        <v>1</v>
      </c>
      <c r="G586">
        <v>1081</v>
      </c>
      <c r="H586">
        <v>3</v>
      </c>
      <c r="I586" t="s">
        <v>727</v>
      </c>
      <c r="J586" t="s">
        <v>728</v>
      </c>
      <c r="K586" t="s">
        <v>729</v>
      </c>
      <c r="L586">
        <v>1348</v>
      </c>
      <c r="N586">
        <v>1009</v>
      </c>
      <c r="O586" t="s">
        <v>628</v>
      </c>
      <c r="P586" t="s">
        <v>628</v>
      </c>
      <c r="Q586">
        <v>1000</v>
      </c>
      <c r="X586">
        <v>2.0000000000000001E-4</v>
      </c>
      <c r="Y586">
        <v>476.07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36</v>
      </c>
      <c r="AG586">
        <v>2.0000000000000001E-4</v>
      </c>
      <c r="AH586">
        <v>2</v>
      </c>
      <c r="AI586">
        <v>86550738</v>
      </c>
      <c r="AJ586">
        <v>614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ROW(Source!A512)</f>
        <v>512</v>
      </c>
      <c r="B587">
        <v>86550744</v>
      </c>
      <c r="C587">
        <v>86550735</v>
      </c>
      <c r="D587">
        <v>85700837</v>
      </c>
      <c r="E587">
        <v>1</v>
      </c>
      <c r="F587">
        <v>1</v>
      </c>
      <c r="G587">
        <v>1081</v>
      </c>
      <c r="H587">
        <v>3</v>
      </c>
      <c r="I587" t="s">
        <v>733</v>
      </c>
      <c r="J587" t="s">
        <v>734</v>
      </c>
      <c r="K587" t="s">
        <v>735</v>
      </c>
      <c r="L587">
        <v>1348</v>
      </c>
      <c r="N587">
        <v>1009</v>
      </c>
      <c r="O587" t="s">
        <v>628</v>
      </c>
      <c r="P587" t="s">
        <v>628</v>
      </c>
      <c r="Q587">
        <v>1000</v>
      </c>
      <c r="X587">
        <v>6.9999999999999994E-5</v>
      </c>
      <c r="Y587">
        <v>25762.5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36</v>
      </c>
      <c r="AG587">
        <v>6.9999999999999994E-5</v>
      </c>
      <c r="AH587">
        <v>2</v>
      </c>
      <c r="AI587">
        <v>86550739</v>
      </c>
      <c r="AJ587">
        <v>615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ROW(Source!A512)</f>
        <v>512</v>
      </c>
      <c r="B588">
        <v>86550745</v>
      </c>
      <c r="C588">
        <v>86550735</v>
      </c>
      <c r="D588">
        <v>85685850</v>
      </c>
      <c r="E588">
        <v>1081</v>
      </c>
      <c r="F588">
        <v>1</v>
      </c>
      <c r="G588">
        <v>1081</v>
      </c>
      <c r="H588">
        <v>3</v>
      </c>
      <c r="I588" t="s">
        <v>827</v>
      </c>
      <c r="J588" t="s">
        <v>3</v>
      </c>
      <c r="K588" t="s">
        <v>828</v>
      </c>
      <c r="L588">
        <v>1391</v>
      </c>
      <c r="N588">
        <v>1013</v>
      </c>
      <c r="O588" t="s">
        <v>226</v>
      </c>
      <c r="P588" t="s">
        <v>226</v>
      </c>
      <c r="Q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36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ROW(Source!A515)</f>
        <v>515</v>
      </c>
      <c r="B589">
        <v>86550753</v>
      </c>
      <c r="C589">
        <v>86550747</v>
      </c>
      <c r="D589">
        <v>85665773</v>
      </c>
      <c r="E589">
        <v>1081</v>
      </c>
      <c r="F589">
        <v>1</v>
      </c>
      <c r="G589">
        <v>1081</v>
      </c>
      <c r="H589">
        <v>1</v>
      </c>
      <c r="I589" t="s">
        <v>612</v>
      </c>
      <c r="J589" t="s">
        <v>3</v>
      </c>
      <c r="K589" t="s">
        <v>613</v>
      </c>
      <c r="L589">
        <v>1191</v>
      </c>
      <c r="N589">
        <v>1013</v>
      </c>
      <c r="O589" t="s">
        <v>614</v>
      </c>
      <c r="P589" t="s">
        <v>614</v>
      </c>
      <c r="Q589">
        <v>1</v>
      </c>
      <c r="X589">
        <v>0.46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139</v>
      </c>
      <c r="AG589">
        <v>0.63480000000000003</v>
      </c>
      <c r="AH589">
        <v>2</v>
      </c>
      <c r="AI589">
        <v>86550748</v>
      </c>
      <c r="AJ589">
        <v>617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ROW(Source!A515)</f>
        <v>515</v>
      </c>
      <c r="B590">
        <v>86550754</v>
      </c>
      <c r="C590">
        <v>86550747</v>
      </c>
      <c r="D590">
        <v>85731677</v>
      </c>
      <c r="E590">
        <v>1</v>
      </c>
      <c r="F590">
        <v>1</v>
      </c>
      <c r="G590">
        <v>1081</v>
      </c>
      <c r="H590">
        <v>2</v>
      </c>
      <c r="I590" t="s">
        <v>632</v>
      </c>
      <c r="J590" t="s">
        <v>633</v>
      </c>
      <c r="K590" t="s">
        <v>634</v>
      </c>
      <c r="L590">
        <v>1368</v>
      </c>
      <c r="N590">
        <v>1011</v>
      </c>
      <c r="O590" t="s">
        <v>618</v>
      </c>
      <c r="P590" t="s">
        <v>618</v>
      </c>
      <c r="Q590">
        <v>1</v>
      </c>
      <c r="X590">
        <v>0.01</v>
      </c>
      <c r="Y590">
        <v>0</v>
      </c>
      <c r="Z590">
        <v>83.1</v>
      </c>
      <c r="AA590">
        <v>12.62</v>
      </c>
      <c r="AB590">
        <v>0</v>
      </c>
      <c r="AC590">
        <v>0</v>
      </c>
      <c r="AD590">
        <v>1</v>
      </c>
      <c r="AE590">
        <v>0</v>
      </c>
      <c r="AF590" t="s">
        <v>138</v>
      </c>
      <c r="AG590">
        <v>1.4999999999999999E-2</v>
      </c>
      <c r="AH590">
        <v>2</v>
      </c>
      <c r="AI590">
        <v>86550749</v>
      </c>
      <c r="AJ590">
        <v>618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ROW(Source!A515)</f>
        <v>515</v>
      </c>
      <c r="B591">
        <v>86550755</v>
      </c>
      <c r="C591">
        <v>86550747</v>
      </c>
      <c r="D591">
        <v>85701565</v>
      </c>
      <c r="E591">
        <v>1</v>
      </c>
      <c r="F591">
        <v>1</v>
      </c>
      <c r="G591">
        <v>1081</v>
      </c>
      <c r="H591">
        <v>3</v>
      </c>
      <c r="I591" t="s">
        <v>727</v>
      </c>
      <c r="J591" t="s">
        <v>728</v>
      </c>
      <c r="K591" t="s">
        <v>729</v>
      </c>
      <c r="L591">
        <v>1348</v>
      </c>
      <c r="N591">
        <v>1009</v>
      </c>
      <c r="O591" t="s">
        <v>628</v>
      </c>
      <c r="P591" t="s">
        <v>628</v>
      </c>
      <c r="Q591">
        <v>1000</v>
      </c>
      <c r="X591">
        <v>2.0000000000000001E-4</v>
      </c>
      <c r="Y591">
        <v>476.07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36</v>
      </c>
      <c r="AG591">
        <v>2.0000000000000001E-4</v>
      </c>
      <c r="AH591">
        <v>2</v>
      </c>
      <c r="AI591">
        <v>86550750</v>
      </c>
      <c r="AJ591">
        <v>619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ROW(Source!A515)</f>
        <v>515</v>
      </c>
      <c r="B592">
        <v>86550756</v>
      </c>
      <c r="C592">
        <v>86550747</v>
      </c>
      <c r="D592">
        <v>85700837</v>
      </c>
      <c r="E592">
        <v>1</v>
      </c>
      <c r="F592">
        <v>1</v>
      </c>
      <c r="G592">
        <v>1081</v>
      </c>
      <c r="H592">
        <v>3</v>
      </c>
      <c r="I592" t="s">
        <v>733</v>
      </c>
      <c r="J592" t="s">
        <v>734</v>
      </c>
      <c r="K592" t="s">
        <v>735</v>
      </c>
      <c r="L592">
        <v>1348</v>
      </c>
      <c r="N592">
        <v>1009</v>
      </c>
      <c r="O592" t="s">
        <v>628</v>
      </c>
      <c r="P592" t="s">
        <v>628</v>
      </c>
      <c r="Q592">
        <v>1000</v>
      </c>
      <c r="X592">
        <v>6.9999999999999994E-5</v>
      </c>
      <c r="Y592">
        <v>25762.5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36</v>
      </c>
      <c r="AG592">
        <v>6.9999999999999994E-5</v>
      </c>
      <c r="AH592">
        <v>2</v>
      </c>
      <c r="AI592">
        <v>86550751</v>
      </c>
      <c r="AJ592">
        <v>620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ROW(Source!A515)</f>
        <v>515</v>
      </c>
      <c r="B593">
        <v>86550757</v>
      </c>
      <c r="C593">
        <v>86550747</v>
      </c>
      <c r="D593">
        <v>85685850</v>
      </c>
      <c r="E593">
        <v>1081</v>
      </c>
      <c r="F593">
        <v>1</v>
      </c>
      <c r="G593">
        <v>1081</v>
      </c>
      <c r="H593">
        <v>3</v>
      </c>
      <c r="I593" t="s">
        <v>827</v>
      </c>
      <c r="J593" t="s">
        <v>3</v>
      </c>
      <c r="K593" t="s">
        <v>828</v>
      </c>
      <c r="L593">
        <v>1391</v>
      </c>
      <c r="N593">
        <v>1013</v>
      </c>
      <c r="O593" t="s">
        <v>226</v>
      </c>
      <c r="P593" t="s">
        <v>226</v>
      </c>
      <c r="Q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36</v>
      </c>
      <c r="AG593">
        <v>1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ROW(Source!A516)</f>
        <v>516</v>
      </c>
      <c r="B594">
        <v>86550753</v>
      </c>
      <c r="C594">
        <v>86550747</v>
      </c>
      <c r="D594">
        <v>85665773</v>
      </c>
      <c r="E594">
        <v>1081</v>
      </c>
      <c r="F594">
        <v>1</v>
      </c>
      <c r="G594">
        <v>1081</v>
      </c>
      <c r="H594">
        <v>1</v>
      </c>
      <c r="I594" t="s">
        <v>612</v>
      </c>
      <c r="J594" t="s">
        <v>3</v>
      </c>
      <c r="K594" t="s">
        <v>613</v>
      </c>
      <c r="L594">
        <v>1191</v>
      </c>
      <c r="N594">
        <v>1013</v>
      </c>
      <c r="O594" t="s">
        <v>614</v>
      </c>
      <c r="P594" t="s">
        <v>614</v>
      </c>
      <c r="Q594">
        <v>1</v>
      </c>
      <c r="X594">
        <v>0.46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1</v>
      </c>
      <c r="AF594" t="s">
        <v>139</v>
      </c>
      <c r="AG594">
        <v>0.63480000000000003</v>
      </c>
      <c r="AH594">
        <v>2</v>
      </c>
      <c r="AI594">
        <v>86550748</v>
      </c>
      <c r="AJ594">
        <v>622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ROW(Source!A516)</f>
        <v>516</v>
      </c>
      <c r="B595">
        <v>86550754</v>
      </c>
      <c r="C595">
        <v>86550747</v>
      </c>
      <c r="D595">
        <v>85731677</v>
      </c>
      <c r="E595">
        <v>1</v>
      </c>
      <c r="F595">
        <v>1</v>
      </c>
      <c r="G595">
        <v>1081</v>
      </c>
      <c r="H595">
        <v>2</v>
      </c>
      <c r="I595" t="s">
        <v>632</v>
      </c>
      <c r="J595" t="s">
        <v>633</v>
      </c>
      <c r="K595" t="s">
        <v>634</v>
      </c>
      <c r="L595">
        <v>1368</v>
      </c>
      <c r="N595">
        <v>1011</v>
      </c>
      <c r="O595" t="s">
        <v>618</v>
      </c>
      <c r="P595" t="s">
        <v>618</v>
      </c>
      <c r="Q595">
        <v>1</v>
      </c>
      <c r="X595">
        <v>0.01</v>
      </c>
      <c r="Y595">
        <v>0</v>
      </c>
      <c r="Z595">
        <v>83.1</v>
      </c>
      <c r="AA595">
        <v>12.62</v>
      </c>
      <c r="AB595">
        <v>0</v>
      </c>
      <c r="AC595">
        <v>0</v>
      </c>
      <c r="AD595">
        <v>1</v>
      </c>
      <c r="AE595">
        <v>0</v>
      </c>
      <c r="AF595" t="s">
        <v>138</v>
      </c>
      <c r="AG595">
        <v>1.4999999999999999E-2</v>
      </c>
      <c r="AH595">
        <v>2</v>
      </c>
      <c r="AI595">
        <v>86550749</v>
      </c>
      <c r="AJ595">
        <v>623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ROW(Source!A516)</f>
        <v>516</v>
      </c>
      <c r="B596">
        <v>86550755</v>
      </c>
      <c r="C596">
        <v>86550747</v>
      </c>
      <c r="D596">
        <v>85701565</v>
      </c>
      <c r="E596">
        <v>1</v>
      </c>
      <c r="F596">
        <v>1</v>
      </c>
      <c r="G596">
        <v>1081</v>
      </c>
      <c r="H596">
        <v>3</v>
      </c>
      <c r="I596" t="s">
        <v>727</v>
      </c>
      <c r="J596" t="s">
        <v>728</v>
      </c>
      <c r="K596" t="s">
        <v>729</v>
      </c>
      <c r="L596">
        <v>1348</v>
      </c>
      <c r="N596">
        <v>1009</v>
      </c>
      <c r="O596" t="s">
        <v>628</v>
      </c>
      <c r="P596" t="s">
        <v>628</v>
      </c>
      <c r="Q596">
        <v>1000</v>
      </c>
      <c r="X596">
        <v>2.0000000000000001E-4</v>
      </c>
      <c r="Y596">
        <v>476.07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36</v>
      </c>
      <c r="AG596">
        <v>2.0000000000000001E-4</v>
      </c>
      <c r="AH596">
        <v>2</v>
      </c>
      <c r="AI596">
        <v>86550750</v>
      </c>
      <c r="AJ596">
        <v>624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ROW(Source!A516)</f>
        <v>516</v>
      </c>
      <c r="B597">
        <v>86550756</v>
      </c>
      <c r="C597">
        <v>86550747</v>
      </c>
      <c r="D597">
        <v>85700837</v>
      </c>
      <c r="E597">
        <v>1</v>
      </c>
      <c r="F597">
        <v>1</v>
      </c>
      <c r="G597">
        <v>1081</v>
      </c>
      <c r="H597">
        <v>3</v>
      </c>
      <c r="I597" t="s">
        <v>733</v>
      </c>
      <c r="J597" t="s">
        <v>734</v>
      </c>
      <c r="K597" t="s">
        <v>735</v>
      </c>
      <c r="L597">
        <v>1348</v>
      </c>
      <c r="N597">
        <v>1009</v>
      </c>
      <c r="O597" t="s">
        <v>628</v>
      </c>
      <c r="P597" t="s">
        <v>628</v>
      </c>
      <c r="Q597">
        <v>1000</v>
      </c>
      <c r="X597">
        <v>6.9999999999999994E-5</v>
      </c>
      <c r="Y597">
        <v>25762.5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36</v>
      </c>
      <c r="AG597">
        <v>6.9999999999999994E-5</v>
      </c>
      <c r="AH597">
        <v>2</v>
      </c>
      <c r="AI597">
        <v>86550751</v>
      </c>
      <c r="AJ597">
        <v>625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ROW(Source!A516)</f>
        <v>516</v>
      </c>
      <c r="B598">
        <v>86550757</v>
      </c>
      <c r="C598">
        <v>86550747</v>
      </c>
      <c r="D598">
        <v>85685850</v>
      </c>
      <c r="E598">
        <v>1081</v>
      </c>
      <c r="F598">
        <v>1</v>
      </c>
      <c r="G598">
        <v>1081</v>
      </c>
      <c r="H598">
        <v>3</v>
      </c>
      <c r="I598" t="s">
        <v>827</v>
      </c>
      <c r="J598" t="s">
        <v>3</v>
      </c>
      <c r="K598" t="s">
        <v>828</v>
      </c>
      <c r="L598">
        <v>1391</v>
      </c>
      <c r="N598">
        <v>1013</v>
      </c>
      <c r="O598" t="s">
        <v>226</v>
      </c>
      <c r="P598" t="s">
        <v>226</v>
      </c>
      <c r="Q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36</v>
      </c>
      <c r="AG598">
        <v>1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ROW(Source!A523)</f>
        <v>523</v>
      </c>
      <c r="B599">
        <v>86550768</v>
      </c>
      <c r="C599">
        <v>86550761</v>
      </c>
      <c r="D599">
        <v>85665773</v>
      </c>
      <c r="E599">
        <v>1081</v>
      </c>
      <c r="F599">
        <v>1</v>
      </c>
      <c r="G599">
        <v>1081</v>
      </c>
      <c r="H599">
        <v>1</v>
      </c>
      <c r="I599" t="s">
        <v>612</v>
      </c>
      <c r="J599" t="s">
        <v>3</v>
      </c>
      <c r="K599" t="s">
        <v>613</v>
      </c>
      <c r="L599">
        <v>1191</v>
      </c>
      <c r="N599">
        <v>1013</v>
      </c>
      <c r="O599" t="s">
        <v>614</v>
      </c>
      <c r="P599" t="s">
        <v>614</v>
      </c>
      <c r="Q599">
        <v>1</v>
      </c>
      <c r="X599">
        <v>0.61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139</v>
      </c>
      <c r="AG599">
        <v>0.84179999999999988</v>
      </c>
      <c r="AH599">
        <v>2</v>
      </c>
      <c r="AI599">
        <v>86550762</v>
      </c>
      <c r="AJ599">
        <v>627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ROW(Source!A523)</f>
        <v>523</v>
      </c>
      <c r="B600">
        <v>86550769</v>
      </c>
      <c r="C600">
        <v>86550761</v>
      </c>
      <c r="D600">
        <v>85731677</v>
      </c>
      <c r="E600">
        <v>1</v>
      </c>
      <c r="F600">
        <v>1</v>
      </c>
      <c r="G600">
        <v>1081</v>
      </c>
      <c r="H600">
        <v>2</v>
      </c>
      <c r="I600" t="s">
        <v>632</v>
      </c>
      <c r="J600" t="s">
        <v>633</v>
      </c>
      <c r="K600" t="s">
        <v>634</v>
      </c>
      <c r="L600">
        <v>1368</v>
      </c>
      <c r="N600">
        <v>1011</v>
      </c>
      <c r="O600" t="s">
        <v>618</v>
      </c>
      <c r="P600" t="s">
        <v>618</v>
      </c>
      <c r="Q600">
        <v>1</v>
      </c>
      <c r="X600">
        <v>6.0000000000000001E-3</v>
      </c>
      <c r="Y600">
        <v>0</v>
      </c>
      <c r="Z600">
        <v>83.1</v>
      </c>
      <c r="AA600">
        <v>12.62</v>
      </c>
      <c r="AB600">
        <v>0</v>
      </c>
      <c r="AC600">
        <v>0</v>
      </c>
      <c r="AD600">
        <v>1</v>
      </c>
      <c r="AE600">
        <v>0</v>
      </c>
      <c r="AF600" t="s">
        <v>138</v>
      </c>
      <c r="AG600">
        <v>8.9999999999999993E-3</v>
      </c>
      <c r="AH600">
        <v>2</v>
      </c>
      <c r="AI600">
        <v>86550763</v>
      </c>
      <c r="AJ600">
        <v>628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ROW(Source!A523)</f>
        <v>523</v>
      </c>
      <c r="B601">
        <v>86550770</v>
      </c>
      <c r="C601">
        <v>86550761</v>
      </c>
      <c r="D601">
        <v>85701565</v>
      </c>
      <c r="E601">
        <v>1</v>
      </c>
      <c r="F601">
        <v>1</v>
      </c>
      <c r="G601">
        <v>1081</v>
      </c>
      <c r="H601">
        <v>3</v>
      </c>
      <c r="I601" t="s">
        <v>727</v>
      </c>
      <c r="J601" t="s">
        <v>728</v>
      </c>
      <c r="K601" t="s">
        <v>729</v>
      </c>
      <c r="L601">
        <v>1348</v>
      </c>
      <c r="N601">
        <v>1009</v>
      </c>
      <c r="O601" t="s">
        <v>628</v>
      </c>
      <c r="P601" t="s">
        <v>628</v>
      </c>
      <c r="Q601">
        <v>1000</v>
      </c>
      <c r="X601">
        <v>2.4000000000000001E-4</v>
      </c>
      <c r="Y601">
        <v>476.07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36</v>
      </c>
      <c r="AG601">
        <v>2.4000000000000001E-4</v>
      </c>
      <c r="AH601">
        <v>2</v>
      </c>
      <c r="AI601">
        <v>86550764</v>
      </c>
      <c r="AJ601">
        <v>629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ROW(Source!A523)</f>
        <v>523</v>
      </c>
      <c r="B602">
        <v>86550771</v>
      </c>
      <c r="C602">
        <v>86550761</v>
      </c>
      <c r="D602">
        <v>85700837</v>
      </c>
      <c r="E602">
        <v>1</v>
      </c>
      <c r="F602">
        <v>1</v>
      </c>
      <c r="G602">
        <v>1081</v>
      </c>
      <c r="H602">
        <v>3</v>
      </c>
      <c r="I602" t="s">
        <v>733</v>
      </c>
      <c r="J602" t="s">
        <v>734</v>
      </c>
      <c r="K602" t="s">
        <v>735</v>
      </c>
      <c r="L602">
        <v>1348</v>
      </c>
      <c r="N602">
        <v>1009</v>
      </c>
      <c r="O602" t="s">
        <v>628</v>
      </c>
      <c r="P602" t="s">
        <v>628</v>
      </c>
      <c r="Q602">
        <v>1000</v>
      </c>
      <c r="X602">
        <v>6.9999999999999994E-5</v>
      </c>
      <c r="Y602">
        <v>25762.5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36</v>
      </c>
      <c r="AG602">
        <v>6.9999999999999994E-5</v>
      </c>
      <c r="AH602">
        <v>2</v>
      </c>
      <c r="AI602">
        <v>86550765</v>
      </c>
      <c r="AJ602">
        <v>630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ROW(Source!A523)</f>
        <v>523</v>
      </c>
      <c r="B603">
        <v>86550772</v>
      </c>
      <c r="C603">
        <v>86550761</v>
      </c>
      <c r="D603">
        <v>85687756</v>
      </c>
      <c r="E603">
        <v>1081</v>
      </c>
      <c r="F603">
        <v>1</v>
      </c>
      <c r="G603">
        <v>1081</v>
      </c>
      <c r="H603">
        <v>3</v>
      </c>
      <c r="I603" t="s">
        <v>829</v>
      </c>
      <c r="J603" t="s">
        <v>3</v>
      </c>
      <c r="K603" t="s">
        <v>830</v>
      </c>
      <c r="L603">
        <v>1354</v>
      </c>
      <c r="N603">
        <v>1010</v>
      </c>
      <c r="O603" t="s">
        <v>163</v>
      </c>
      <c r="P603" t="s">
        <v>163</v>
      </c>
      <c r="Q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36</v>
      </c>
      <c r="AG603">
        <v>1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ROW(Source!A524)</f>
        <v>524</v>
      </c>
      <c r="B604">
        <v>86550768</v>
      </c>
      <c r="C604">
        <v>86550761</v>
      </c>
      <c r="D604">
        <v>85665773</v>
      </c>
      <c r="E604">
        <v>1081</v>
      </c>
      <c r="F604">
        <v>1</v>
      </c>
      <c r="G604">
        <v>1081</v>
      </c>
      <c r="H604">
        <v>1</v>
      </c>
      <c r="I604" t="s">
        <v>612</v>
      </c>
      <c r="J604" t="s">
        <v>3</v>
      </c>
      <c r="K604" t="s">
        <v>613</v>
      </c>
      <c r="L604">
        <v>1191</v>
      </c>
      <c r="N604">
        <v>1013</v>
      </c>
      <c r="O604" t="s">
        <v>614</v>
      </c>
      <c r="P604" t="s">
        <v>614</v>
      </c>
      <c r="Q604">
        <v>1</v>
      </c>
      <c r="X604">
        <v>0.61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 t="s">
        <v>139</v>
      </c>
      <c r="AG604">
        <v>0.84179999999999988</v>
      </c>
      <c r="AH604">
        <v>2</v>
      </c>
      <c r="AI604">
        <v>86550762</v>
      </c>
      <c r="AJ604">
        <v>633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ROW(Source!A524)</f>
        <v>524</v>
      </c>
      <c r="B605">
        <v>86550769</v>
      </c>
      <c r="C605">
        <v>86550761</v>
      </c>
      <c r="D605">
        <v>85731677</v>
      </c>
      <c r="E605">
        <v>1</v>
      </c>
      <c r="F605">
        <v>1</v>
      </c>
      <c r="G605">
        <v>1081</v>
      </c>
      <c r="H605">
        <v>2</v>
      </c>
      <c r="I605" t="s">
        <v>632</v>
      </c>
      <c r="J605" t="s">
        <v>633</v>
      </c>
      <c r="K605" t="s">
        <v>634</v>
      </c>
      <c r="L605">
        <v>1368</v>
      </c>
      <c r="N605">
        <v>1011</v>
      </c>
      <c r="O605" t="s">
        <v>618</v>
      </c>
      <c r="P605" t="s">
        <v>618</v>
      </c>
      <c r="Q605">
        <v>1</v>
      </c>
      <c r="X605">
        <v>6.0000000000000001E-3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138</v>
      </c>
      <c r="AG605">
        <v>8.9999999999999993E-3</v>
      </c>
      <c r="AH605">
        <v>2</v>
      </c>
      <c r="AI605">
        <v>86550763</v>
      </c>
      <c r="AJ605">
        <v>634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ROW(Source!A524)</f>
        <v>524</v>
      </c>
      <c r="B606">
        <v>86550770</v>
      </c>
      <c r="C606">
        <v>86550761</v>
      </c>
      <c r="D606">
        <v>85701565</v>
      </c>
      <c r="E606">
        <v>1</v>
      </c>
      <c r="F606">
        <v>1</v>
      </c>
      <c r="G606">
        <v>1081</v>
      </c>
      <c r="H606">
        <v>3</v>
      </c>
      <c r="I606" t="s">
        <v>727</v>
      </c>
      <c r="J606" t="s">
        <v>728</v>
      </c>
      <c r="K606" t="s">
        <v>729</v>
      </c>
      <c r="L606">
        <v>1348</v>
      </c>
      <c r="N606">
        <v>1009</v>
      </c>
      <c r="O606" t="s">
        <v>628</v>
      </c>
      <c r="P606" t="s">
        <v>628</v>
      </c>
      <c r="Q606">
        <v>1000</v>
      </c>
      <c r="X606">
        <v>2.4000000000000001E-4</v>
      </c>
      <c r="Y606">
        <v>476.07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36</v>
      </c>
      <c r="AG606">
        <v>2.4000000000000001E-4</v>
      </c>
      <c r="AH606">
        <v>2</v>
      </c>
      <c r="AI606">
        <v>86550764</v>
      </c>
      <c r="AJ606">
        <v>635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ROW(Source!A524)</f>
        <v>524</v>
      </c>
      <c r="B607">
        <v>86550771</v>
      </c>
      <c r="C607">
        <v>86550761</v>
      </c>
      <c r="D607">
        <v>85700837</v>
      </c>
      <c r="E607">
        <v>1</v>
      </c>
      <c r="F607">
        <v>1</v>
      </c>
      <c r="G607">
        <v>1081</v>
      </c>
      <c r="H607">
        <v>3</v>
      </c>
      <c r="I607" t="s">
        <v>733</v>
      </c>
      <c r="J607" t="s">
        <v>734</v>
      </c>
      <c r="K607" t="s">
        <v>735</v>
      </c>
      <c r="L607">
        <v>1348</v>
      </c>
      <c r="N607">
        <v>1009</v>
      </c>
      <c r="O607" t="s">
        <v>628</v>
      </c>
      <c r="P607" t="s">
        <v>628</v>
      </c>
      <c r="Q607">
        <v>1000</v>
      </c>
      <c r="X607">
        <v>6.9999999999999994E-5</v>
      </c>
      <c r="Y607">
        <v>25762.5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36</v>
      </c>
      <c r="AG607">
        <v>6.9999999999999994E-5</v>
      </c>
      <c r="AH607">
        <v>2</v>
      </c>
      <c r="AI607">
        <v>86550765</v>
      </c>
      <c r="AJ607">
        <v>636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ROW(Source!A524)</f>
        <v>524</v>
      </c>
      <c r="B608">
        <v>86550772</v>
      </c>
      <c r="C608">
        <v>86550761</v>
      </c>
      <c r="D608">
        <v>85687756</v>
      </c>
      <c r="E608">
        <v>1081</v>
      </c>
      <c r="F608">
        <v>1</v>
      </c>
      <c r="G608">
        <v>1081</v>
      </c>
      <c r="H608">
        <v>3</v>
      </c>
      <c r="I608" t="s">
        <v>829</v>
      </c>
      <c r="J608" t="s">
        <v>3</v>
      </c>
      <c r="K608" t="s">
        <v>830</v>
      </c>
      <c r="L608">
        <v>1354</v>
      </c>
      <c r="N608">
        <v>1010</v>
      </c>
      <c r="O608" t="s">
        <v>163</v>
      </c>
      <c r="P608" t="s">
        <v>163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36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ROW(Source!A564)</f>
        <v>564</v>
      </c>
      <c r="B609">
        <v>86550785</v>
      </c>
      <c r="C609">
        <v>86550775</v>
      </c>
      <c r="D609">
        <v>85665773</v>
      </c>
      <c r="E609">
        <v>1081</v>
      </c>
      <c r="F609">
        <v>1</v>
      </c>
      <c r="G609">
        <v>1081</v>
      </c>
      <c r="H609">
        <v>1</v>
      </c>
      <c r="I609" t="s">
        <v>612</v>
      </c>
      <c r="J609" t="s">
        <v>3</v>
      </c>
      <c r="K609" t="s">
        <v>613</v>
      </c>
      <c r="L609">
        <v>1191</v>
      </c>
      <c r="N609">
        <v>1013</v>
      </c>
      <c r="O609" t="s">
        <v>614</v>
      </c>
      <c r="P609" t="s">
        <v>614</v>
      </c>
      <c r="Q609">
        <v>1</v>
      </c>
      <c r="X609">
        <v>8.14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3</v>
      </c>
      <c r="AG609">
        <v>8.14</v>
      </c>
      <c r="AH609">
        <v>2</v>
      </c>
      <c r="AI609">
        <v>86550776</v>
      </c>
      <c r="AJ609">
        <v>639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ROW(Source!A564)</f>
        <v>564</v>
      </c>
      <c r="B610">
        <v>86550786</v>
      </c>
      <c r="C610">
        <v>86550775</v>
      </c>
      <c r="D610">
        <v>85731677</v>
      </c>
      <c r="E610">
        <v>1</v>
      </c>
      <c r="F610">
        <v>1</v>
      </c>
      <c r="G610">
        <v>1081</v>
      </c>
      <c r="H610">
        <v>2</v>
      </c>
      <c r="I610" t="s">
        <v>632</v>
      </c>
      <c r="J610" t="s">
        <v>633</v>
      </c>
      <c r="K610" t="s">
        <v>634</v>
      </c>
      <c r="L610">
        <v>1368</v>
      </c>
      <c r="N610">
        <v>1011</v>
      </c>
      <c r="O610" t="s">
        <v>618</v>
      </c>
      <c r="P610" t="s">
        <v>618</v>
      </c>
      <c r="Q610">
        <v>1</v>
      </c>
      <c r="X610">
        <v>0.01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3</v>
      </c>
      <c r="AG610">
        <v>0.01</v>
      </c>
      <c r="AH610">
        <v>2</v>
      </c>
      <c r="AI610">
        <v>86550777</v>
      </c>
      <c r="AJ610">
        <v>640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ROW(Source!A564)</f>
        <v>564</v>
      </c>
      <c r="B611">
        <v>86550788</v>
      </c>
      <c r="C611">
        <v>86550775</v>
      </c>
      <c r="D611">
        <v>85731738</v>
      </c>
      <c r="E611">
        <v>1</v>
      </c>
      <c r="F611">
        <v>1</v>
      </c>
      <c r="G611">
        <v>1081</v>
      </c>
      <c r="H611">
        <v>2</v>
      </c>
      <c r="I611" t="s">
        <v>752</v>
      </c>
      <c r="J611" t="s">
        <v>753</v>
      </c>
      <c r="K611" t="s">
        <v>754</v>
      </c>
      <c r="L611">
        <v>1368</v>
      </c>
      <c r="N611">
        <v>1011</v>
      </c>
      <c r="O611" t="s">
        <v>618</v>
      </c>
      <c r="P611" t="s">
        <v>618</v>
      </c>
      <c r="Q611">
        <v>1</v>
      </c>
      <c r="X611">
        <v>3</v>
      </c>
      <c r="Y611">
        <v>0</v>
      </c>
      <c r="Z611">
        <v>0.42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3</v>
      </c>
      <c r="AH611">
        <v>2</v>
      </c>
      <c r="AI611">
        <v>86550779</v>
      </c>
      <c r="AJ611">
        <v>641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ROW(Source!A564)</f>
        <v>564</v>
      </c>
      <c r="B612">
        <v>86550789</v>
      </c>
      <c r="C612">
        <v>86550775</v>
      </c>
      <c r="D612">
        <v>85731764</v>
      </c>
      <c r="E612">
        <v>1</v>
      </c>
      <c r="F612">
        <v>1</v>
      </c>
      <c r="G612">
        <v>1081</v>
      </c>
      <c r="H612">
        <v>2</v>
      </c>
      <c r="I612" t="s">
        <v>639</v>
      </c>
      <c r="J612" t="s">
        <v>640</v>
      </c>
      <c r="K612" t="s">
        <v>641</v>
      </c>
      <c r="L612">
        <v>1368</v>
      </c>
      <c r="N612">
        <v>1011</v>
      </c>
      <c r="O612" t="s">
        <v>618</v>
      </c>
      <c r="P612" t="s">
        <v>618</v>
      </c>
      <c r="Q612">
        <v>1</v>
      </c>
      <c r="X612">
        <v>0.8</v>
      </c>
      <c r="Y612">
        <v>0</v>
      </c>
      <c r="Z612">
        <v>0.47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</v>
      </c>
      <c r="AG612">
        <v>0.8</v>
      </c>
      <c r="AH612">
        <v>2</v>
      </c>
      <c r="AI612">
        <v>86550780</v>
      </c>
      <c r="AJ612">
        <v>642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ROW(Source!A564)</f>
        <v>564</v>
      </c>
      <c r="B613">
        <v>86550787</v>
      </c>
      <c r="C613">
        <v>86550775</v>
      </c>
      <c r="D613">
        <v>85730911</v>
      </c>
      <c r="E613">
        <v>1</v>
      </c>
      <c r="F613">
        <v>1</v>
      </c>
      <c r="G613">
        <v>1081</v>
      </c>
      <c r="H613">
        <v>2</v>
      </c>
      <c r="I613" t="s">
        <v>652</v>
      </c>
      <c r="J613" t="s">
        <v>653</v>
      </c>
      <c r="K613" t="s">
        <v>654</v>
      </c>
      <c r="L613">
        <v>1368</v>
      </c>
      <c r="N613">
        <v>1011</v>
      </c>
      <c r="O613" t="s">
        <v>618</v>
      </c>
      <c r="P613" t="s">
        <v>618</v>
      </c>
      <c r="Q613">
        <v>1</v>
      </c>
      <c r="X613">
        <v>0.02</v>
      </c>
      <c r="Y613">
        <v>0</v>
      </c>
      <c r="Z613">
        <v>179.17</v>
      </c>
      <c r="AA613">
        <v>16.93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0.02</v>
      </c>
      <c r="AH613">
        <v>2</v>
      </c>
      <c r="AI613">
        <v>86550778</v>
      </c>
      <c r="AJ613">
        <v>643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ROW(Source!A564)</f>
        <v>564</v>
      </c>
      <c r="B614">
        <v>86550790</v>
      </c>
      <c r="C614">
        <v>86550775</v>
      </c>
      <c r="D614">
        <v>85710729</v>
      </c>
      <c r="E614">
        <v>1</v>
      </c>
      <c r="F614">
        <v>1</v>
      </c>
      <c r="G614">
        <v>1081</v>
      </c>
      <c r="H614">
        <v>3</v>
      </c>
      <c r="I614" t="s">
        <v>755</v>
      </c>
      <c r="J614" t="s">
        <v>756</v>
      </c>
      <c r="K614" t="s">
        <v>757</v>
      </c>
      <c r="L614">
        <v>1354</v>
      </c>
      <c r="N614">
        <v>1010</v>
      </c>
      <c r="O614" t="s">
        <v>163</v>
      </c>
      <c r="P614" t="s">
        <v>163</v>
      </c>
      <c r="Q614">
        <v>1</v>
      </c>
      <c r="X614">
        <v>2E-3</v>
      </c>
      <c r="Y614">
        <v>104.86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2E-3</v>
      </c>
      <c r="AH614">
        <v>2</v>
      </c>
      <c r="AI614">
        <v>86550781</v>
      </c>
      <c r="AJ614">
        <v>646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ROW(Source!A564)</f>
        <v>564</v>
      </c>
      <c r="B615">
        <v>86550791</v>
      </c>
      <c r="C615">
        <v>86550775</v>
      </c>
      <c r="D615">
        <v>85710690</v>
      </c>
      <c r="E615">
        <v>1</v>
      </c>
      <c r="F615">
        <v>1</v>
      </c>
      <c r="G615">
        <v>1081</v>
      </c>
      <c r="H615">
        <v>3</v>
      </c>
      <c r="I615" t="s">
        <v>758</v>
      </c>
      <c r="J615" t="s">
        <v>759</v>
      </c>
      <c r="K615" t="s">
        <v>760</v>
      </c>
      <c r="L615">
        <v>1354</v>
      </c>
      <c r="N615">
        <v>1010</v>
      </c>
      <c r="O615" t="s">
        <v>163</v>
      </c>
      <c r="P615" t="s">
        <v>163</v>
      </c>
      <c r="Q615">
        <v>1</v>
      </c>
      <c r="X615">
        <v>1.8420000000000001</v>
      </c>
      <c r="Y615">
        <v>4.3600000000000003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1.8420000000000001</v>
      </c>
      <c r="AH615">
        <v>2</v>
      </c>
      <c r="AI615">
        <v>86550782</v>
      </c>
      <c r="AJ615">
        <v>647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ROW(Source!A564)</f>
        <v>564</v>
      </c>
      <c r="B616">
        <v>86550792</v>
      </c>
      <c r="C616">
        <v>86550775</v>
      </c>
      <c r="D616">
        <v>85687756</v>
      </c>
      <c r="E616">
        <v>1081</v>
      </c>
      <c r="F616">
        <v>1</v>
      </c>
      <c r="G616">
        <v>1081</v>
      </c>
      <c r="H616">
        <v>3</v>
      </c>
      <c r="I616" t="s">
        <v>829</v>
      </c>
      <c r="J616" t="s">
        <v>3</v>
      </c>
      <c r="K616" t="s">
        <v>831</v>
      </c>
      <c r="L616">
        <v>1354</v>
      </c>
      <c r="N616">
        <v>1010</v>
      </c>
      <c r="O616" t="s">
        <v>163</v>
      </c>
      <c r="P616" t="s">
        <v>163</v>
      </c>
      <c r="Q616">
        <v>1</v>
      </c>
      <c r="X616">
        <v>10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3</v>
      </c>
      <c r="AG616">
        <v>10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ROW(Source!A565)</f>
        <v>565</v>
      </c>
      <c r="B617">
        <v>86550785</v>
      </c>
      <c r="C617">
        <v>86550775</v>
      </c>
      <c r="D617">
        <v>85665773</v>
      </c>
      <c r="E617">
        <v>1081</v>
      </c>
      <c r="F617">
        <v>1</v>
      </c>
      <c r="G617">
        <v>1081</v>
      </c>
      <c r="H617">
        <v>1</v>
      </c>
      <c r="I617" t="s">
        <v>612</v>
      </c>
      <c r="J617" t="s">
        <v>3</v>
      </c>
      <c r="K617" t="s">
        <v>613</v>
      </c>
      <c r="L617">
        <v>1191</v>
      </c>
      <c r="N617">
        <v>1013</v>
      </c>
      <c r="O617" t="s">
        <v>614</v>
      </c>
      <c r="P617" t="s">
        <v>614</v>
      </c>
      <c r="Q617">
        <v>1</v>
      </c>
      <c r="X617">
        <v>8.14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3</v>
      </c>
      <c r="AG617">
        <v>8.14</v>
      </c>
      <c r="AH617">
        <v>2</v>
      </c>
      <c r="AI617">
        <v>86550776</v>
      </c>
      <c r="AJ617">
        <v>648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ROW(Source!A565)</f>
        <v>565</v>
      </c>
      <c r="B618">
        <v>86550786</v>
      </c>
      <c r="C618">
        <v>86550775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632</v>
      </c>
      <c r="J618" t="s">
        <v>633</v>
      </c>
      <c r="K618" t="s">
        <v>634</v>
      </c>
      <c r="L618">
        <v>1368</v>
      </c>
      <c r="N618">
        <v>1011</v>
      </c>
      <c r="O618" t="s">
        <v>618</v>
      </c>
      <c r="P618" t="s">
        <v>618</v>
      </c>
      <c r="Q618">
        <v>1</v>
      </c>
      <c r="X618">
        <v>0.01</v>
      </c>
      <c r="Y618">
        <v>0</v>
      </c>
      <c r="Z618">
        <v>83.1</v>
      </c>
      <c r="AA618">
        <v>12.62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0.01</v>
      </c>
      <c r="AH618">
        <v>2</v>
      </c>
      <c r="AI618">
        <v>86550777</v>
      </c>
      <c r="AJ618">
        <v>649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ROW(Source!A565)</f>
        <v>565</v>
      </c>
      <c r="B619">
        <v>86550788</v>
      </c>
      <c r="C619">
        <v>86550775</v>
      </c>
      <c r="D619">
        <v>85731738</v>
      </c>
      <c r="E619">
        <v>1</v>
      </c>
      <c r="F619">
        <v>1</v>
      </c>
      <c r="G619">
        <v>1081</v>
      </c>
      <c r="H619">
        <v>2</v>
      </c>
      <c r="I619" t="s">
        <v>752</v>
      </c>
      <c r="J619" t="s">
        <v>753</v>
      </c>
      <c r="K619" t="s">
        <v>754</v>
      </c>
      <c r="L619">
        <v>1368</v>
      </c>
      <c r="N619">
        <v>1011</v>
      </c>
      <c r="O619" t="s">
        <v>618</v>
      </c>
      <c r="P619" t="s">
        <v>618</v>
      </c>
      <c r="Q619">
        <v>1</v>
      </c>
      <c r="X619">
        <v>3</v>
      </c>
      <c r="Y619">
        <v>0</v>
      </c>
      <c r="Z619">
        <v>0.42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3</v>
      </c>
      <c r="AH619">
        <v>2</v>
      </c>
      <c r="AI619">
        <v>86550779</v>
      </c>
      <c r="AJ619">
        <v>650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ROW(Source!A565)</f>
        <v>565</v>
      </c>
      <c r="B620">
        <v>86550789</v>
      </c>
      <c r="C620">
        <v>86550775</v>
      </c>
      <c r="D620">
        <v>85731764</v>
      </c>
      <c r="E620">
        <v>1</v>
      </c>
      <c r="F620">
        <v>1</v>
      </c>
      <c r="G620">
        <v>1081</v>
      </c>
      <c r="H620">
        <v>2</v>
      </c>
      <c r="I620" t="s">
        <v>639</v>
      </c>
      <c r="J620" t="s">
        <v>640</v>
      </c>
      <c r="K620" t="s">
        <v>641</v>
      </c>
      <c r="L620">
        <v>1368</v>
      </c>
      <c r="N620">
        <v>1011</v>
      </c>
      <c r="O620" t="s">
        <v>618</v>
      </c>
      <c r="P620" t="s">
        <v>618</v>
      </c>
      <c r="Q620">
        <v>1</v>
      </c>
      <c r="X620">
        <v>0.8</v>
      </c>
      <c r="Y620">
        <v>0</v>
      </c>
      <c r="Z620">
        <v>0.47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</v>
      </c>
      <c r="AG620">
        <v>0.8</v>
      </c>
      <c r="AH620">
        <v>2</v>
      </c>
      <c r="AI620">
        <v>86550780</v>
      </c>
      <c r="AJ620">
        <v>651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ROW(Source!A565)</f>
        <v>565</v>
      </c>
      <c r="B621">
        <v>86550787</v>
      </c>
      <c r="C621">
        <v>86550775</v>
      </c>
      <c r="D621">
        <v>85730911</v>
      </c>
      <c r="E621">
        <v>1</v>
      </c>
      <c r="F621">
        <v>1</v>
      </c>
      <c r="G621">
        <v>1081</v>
      </c>
      <c r="H621">
        <v>2</v>
      </c>
      <c r="I621" t="s">
        <v>652</v>
      </c>
      <c r="J621" t="s">
        <v>653</v>
      </c>
      <c r="K621" t="s">
        <v>654</v>
      </c>
      <c r="L621">
        <v>1368</v>
      </c>
      <c r="N621">
        <v>1011</v>
      </c>
      <c r="O621" t="s">
        <v>618</v>
      </c>
      <c r="P621" t="s">
        <v>618</v>
      </c>
      <c r="Q621">
        <v>1</v>
      </c>
      <c r="X621">
        <v>0.02</v>
      </c>
      <c r="Y621">
        <v>0</v>
      </c>
      <c r="Z621">
        <v>179.17</v>
      </c>
      <c r="AA621">
        <v>16.93</v>
      </c>
      <c r="AB621">
        <v>0</v>
      </c>
      <c r="AC621">
        <v>0</v>
      </c>
      <c r="AD621">
        <v>1</v>
      </c>
      <c r="AE621">
        <v>0</v>
      </c>
      <c r="AF621" t="s">
        <v>3</v>
      </c>
      <c r="AG621">
        <v>0.02</v>
      </c>
      <c r="AH621">
        <v>2</v>
      </c>
      <c r="AI621">
        <v>86550778</v>
      </c>
      <c r="AJ621">
        <v>652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ROW(Source!A565)</f>
        <v>565</v>
      </c>
      <c r="B622">
        <v>86550790</v>
      </c>
      <c r="C622">
        <v>86550775</v>
      </c>
      <c r="D622">
        <v>85710729</v>
      </c>
      <c r="E622">
        <v>1</v>
      </c>
      <c r="F622">
        <v>1</v>
      </c>
      <c r="G622">
        <v>1081</v>
      </c>
      <c r="H622">
        <v>3</v>
      </c>
      <c r="I622" t="s">
        <v>755</v>
      </c>
      <c r="J622" t="s">
        <v>756</v>
      </c>
      <c r="K622" t="s">
        <v>757</v>
      </c>
      <c r="L622">
        <v>1354</v>
      </c>
      <c r="N622">
        <v>1010</v>
      </c>
      <c r="O622" t="s">
        <v>163</v>
      </c>
      <c r="P622" t="s">
        <v>163</v>
      </c>
      <c r="Q622">
        <v>1</v>
      </c>
      <c r="X622">
        <v>2E-3</v>
      </c>
      <c r="Y622">
        <v>104.86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</v>
      </c>
      <c r="AG622">
        <v>2E-3</v>
      </c>
      <c r="AH622">
        <v>2</v>
      </c>
      <c r="AI622">
        <v>86550781</v>
      </c>
      <c r="AJ622">
        <v>655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ROW(Source!A565)</f>
        <v>565</v>
      </c>
      <c r="B623">
        <v>86550791</v>
      </c>
      <c r="C623">
        <v>86550775</v>
      </c>
      <c r="D623">
        <v>85710690</v>
      </c>
      <c r="E623">
        <v>1</v>
      </c>
      <c r="F623">
        <v>1</v>
      </c>
      <c r="G623">
        <v>1081</v>
      </c>
      <c r="H623">
        <v>3</v>
      </c>
      <c r="I623" t="s">
        <v>758</v>
      </c>
      <c r="J623" t="s">
        <v>759</v>
      </c>
      <c r="K623" t="s">
        <v>760</v>
      </c>
      <c r="L623">
        <v>1354</v>
      </c>
      <c r="N623">
        <v>1010</v>
      </c>
      <c r="O623" t="s">
        <v>163</v>
      </c>
      <c r="P623" t="s">
        <v>163</v>
      </c>
      <c r="Q623">
        <v>1</v>
      </c>
      <c r="X623">
        <v>1.8420000000000001</v>
      </c>
      <c r="Y623">
        <v>4.3600000000000003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</v>
      </c>
      <c r="AG623">
        <v>1.8420000000000001</v>
      </c>
      <c r="AH623">
        <v>2</v>
      </c>
      <c r="AI623">
        <v>86550782</v>
      </c>
      <c r="AJ623">
        <v>656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ROW(Source!A565)</f>
        <v>565</v>
      </c>
      <c r="B624">
        <v>86550792</v>
      </c>
      <c r="C624">
        <v>86550775</v>
      </c>
      <c r="D624">
        <v>85687756</v>
      </c>
      <c r="E624">
        <v>1081</v>
      </c>
      <c r="F624">
        <v>1</v>
      </c>
      <c r="G624">
        <v>1081</v>
      </c>
      <c r="H624">
        <v>3</v>
      </c>
      <c r="I624" t="s">
        <v>829</v>
      </c>
      <c r="J624" t="s">
        <v>3</v>
      </c>
      <c r="K624" t="s">
        <v>831</v>
      </c>
      <c r="L624">
        <v>1354</v>
      </c>
      <c r="N624">
        <v>1010</v>
      </c>
      <c r="O624" t="s">
        <v>163</v>
      </c>
      <c r="P624" t="s">
        <v>163</v>
      </c>
      <c r="Q624">
        <v>1</v>
      </c>
      <c r="X624">
        <v>10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3</v>
      </c>
      <c r="AG624">
        <v>10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ROW(Source!A570)</f>
        <v>570</v>
      </c>
      <c r="B625">
        <v>86550804</v>
      </c>
      <c r="C625">
        <v>86550795</v>
      </c>
      <c r="D625">
        <v>85665773</v>
      </c>
      <c r="E625">
        <v>1081</v>
      </c>
      <c r="F625">
        <v>1</v>
      </c>
      <c r="G625">
        <v>1081</v>
      </c>
      <c r="H625">
        <v>1</v>
      </c>
      <c r="I625" t="s">
        <v>612</v>
      </c>
      <c r="J625" t="s">
        <v>3</v>
      </c>
      <c r="K625" t="s">
        <v>613</v>
      </c>
      <c r="L625">
        <v>1191</v>
      </c>
      <c r="N625">
        <v>1013</v>
      </c>
      <c r="O625" t="s">
        <v>614</v>
      </c>
      <c r="P625" t="s">
        <v>614</v>
      </c>
      <c r="Q625">
        <v>1</v>
      </c>
      <c r="X625">
        <v>2.58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139</v>
      </c>
      <c r="AG625">
        <v>3.5603999999999996</v>
      </c>
      <c r="AH625">
        <v>2</v>
      </c>
      <c r="AI625">
        <v>86550796</v>
      </c>
      <c r="AJ625">
        <v>657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ROW(Source!A570)</f>
        <v>570</v>
      </c>
      <c r="B626">
        <v>86550805</v>
      </c>
      <c r="C626">
        <v>86550795</v>
      </c>
      <c r="D626">
        <v>85731375</v>
      </c>
      <c r="E626">
        <v>1</v>
      </c>
      <c r="F626">
        <v>1</v>
      </c>
      <c r="G626">
        <v>1081</v>
      </c>
      <c r="H626">
        <v>2</v>
      </c>
      <c r="I626" t="s">
        <v>761</v>
      </c>
      <c r="J626" t="s">
        <v>762</v>
      </c>
      <c r="K626" t="s">
        <v>763</v>
      </c>
      <c r="L626">
        <v>1368</v>
      </c>
      <c r="N626">
        <v>1011</v>
      </c>
      <c r="O626" t="s">
        <v>618</v>
      </c>
      <c r="P626" t="s">
        <v>618</v>
      </c>
      <c r="Q626">
        <v>1</v>
      </c>
      <c r="X626">
        <v>1.38</v>
      </c>
      <c r="Y626">
        <v>0</v>
      </c>
      <c r="Z626">
        <v>3.18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138</v>
      </c>
      <c r="AG626">
        <v>2.0699999999999998</v>
      </c>
      <c r="AH626">
        <v>2</v>
      </c>
      <c r="AI626">
        <v>86550797</v>
      </c>
      <c r="AJ626">
        <v>658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ROW(Source!A570)</f>
        <v>570</v>
      </c>
      <c r="B627">
        <v>86550806</v>
      </c>
      <c r="C627">
        <v>86550795</v>
      </c>
      <c r="D627">
        <v>85731677</v>
      </c>
      <c r="E627">
        <v>1</v>
      </c>
      <c r="F627">
        <v>1</v>
      </c>
      <c r="G627">
        <v>1081</v>
      </c>
      <c r="H627">
        <v>2</v>
      </c>
      <c r="I627" t="s">
        <v>632</v>
      </c>
      <c r="J627" t="s">
        <v>633</v>
      </c>
      <c r="K627" t="s">
        <v>634</v>
      </c>
      <c r="L627">
        <v>1368</v>
      </c>
      <c r="N627">
        <v>1011</v>
      </c>
      <c r="O627" t="s">
        <v>618</v>
      </c>
      <c r="P627" t="s">
        <v>618</v>
      </c>
      <c r="Q627">
        <v>1</v>
      </c>
      <c r="X627">
        <v>0.02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138</v>
      </c>
      <c r="AG627">
        <v>0.03</v>
      </c>
      <c r="AH627">
        <v>2</v>
      </c>
      <c r="AI627">
        <v>86550798</v>
      </c>
      <c r="AJ627">
        <v>659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ROW(Source!A570)</f>
        <v>570</v>
      </c>
      <c r="B628">
        <v>86550807</v>
      </c>
      <c r="C628">
        <v>86550795</v>
      </c>
      <c r="D628">
        <v>85701565</v>
      </c>
      <c r="E628">
        <v>1</v>
      </c>
      <c r="F628">
        <v>1</v>
      </c>
      <c r="G628">
        <v>1081</v>
      </c>
      <c r="H628">
        <v>3</v>
      </c>
      <c r="I628" t="s">
        <v>727</v>
      </c>
      <c r="J628" t="s">
        <v>728</v>
      </c>
      <c r="K628" t="s">
        <v>729</v>
      </c>
      <c r="L628">
        <v>1348</v>
      </c>
      <c r="N628">
        <v>1009</v>
      </c>
      <c r="O628" t="s">
        <v>628</v>
      </c>
      <c r="P628" t="s">
        <v>628</v>
      </c>
      <c r="Q628">
        <v>1000</v>
      </c>
      <c r="X628">
        <v>1.6000000000000001E-4</v>
      </c>
      <c r="Y628">
        <v>476.07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36</v>
      </c>
      <c r="AG628">
        <v>1.6000000000000001E-4</v>
      </c>
      <c r="AH628">
        <v>2</v>
      </c>
      <c r="AI628">
        <v>86550799</v>
      </c>
      <c r="AJ628">
        <v>660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ROW(Source!A570)</f>
        <v>570</v>
      </c>
      <c r="B629">
        <v>86550808</v>
      </c>
      <c r="C629">
        <v>86550795</v>
      </c>
      <c r="D629">
        <v>85701768</v>
      </c>
      <c r="E629">
        <v>1</v>
      </c>
      <c r="F629">
        <v>1</v>
      </c>
      <c r="G629">
        <v>1081</v>
      </c>
      <c r="H629">
        <v>3</v>
      </c>
      <c r="I629" t="s">
        <v>764</v>
      </c>
      <c r="J629" t="s">
        <v>765</v>
      </c>
      <c r="K629" t="s">
        <v>766</v>
      </c>
      <c r="L629">
        <v>1348</v>
      </c>
      <c r="N629">
        <v>1009</v>
      </c>
      <c r="O629" t="s">
        <v>628</v>
      </c>
      <c r="P629" t="s">
        <v>628</v>
      </c>
      <c r="Q629">
        <v>1000</v>
      </c>
      <c r="X629">
        <v>1.9000000000000001E-4</v>
      </c>
      <c r="Y629">
        <v>7185.82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36</v>
      </c>
      <c r="AG629">
        <v>1.9000000000000001E-4</v>
      </c>
      <c r="AH629">
        <v>2</v>
      </c>
      <c r="AI629">
        <v>86550800</v>
      </c>
      <c r="AJ629">
        <v>661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ROW(Source!A570)</f>
        <v>570</v>
      </c>
      <c r="B630">
        <v>86550809</v>
      </c>
      <c r="C630">
        <v>86550795</v>
      </c>
      <c r="D630">
        <v>85700837</v>
      </c>
      <c r="E630">
        <v>1</v>
      </c>
      <c r="F630">
        <v>1</v>
      </c>
      <c r="G630">
        <v>1081</v>
      </c>
      <c r="H630">
        <v>3</v>
      </c>
      <c r="I630" t="s">
        <v>733</v>
      </c>
      <c r="J630" t="s">
        <v>734</v>
      </c>
      <c r="K630" t="s">
        <v>735</v>
      </c>
      <c r="L630">
        <v>1348</v>
      </c>
      <c r="N630">
        <v>1009</v>
      </c>
      <c r="O630" t="s">
        <v>628</v>
      </c>
      <c r="P630" t="s">
        <v>628</v>
      </c>
      <c r="Q630">
        <v>1000</v>
      </c>
      <c r="X630">
        <v>6.0000000000000002E-5</v>
      </c>
      <c r="Y630">
        <v>25762.5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36</v>
      </c>
      <c r="AG630">
        <v>6.0000000000000002E-5</v>
      </c>
      <c r="AH630">
        <v>2</v>
      </c>
      <c r="AI630">
        <v>86550801</v>
      </c>
      <c r="AJ630">
        <v>662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ROW(Source!A570)</f>
        <v>570</v>
      </c>
      <c r="B631">
        <v>86550810</v>
      </c>
      <c r="C631">
        <v>86550795</v>
      </c>
      <c r="D631">
        <v>85687756</v>
      </c>
      <c r="E631">
        <v>1081</v>
      </c>
      <c r="F631">
        <v>1</v>
      </c>
      <c r="G631">
        <v>1081</v>
      </c>
      <c r="H631">
        <v>3</v>
      </c>
      <c r="I631" t="s">
        <v>829</v>
      </c>
      <c r="J631" t="s">
        <v>3</v>
      </c>
      <c r="K631" t="s">
        <v>830</v>
      </c>
      <c r="L631">
        <v>1354</v>
      </c>
      <c r="N631">
        <v>1010</v>
      </c>
      <c r="O631" t="s">
        <v>163</v>
      </c>
      <c r="P631" t="s">
        <v>163</v>
      </c>
      <c r="Q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36</v>
      </c>
      <c r="AG631">
        <v>1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ROW(Source!A571)</f>
        <v>571</v>
      </c>
      <c r="B632">
        <v>86550804</v>
      </c>
      <c r="C632">
        <v>86550795</v>
      </c>
      <c r="D632">
        <v>85665773</v>
      </c>
      <c r="E632">
        <v>1081</v>
      </c>
      <c r="F632">
        <v>1</v>
      </c>
      <c r="G632">
        <v>1081</v>
      </c>
      <c r="H632">
        <v>1</v>
      </c>
      <c r="I632" t="s">
        <v>612</v>
      </c>
      <c r="J632" t="s">
        <v>3</v>
      </c>
      <c r="K632" t="s">
        <v>613</v>
      </c>
      <c r="L632">
        <v>1191</v>
      </c>
      <c r="N632">
        <v>1013</v>
      </c>
      <c r="O632" t="s">
        <v>614</v>
      </c>
      <c r="P632" t="s">
        <v>614</v>
      </c>
      <c r="Q632">
        <v>1</v>
      </c>
      <c r="X632">
        <v>2.58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 t="s">
        <v>139</v>
      </c>
      <c r="AG632">
        <v>3.5603999999999996</v>
      </c>
      <c r="AH632">
        <v>2</v>
      </c>
      <c r="AI632">
        <v>86550796</v>
      </c>
      <c r="AJ632">
        <v>665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ROW(Source!A571)</f>
        <v>571</v>
      </c>
      <c r="B633">
        <v>86550805</v>
      </c>
      <c r="C633">
        <v>86550795</v>
      </c>
      <c r="D633">
        <v>85731375</v>
      </c>
      <c r="E633">
        <v>1</v>
      </c>
      <c r="F633">
        <v>1</v>
      </c>
      <c r="G633">
        <v>1081</v>
      </c>
      <c r="H633">
        <v>2</v>
      </c>
      <c r="I633" t="s">
        <v>761</v>
      </c>
      <c r="J633" t="s">
        <v>762</v>
      </c>
      <c r="K633" t="s">
        <v>763</v>
      </c>
      <c r="L633">
        <v>1368</v>
      </c>
      <c r="N633">
        <v>1011</v>
      </c>
      <c r="O633" t="s">
        <v>618</v>
      </c>
      <c r="P633" t="s">
        <v>618</v>
      </c>
      <c r="Q633">
        <v>1</v>
      </c>
      <c r="X633">
        <v>1.38</v>
      </c>
      <c r="Y633">
        <v>0</v>
      </c>
      <c r="Z633">
        <v>3.18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138</v>
      </c>
      <c r="AG633">
        <v>2.0699999999999998</v>
      </c>
      <c r="AH633">
        <v>2</v>
      </c>
      <c r="AI633">
        <v>86550797</v>
      </c>
      <c r="AJ633">
        <v>666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ROW(Source!A571)</f>
        <v>571</v>
      </c>
      <c r="B634">
        <v>86550806</v>
      </c>
      <c r="C634">
        <v>86550795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632</v>
      </c>
      <c r="J634" t="s">
        <v>633</v>
      </c>
      <c r="K634" t="s">
        <v>634</v>
      </c>
      <c r="L634">
        <v>1368</v>
      </c>
      <c r="N634">
        <v>1011</v>
      </c>
      <c r="O634" t="s">
        <v>618</v>
      </c>
      <c r="P634" t="s">
        <v>618</v>
      </c>
      <c r="Q634">
        <v>1</v>
      </c>
      <c r="X634">
        <v>0.02</v>
      </c>
      <c r="Y634">
        <v>0</v>
      </c>
      <c r="Z634">
        <v>83.1</v>
      </c>
      <c r="AA634">
        <v>12.62</v>
      </c>
      <c r="AB634">
        <v>0</v>
      </c>
      <c r="AC634">
        <v>0</v>
      </c>
      <c r="AD634">
        <v>1</v>
      </c>
      <c r="AE634">
        <v>0</v>
      </c>
      <c r="AF634" t="s">
        <v>138</v>
      </c>
      <c r="AG634">
        <v>0.03</v>
      </c>
      <c r="AH634">
        <v>2</v>
      </c>
      <c r="AI634">
        <v>86550798</v>
      </c>
      <c r="AJ634">
        <v>667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ROW(Source!A571)</f>
        <v>571</v>
      </c>
      <c r="B635">
        <v>86550807</v>
      </c>
      <c r="C635">
        <v>86550795</v>
      </c>
      <c r="D635">
        <v>85701565</v>
      </c>
      <c r="E635">
        <v>1</v>
      </c>
      <c r="F635">
        <v>1</v>
      </c>
      <c r="G635">
        <v>1081</v>
      </c>
      <c r="H635">
        <v>3</v>
      </c>
      <c r="I635" t="s">
        <v>727</v>
      </c>
      <c r="J635" t="s">
        <v>728</v>
      </c>
      <c r="K635" t="s">
        <v>729</v>
      </c>
      <c r="L635">
        <v>1348</v>
      </c>
      <c r="N635">
        <v>1009</v>
      </c>
      <c r="O635" t="s">
        <v>628</v>
      </c>
      <c r="P635" t="s">
        <v>628</v>
      </c>
      <c r="Q635">
        <v>1000</v>
      </c>
      <c r="X635">
        <v>1.6000000000000001E-4</v>
      </c>
      <c r="Y635">
        <v>476.07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36</v>
      </c>
      <c r="AG635">
        <v>1.6000000000000001E-4</v>
      </c>
      <c r="AH635">
        <v>2</v>
      </c>
      <c r="AI635">
        <v>86550799</v>
      </c>
      <c r="AJ635">
        <v>668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ROW(Source!A571)</f>
        <v>571</v>
      </c>
      <c r="B636">
        <v>86550808</v>
      </c>
      <c r="C636">
        <v>86550795</v>
      </c>
      <c r="D636">
        <v>85701768</v>
      </c>
      <c r="E636">
        <v>1</v>
      </c>
      <c r="F636">
        <v>1</v>
      </c>
      <c r="G636">
        <v>1081</v>
      </c>
      <c r="H636">
        <v>3</v>
      </c>
      <c r="I636" t="s">
        <v>764</v>
      </c>
      <c r="J636" t="s">
        <v>765</v>
      </c>
      <c r="K636" t="s">
        <v>766</v>
      </c>
      <c r="L636">
        <v>1348</v>
      </c>
      <c r="N636">
        <v>1009</v>
      </c>
      <c r="O636" t="s">
        <v>628</v>
      </c>
      <c r="P636" t="s">
        <v>628</v>
      </c>
      <c r="Q636">
        <v>1000</v>
      </c>
      <c r="X636">
        <v>1.9000000000000001E-4</v>
      </c>
      <c r="Y636">
        <v>7185.82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36</v>
      </c>
      <c r="AG636">
        <v>1.9000000000000001E-4</v>
      </c>
      <c r="AH636">
        <v>2</v>
      </c>
      <c r="AI636">
        <v>86550800</v>
      </c>
      <c r="AJ636">
        <v>669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ROW(Source!A571)</f>
        <v>571</v>
      </c>
      <c r="B637">
        <v>86550809</v>
      </c>
      <c r="C637">
        <v>86550795</v>
      </c>
      <c r="D637">
        <v>85700837</v>
      </c>
      <c r="E637">
        <v>1</v>
      </c>
      <c r="F637">
        <v>1</v>
      </c>
      <c r="G637">
        <v>1081</v>
      </c>
      <c r="H637">
        <v>3</v>
      </c>
      <c r="I637" t="s">
        <v>733</v>
      </c>
      <c r="J637" t="s">
        <v>734</v>
      </c>
      <c r="K637" t="s">
        <v>735</v>
      </c>
      <c r="L637">
        <v>1348</v>
      </c>
      <c r="N637">
        <v>1009</v>
      </c>
      <c r="O637" t="s">
        <v>628</v>
      </c>
      <c r="P637" t="s">
        <v>628</v>
      </c>
      <c r="Q637">
        <v>1000</v>
      </c>
      <c r="X637">
        <v>6.0000000000000002E-5</v>
      </c>
      <c r="Y637">
        <v>25762.5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36</v>
      </c>
      <c r="AG637">
        <v>6.0000000000000002E-5</v>
      </c>
      <c r="AH637">
        <v>2</v>
      </c>
      <c r="AI637">
        <v>86550801</v>
      </c>
      <c r="AJ637">
        <v>670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ROW(Source!A571)</f>
        <v>571</v>
      </c>
      <c r="B638">
        <v>86550810</v>
      </c>
      <c r="C638">
        <v>86550795</v>
      </c>
      <c r="D638">
        <v>85687756</v>
      </c>
      <c r="E638">
        <v>1081</v>
      </c>
      <c r="F638">
        <v>1</v>
      </c>
      <c r="G638">
        <v>1081</v>
      </c>
      <c r="H638">
        <v>3</v>
      </c>
      <c r="I638" t="s">
        <v>829</v>
      </c>
      <c r="J638" t="s">
        <v>3</v>
      </c>
      <c r="K638" t="s">
        <v>830</v>
      </c>
      <c r="L638">
        <v>1354</v>
      </c>
      <c r="N638">
        <v>1010</v>
      </c>
      <c r="O638" t="s">
        <v>163</v>
      </c>
      <c r="P638" t="s">
        <v>163</v>
      </c>
      <c r="Q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36</v>
      </c>
      <c r="AG638">
        <v>1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ROW(Source!A576)</f>
        <v>576</v>
      </c>
      <c r="B639">
        <v>86550825</v>
      </c>
      <c r="C639">
        <v>86550813</v>
      </c>
      <c r="D639">
        <v>85665773</v>
      </c>
      <c r="E639">
        <v>1081</v>
      </c>
      <c r="F639">
        <v>1</v>
      </c>
      <c r="G639">
        <v>1081</v>
      </c>
      <c r="H639">
        <v>1</v>
      </c>
      <c r="I639" t="s">
        <v>612</v>
      </c>
      <c r="J639" t="s">
        <v>3</v>
      </c>
      <c r="K639" t="s">
        <v>613</v>
      </c>
      <c r="L639">
        <v>1191</v>
      </c>
      <c r="N639">
        <v>1013</v>
      </c>
      <c r="O639" t="s">
        <v>614</v>
      </c>
      <c r="P639" t="s">
        <v>614</v>
      </c>
      <c r="Q639">
        <v>1</v>
      </c>
      <c r="X639">
        <v>111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139</v>
      </c>
      <c r="AG639">
        <v>153.17999999999998</v>
      </c>
      <c r="AH639">
        <v>2</v>
      </c>
      <c r="AI639">
        <v>86550814</v>
      </c>
      <c r="AJ639">
        <v>673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ROW(Source!A576)</f>
        <v>576</v>
      </c>
      <c r="B640">
        <v>86550826</v>
      </c>
      <c r="C640">
        <v>86550813</v>
      </c>
      <c r="D640">
        <v>85731395</v>
      </c>
      <c r="E640">
        <v>1</v>
      </c>
      <c r="F640">
        <v>1</v>
      </c>
      <c r="G640">
        <v>1081</v>
      </c>
      <c r="H640">
        <v>2</v>
      </c>
      <c r="I640" t="s">
        <v>673</v>
      </c>
      <c r="J640" t="s">
        <v>674</v>
      </c>
      <c r="K640" t="s">
        <v>675</v>
      </c>
      <c r="L640">
        <v>1368</v>
      </c>
      <c r="N640">
        <v>1011</v>
      </c>
      <c r="O640" t="s">
        <v>618</v>
      </c>
      <c r="P640" t="s">
        <v>618</v>
      </c>
      <c r="Q640">
        <v>1</v>
      </c>
      <c r="X640">
        <v>12.3</v>
      </c>
      <c r="Y640">
        <v>0</v>
      </c>
      <c r="Z640">
        <v>1.57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138</v>
      </c>
      <c r="AG640">
        <v>18.45</v>
      </c>
      <c r="AH640">
        <v>2</v>
      </c>
      <c r="AI640">
        <v>86550815</v>
      </c>
      <c r="AJ640">
        <v>674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ROW(Source!A576)</f>
        <v>576</v>
      </c>
      <c r="B641">
        <v>86550827</v>
      </c>
      <c r="C641">
        <v>86550813</v>
      </c>
      <c r="D641">
        <v>85731677</v>
      </c>
      <c r="E641">
        <v>1</v>
      </c>
      <c r="F641">
        <v>1</v>
      </c>
      <c r="G641">
        <v>1081</v>
      </c>
      <c r="H641">
        <v>2</v>
      </c>
      <c r="I641" t="s">
        <v>632</v>
      </c>
      <c r="J641" t="s">
        <v>633</v>
      </c>
      <c r="K641" t="s">
        <v>634</v>
      </c>
      <c r="L641">
        <v>1368</v>
      </c>
      <c r="N641">
        <v>1011</v>
      </c>
      <c r="O641" t="s">
        <v>618</v>
      </c>
      <c r="P641" t="s">
        <v>618</v>
      </c>
      <c r="Q641">
        <v>1</v>
      </c>
      <c r="X641">
        <v>0.48</v>
      </c>
      <c r="Y641">
        <v>0</v>
      </c>
      <c r="Z641">
        <v>83.1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138</v>
      </c>
      <c r="AG641">
        <v>0.72</v>
      </c>
      <c r="AH641">
        <v>2</v>
      </c>
      <c r="AI641">
        <v>86550816</v>
      </c>
      <c r="AJ641">
        <v>675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ROW(Source!A576)</f>
        <v>576</v>
      </c>
      <c r="B642">
        <v>86550828</v>
      </c>
      <c r="C642">
        <v>86550813</v>
      </c>
      <c r="D642">
        <v>85730911</v>
      </c>
      <c r="E642">
        <v>1</v>
      </c>
      <c r="F642">
        <v>1</v>
      </c>
      <c r="G642">
        <v>1081</v>
      </c>
      <c r="H642">
        <v>2</v>
      </c>
      <c r="I642" t="s">
        <v>652</v>
      </c>
      <c r="J642" t="s">
        <v>653</v>
      </c>
      <c r="K642" t="s">
        <v>654</v>
      </c>
      <c r="L642">
        <v>1368</v>
      </c>
      <c r="N642">
        <v>1011</v>
      </c>
      <c r="O642" t="s">
        <v>618</v>
      </c>
      <c r="P642" t="s">
        <v>618</v>
      </c>
      <c r="Q642">
        <v>1</v>
      </c>
      <c r="X642">
        <v>7.0000000000000007E-2</v>
      </c>
      <c r="Y642">
        <v>0</v>
      </c>
      <c r="Z642">
        <v>179.17</v>
      </c>
      <c r="AA642">
        <v>16.93</v>
      </c>
      <c r="AB642">
        <v>0</v>
      </c>
      <c r="AC642">
        <v>0</v>
      </c>
      <c r="AD642">
        <v>1</v>
      </c>
      <c r="AE642">
        <v>0</v>
      </c>
      <c r="AF642" t="s">
        <v>138</v>
      </c>
      <c r="AG642">
        <v>0.10500000000000001</v>
      </c>
      <c r="AH642">
        <v>2</v>
      </c>
      <c r="AI642">
        <v>86550817</v>
      </c>
      <c r="AJ642">
        <v>676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ROW(Source!A576)</f>
        <v>576</v>
      </c>
      <c r="B643">
        <v>86550829</v>
      </c>
      <c r="C643">
        <v>86550813</v>
      </c>
      <c r="D643">
        <v>85700705</v>
      </c>
      <c r="E643">
        <v>1</v>
      </c>
      <c r="F643">
        <v>1</v>
      </c>
      <c r="G643">
        <v>1081</v>
      </c>
      <c r="H643">
        <v>3</v>
      </c>
      <c r="I643" t="s">
        <v>642</v>
      </c>
      <c r="J643" t="s">
        <v>643</v>
      </c>
      <c r="K643" t="s">
        <v>644</v>
      </c>
      <c r="L643">
        <v>1339</v>
      </c>
      <c r="N643">
        <v>1007</v>
      </c>
      <c r="O643" t="s">
        <v>622</v>
      </c>
      <c r="P643" t="s">
        <v>622</v>
      </c>
      <c r="Q643">
        <v>1</v>
      </c>
      <c r="X643">
        <v>1.9</v>
      </c>
      <c r="Y643">
        <v>7.07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36</v>
      </c>
      <c r="AG643">
        <v>1.9</v>
      </c>
      <c r="AH643">
        <v>2</v>
      </c>
      <c r="AI643">
        <v>86550818</v>
      </c>
      <c r="AJ643">
        <v>677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ROW(Source!A576)</f>
        <v>576</v>
      </c>
      <c r="B644">
        <v>86550830</v>
      </c>
      <c r="C644">
        <v>86550813</v>
      </c>
      <c r="D644">
        <v>85701812</v>
      </c>
      <c r="E644">
        <v>1</v>
      </c>
      <c r="F644">
        <v>1</v>
      </c>
      <c r="G644">
        <v>1081</v>
      </c>
      <c r="H644">
        <v>3</v>
      </c>
      <c r="I644" t="s">
        <v>767</v>
      </c>
      <c r="J644" t="s">
        <v>768</v>
      </c>
      <c r="K644" t="s">
        <v>769</v>
      </c>
      <c r="L644">
        <v>1355</v>
      </c>
      <c r="N644">
        <v>1010</v>
      </c>
      <c r="O644" t="s">
        <v>158</v>
      </c>
      <c r="P644" t="s">
        <v>158</v>
      </c>
      <c r="Q644">
        <v>100</v>
      </c>
      <c r="X644">
        <v>0.36</v>
      </c>
      <c r="Y644">
        <v>180.35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36</v>
      </c>
      <c r="AG644">
        <v>0.36</v>
      </c>
      <c r="AH644">
        <v>2</v>
      </c>
      <c r="AI644">
        <v>86550819</v>
      </c>
      <c r="AJ644">
        <v>678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ROW(Source!A576)</f>
        <v>576</v>
      </c>
      <c r="B645">
        <v>86550831</v>
      </c>
      <c r="C645">
        <v>86550813</v>
      </c>
      <c r="D645">
        <v>85700806</v>
      </c>
      <c r="E645">
        <v>1</v>
      </c>
      <c r="F645">
        <v>1</v>
      </c>
      <c r="G645">
        <v>1081</v>
      </c>
      <c r="H645">
        <v>3</v>
      </c>
      <c r="I645" t="s">
        <v>770</v>
      </c>
      <c r="J645" t="s">
        <v>771</v>
      </c>
      <c r="K645" t="s">
        <v>772</v>
      </c>
      <c r="L645">
        <v>1348</v>
      </c>
      <c r="N645">
        <v>1009</v>
      </c>
      <c r="O645" t="s">
        <v>628</v>
      </c>
      <c r="P645" t="s">
        <v>628</v>
      </c>
      <c r="Q645">
        <v>1000</v>
      </c>
      <c r="X645">
        <v>3.1E-4</v>
      </c>
      <c r="Y645">
        <v>20157.810000000001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36</v>
      </c>
      <c r="AG645">
        <v>3.1E-4</v>
      </c>
      <c r="AH645">
        <v>2</v>
      </c>
      <c r="AI645">
        <v>86550820</v>
      </c>
      <c r="AJ645">
        <v>679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ROW(Source!A576)</f>
        <v>576</v>
      </c>
      <c r="B646">
        <v>86550832</v>
      </c>
      <c r="C646">
        <v>86550813</v>
      </c>
      <c r="D646">
        <v>85700824</v>
      </c>
      <c r="E646">
        <v>1</v>
      </c>
      <c r="F646">
        <v>1</v>
      </c>
      <c r="G646">
        <v>1081</v>
      </c>
      <c r="H646">
        <v>3</v>
      </c>
      <c r="I646" t="s">
        <v>773</v>
      </c>
      <c r="J646" t="s">
        <v>774</v>
      </c>
      <c r="K646" t="s">
        <v>775</v>
      </c>
      <c r="L646">
        <v>1348</v>
      </c>
      <c r="N646">
        <v>1009</v>
      </c>
      <c r="O646" t="s">
        <v>628</v>
      </c>
      <c r="P646" t="s">
        <v>628</v>
      </c>
      <c r="Q646">
        <v>1000</v>
      </c>
      <c r="X646">
        <v>4.7500000000000003E-5</v>
      </c>
      <c r="Y646">
        <v>3234.81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36</v>
      </c>
      <c r="AG646">
        <v>4.7500000000000003E-5</v>
      </c>
      <c r="AH646">
        <v>2</v>
      </c>
      <c r="AI646">
        <v>86550821</v>
      </c>
      <c r="AJ646">
        <v>680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ROW(Source!A576)</f>
        <v>576</v>
      </c>
      <c r="B647">
        <v>86550833</v>
      </c>
      <c r="C647">
        <v>86550813</v>
      </c>
      <c r="D647">
        <v>85702641</v>
      </c>
      <c r="E647">
        <v>1</v>
      </c>
      <c r="F647">
        <v>1</v>
      </c>
      <c r="G647">
        <v>1081</v>
      </c>
      <c r="H647">
        <v>3</v>
      </c>
      <c r="I647" t="s">
        <v>776</v>
      </c>
      <c r="J647" t="s">
        <v>777</v>
      </c>
      <c r="K647" t="s">
        <v>778</v>
      </c>
      <c r="L647">
        <v>1346</v>
      </c>
      <c r="N647">
        <v>1009</v>
      </c>
      <c r="O647" t="s">
        <v>651</v>
      </c>
      <c r="P647" t="s">
        <v>651</v>
      </c>
      <c r="Q647">
        <v>1</v>
      </c>
      <c r="X647">
        <v>0.2</v>
      </c>
      <c r="Y647">
        <v>45.15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36</v>
      </c>
      <c r="AG647">
        <v>0.2</v>
      </c>
      <c r="AH647">
        <v>2</v>
      </c>
      <c r="AI647">
        <v>86550822</v>
      </c>
      <c r="AJ647">
        <v>681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ROW(Source!A576)</f>
        <v>576</v>
      </c>
      <c r="B648">
        <v>86550834</v>
      </c>
      <c r="C648">
        <v>86550813</v>
      </c>
      <c r="D648">
        <v>85661955</v>
      </c>
      <c r="E648">
        <v>1081</v>
      </c>
      <c r="F648">
        <v>1</v>
      </c>
      <c r="G648">
        <v>1081</v>
      </c>
      <c r="H648">
        <v>3</v>
      </c>
      <c r="I648" t="s">
        <v>794</v>
      </c>
      <c r="J648" t="s">
        <v>3</v>
      </c>
      <c r="K648" t="s">
        <v>795</v>
      </c>
      <c r="L648">
        <v>1346</v>
      </c>
      <c r="N648">
        <v>1009</v>
      </c>
      <c r="O648" t="s">
        <v>651</v>
      </c>
      <c r="P648" t="s">
        <v>651</v>
      </c>
      <c r="Q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36</v>
      </c>
      <c r="AG648">
        <v>0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ROW(Source!A576)</f>
        <v>576</v>
      </c>
      <c r="B649">
        <v>86550835</v>
      </c>
      <c r="C649">
        <v>86550813</v>
      </c>
      <c r="D649">
        <v>85668404</v>
      </c>
      <c r="E649">
        <v>1081</v>
      </c>
      <c r="F649">
        <v>1</v>
      </c>
      <c r="G649">
        <v>1081</v>
      </c>
      <c r="H649">
        <v>3</v>
      </c>
      <c r="I649" t="s">
        <v>832</v>
      </c>
      <c r="J649" t="s">
        <v>3</v>
      </c>
      <c r="K649" t="s">
        <v>833</v>
      </c>
      <c r="L649">
        <v>1301</v>
      </c>
      <c r="N649">
        <v>1003</v>
      </c>
      <c r="O649" t="s">
        <v>144</v>
      </c>
      <c r="P649" t="s">
        <v>144</v>
      </c>
      <c r="Q649">
        <v>1</v>
      </c>
      <c r="X649">
        <v>99.6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36</v>
      </c>
      <c r="AG649">
        <v>99.6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ROW(Source!A576)</f>
        <v>576</v>
      </c>
      <c r="B650">
        <v>86550836</v>
      </c>
      <c r="C650">
        <v>86550813</v>
      </c>
      <c r="D650">
        <v>85669312</v>
      </c>
      <c r="E650">
        <v>1081</v>
      </c>
      <c r="F650">
        <v>1</v>
      </c>
      <c r="G650">
        <v>1081</v>
      </c>
      <c r="H650">
        <v>3</v>
      </c>
      <c r="I650" t="s">
        <v>834</v>
      </c>
      <c r="J650" t="s">
        <v>3</v>
      </c>
      <c r="K650" t="s">
        <v>835</v>
      </c>
      <c r="L650">
        <v>1354</v>
      </c>
      <c r="N650">
        <v>1010</v>
      </c>
      <c r="O650" t="s">
        <v>163</v>
      </c>
      <c r="P650" t="s">
        <v>163</v>
      </c>
      <c r="Q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36</v>
      </c>
      <c r="AG650">
        <v>0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ROW(Source!A576)</f>
        <v>576</v>
      </c>
      <c r="B651">
        <v>86550837</v>
      </c>
      <c r="C651">
        <v>86550813</v>
      </c>
      <c r="D651">
        <v>85681228</v>
      </c>
      <c r="E651">
        <v>1081</v>
      </c>
      <c r="F651">
        <v>1</v>
      </c>
      <c r="G651">
        <v>1081</v>
      </c>
      <c r="H651">
        <v>3</v>
      </c>
      <c r="I651" t="s">
        <v>790</v>
      </c>
      <c r="J651" t="s">
        <v>3</v>
      </c>
      <c r="K651" t="s">
        <v>791</v>
      </c>
      <c r="L651">
        <v>1354</v>
      </c>
      <c r="N651">
        <v>1010</v>
      </c>
      <c r="O651" t="s">
        <v>163</v>
      </c>
      <c r="P651" t="s">
        <v>163</v>
      </c>
      <c r="Q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36</v>
      </c>
      <c r="AG651">
        <v>0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ROW(Source!A577)</f>
        <v>577</v>
      </c>
      <c r="B652">
        <v>86550825</v>
      </c>
      <c r="C652">
        <v>86550813</v>
      </c>
      <c r="D652">
        <v>85665773</v>
      </c>
      <c r="E652">
        <v>1081</v>
      </c>
      <c r="F652">
        <v>1</v>
      </c>
      <c r="G652">
        <v>1081</v>
      </c>
      <c r="H652">
        <v>1</v>
      </c>
      <c r="I652" t="s">
        <v>612</v>
      </c>
      <c r="J652" t="s">
        <v>3</v>
      </c>
      <c r="K652" t="s">
        <v>613</v>
      </c>
      <c r="L652">
        <v>1191</v>
      </c>
      <c r="N652">
        <v>1013</v>
      </c>
      <c r="O652" t="s">
        <v>614</v>
      </c>
      <c r="P652" t="s">
        <v>614</v>
      </c>
      <c r="Q652">
        <v>1</v>
      </c>
      <c r="X652">
        <v>111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 t="s">
        <v>139</v>
      </c>
      <c r="AG652">
        <v>153.17999999999998</v>
      </c>
      <c r="AH652">
        <v>2</v>
      </c>
      <c r="AI652">
        <v>86550814</v>
      </c>
      <c r="AJ652">
        <v>684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ROW(Source!A577)</f>
        <v>577</v>
      </c>
      <c r="B653">
        <v>86550826</v>
      </c>
      <c r="C653">
        <v>86550813</v>
      </c>
      <c r="D653">
        <v>85731395</v>
      </c>
      <c r="E653">
        <v>1</v>
      </c>
      <c r="F653">
        <v>1</v>
      </c>
      <c r="G653">
        <v>1081</v>
      </c>
      <c r="H653">
        <v>2</v>
      </c>
      <c r="I653" t="s">
        <v>673</v>
      </c>
      <c r="J653" t="s">
        <v>674</v>
      </c>
      <c r="K653" t="s">
        <v>675</v>
      </c>
      <c r="L653">
        <v>1368</v>
      </c>
      <c r="N653">
        <v>1011</v>
      </c>
      <c r="O653" t="s">
        <v>618</v>
      </c>
      <c r="P653" t="s">
        <v>618</v>
      </c>
      <c r="Q653">
        <v>1</v>
      </c>
      <c r="X653">
        <v>12.3</v>
      </c>
      <c r="Y653">
        <v>0</v>
      </c>
      <c r="Z653">
        <v>1.57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138</v>
      </c>
      <c r="AG653">
        <v>18.45</v>
      </c>
      <c r="AH653">
        <v>2</v>
      </c>
      <c r="AI653">
        <v>86550815</v>
      </c>
      <c r="AJ653">
        <v>685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ROW(Source!A577)</f>
        <v>577</v>
      </c>
      <c r="B654">
        <v>86550827</v>
      </c>
      <c r="C654">
        <v>86550813</v>
      </c>
      <c r="D654">
        <v>85731677</v>
      </c>
      <c r="E654">
        <v>1</v>
      </c>
      <c r="F654">
        <v>1</v>
      </c>
      <c r="G654">
        <v>1081</v>
      </c>
      <c r="H654">
        <v>2</v>
      </c>
      <c r="I654" t="s">
        <v>632</v>
      </c>
      <c r="J654" t="s">
        <v>633</v>
      </c>
      <c r="K654" t="s">
        <v>634</v>
      </c>
      <c r="L654">
        <v>1368</v>
      </c>
      <c r="N654">
        <v>1011</v>
      </c>
      <c r="O654" t="s">
        <v>618</v>
      </c>
      <c r="P654" t="s">
        <v>618</v>
      </c>
      <c r="Q654">
        <v>1</v>
      </c>
      <c r="X654">
        <v>0.48</v>
      </c>
      <c r="Y654">
        <v>0</v>
      </c>
      <c r="Z654">
        <v>83.1</v>
      </c>
      <c r="AA654">
        <v>12.62</v>
      </c>
      <c r="AB654">
        <v>0</v>
      </c>
      <c r="AC654">
        <v>0</v>
      </c>
      <c r="AD654">
        <v>1</v>
      </c>
      <c r="AE654">
        <v>0</v>
      </c>
      <c r="AF654" t="s">
        <v>138</v>
      </c>
      <c r="AG654">
        <v>0.72</v>
      </c>
      <c r="AH654">
        <v>2</v>
      </c>
      <c r="AI654">
        <v>86550816</v>
      </c>
      <c r="AJ654">
        <v>686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ROW(Source!A577)</f>
        <v>577</v>
      </c>
      <c r="B655">
        <v>86550828</v>
      </c>
      <c r="C655">
        <v>86550813</v>
      </c>
      <c r="D655">
        <v>85730911</v>
      </c>
      <c r="E655">
        <v>1</v>
      </c>
      <c r="F655">
        <v>1</v>
      </c>
      <c r="G655">
        <v>1081</v>
      </c>
      <c r="H655">
        <v>2</v>
      </c>
      <c r="I655" t="s">
        <v>652</v>
      </c>
      <c r="J655" t="s">
        <v>653</v>
      </c>
      <c r="K655" t="s">
        <v>654</v>
      </c>
      <c r="L655">
        <v>1368</v>
      </c>
      <c r="N655">
        <v>1011</v>
      </c>
      <c r="O655" t="s">
        <v>618</v>
      </c>
      <c r="P655" t="s">
        <v>618</v>
      </c>
      <c r="Q655">
        <v>1</v>
      </c>
      <c r="X655">
        <v>7.0000000000000007E-2</v>
      </c>
      <c r="Y655">
        <v>0</v>
      </c>
      <c r="Z655">
        <v>179.17</v>
      </c>
      <c r="AA655">
        <v>16.93</v>
      </c>
      <c r="AB655">
        <v>0</v>
      </c>
      <c r="AC655">
        <v>0</v>
      </c>
      <c r="AD655">
        <v>1</v>
      </c>
      <c r="AE655">
        <v>0</v>
      </c>
      <c r="AF655" t="s">
        <v>138</v>
      </c>
      <c r="AG655">
        <v>0.10500000000000001</v>
      </c>
      <c r="AH655">
        <v>2</v>
      </c>
      <c r="AI655">
        <v>86550817</v>
      </c>
      <c r="AJ655">
        <v>687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ROW(Source!A577)</f>
        <v>577</v>
      </c>
      <c r="B656">
        <v>86550829</v>
      </c>
      <c r="C656">
        <v>86550813</v>
      </c>
      <c r="D656">
        <v>85700705</v>
      </c>
      <c r="E656">
        <v>1</v>
      </c>
      <c r="F656">
        <v>1</v>
      </c>
      <c r="G656">
        <v>1081</v>
      </c>
      <c r="H656">
        <v>3</v>
      </c>
      <c r="I656" t="s">
        <v>642</v>
      </c>
      <c r="J656" t="s">
        <v>643</v>
      </c>
      <c r="K656" t="s">
        <v>644</v>
      </c>
      <c r="L656">
        <v>1339</v>
      </c>
      <c r="N656">
        <v>1007</v>
      </c>
      <c r="O656" t="s">
        <v>622</v>
      </c>
      <c r="P656" t="s">
        <v>622</v>
      </c>
      <c r="Q656">
        <v>1</v>
      </c>
      <c r="X656">
        <v>1.9</v>
      </c>
      <c r="Y656">
        <v>7.07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36</v>
      </c>
      <c r="AG656">
        <v>1.9</v>
      </c>
      <c r="AH656">
        <v>2</v>
      </c>
      <c r="AI656">
        <v>86550818</v>
      </c>
      <c r="AJ656">
        <v>688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ROW(Source!A577)</f>
        <v>577</v>
      </c>
      <c r="B657">
        <v>86550830</v>
      </c>
      <c r="C657">
        <v>86550813</v>
      </c>
      <c r="D657">
        <v>85701812</v>
      </c>
      <c r="E657">
        <v>1</v>
      </c>
      <c r="F657">
        <v>1</v>
      </c>
      <c r="G657">
        <v>1081</v>
      </c>
      <c r="H657">
        <v>3</v>
      </c>
      <c r="I657" t="s">
        <v>767</v>
      </c>
      <c r="J657" t="s">
        <v>768</v>
      </c>
      <c r="K657" t="s">
        <v>769</v>
      </c>
      <c r="L657">
        <v>1355</v>
      </c>
      <c r="N657">
        <v>1010</v>
      </c>
      <c r="O657" t="s">
        <v>158</v>
      </c>
      <c r="P657" t="s">
        <v>158</v>
      </c>
      <c r="Q657">
        <v>100</v>
      </c>
      <c r="X657">
        <v>0.36</v>
      </c>
      <c r="Y657">
        <v>180.35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36</v>
      </c>
      <c r="AG657">
        <v>0.36</v>
      </c>
      <c r="AH657">
        <v>2</v>
      </c>
      <c r="AI657">
        <v>86550819</v>
      </c>
      <c r="AJ657">
        <v>689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ROW(Source!A577)</f>
        <v>577</v>
      </c>
      <c r="B658">
        <v>86550831</v>
      </c>
      <c r="C658">
        <v>86550813</v>
      </c>
      <c r="D658">
        <v>85700806</v>
      </c>
      <c r="E658">
        <v>1</v>
      </c>
      <c r="F658">
        <v>1</v>
      </c>
      <c r="G658">
        <v>1081</v>
      </c>
      <c r="H658">
        <v>3</v>
      </c>
      <c r="I658" t="s">
        <v>770</v>
      </c>
      <c r="J658" t="s">
        <v>771</v>
      </c>
      <c r="K658" t="s">
        <v>772</v>
      </c>
      <c r="L658">
        <v>1348</v>
      </c>
      <c r="N658">
        <v>1009</v>
      </c>
      <c r="O658" t="s">
        <v>628</v>
      </c>
      <c r="P658" t="s">
        <v>628</v>
      </c>
      <c r="Q658">
        <v>1000</v>
      </c>
      <c r="X658">
        <v>3.1E-4</v>
      </c>
      <c r="Y658">
        <v>20157.810000000001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36</v>
      </c>
      <c r="AG658">
        <v>3.1E-4</v>
      </c>
      <c r="AH658">
        <v>2</v>
      </c>
      <c r="AI658">
        <v>86550820</v>
      </c>
      <c r="AJ658">
        <v>690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ROW(Source!A577)</f>
        <v>577</v>
      </c>
      <c r="B659">
        <v>86550832</v>
      </c>
      <c r="C659">
        <v>86550813</v>
      </c>
      <c r="D659">
        <v>85700824</v>
      </c>
      <c r="E659">
        <v>1</v>
      </c>
      <c r="F659">
        <v>1</v>
      </c>
      <c r="G659">
        <v>1081</v>
      </c>
      <c r="H659">
        <v>3</v>
      </c>
      <c r="I659" t="s">
        <v>773</v>
      </c>
      <c r="J659" t="s">
        <v>774</v>
      </c>
      <c r="K659" t="s">
        <v>775</v>
      </c>
      <c r="L659">
        <v>1348</v>
      </c>
      <c r="N659">
        <v>1009</v>
      </c>
      <c r="O659" t="s">
        <v>628</v>
      </c>
      <c r="P659" t="s">
        <v>628</v>
      </c>
      <c r="Q659">
        <v>1000</v>
      </c>
      <c r="X659">
        <v>4.7500000000000003E-5</v>
      </c>
      <c r="Y659">
        <v>3234.81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36</v>
      </c>
      <c r="AG659">
        <v>4.7500000000000003E-5</v>
      </c>
      <c r="AH659">
        <v>2</v>
      </c>
      <c r="AI659">
        <v>86550821</v>
      </c>
      <c r="AJ659">
        <v>691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ROW(Source!A577)</f>
        <v>577</v>
      </c>
      <c r="B660">
        <v>86550833</v>
      </c>
      <c r="C660">
        <v>86550813</v>
      </c>
      <c r="D660">
        <v>85702641</v>
      </c>
      <c r="E660">
        <v>1</v>
      </c>
      <c r="F660">
        <v>1</v>
      </c>
      <c r="G660">
        <v>1081</v>
      </c>
      <c r="H660">
        <v>3</v>
      </c>
      <c r="I660" t="s">
        <v>776</v>
      </c>
      <c r="J660" t="s">
        <v>777</v>
      </c>
      <c r="K660" t="s">
        <v>778</v>
      </c>
      <c r="L660">
        <v>1346</v>
      </c>
      <c r="N660">
        <v>1009</v>
      </c>
      <c r="O660" t="s">
        <v>651</v>
      </c>
      <c r="P660" t="s">
        <v>651</v>
      </c>
      <c r="Q660">
        <v>1</v>
      </c>
      <c r="X660">
        <v>0.2</v>
      </c>
      <c r="Y660">
        <v>45.15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36</v>
      </c>
      <c r="AG660">
        <v>0.2</v>
      </c>
      <c r="AH660">
        <v>2</v>
      </c>
      <c r="AI660">
        <v>86550822</v>
      </c>
      <c r="AJ660">
        <v>692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ROW(Source!A577)</f>
        <v>577</v>
      </c>
      <c r="B661">
        <v>86550834</v>
      </c>
      <c r="C661">
        <v>86550813</v>
      </c>
      <c r="D661">
        <v>85661955</v>
      </c>
      <c r="E661">
        <v>1081</v>
      </c>
      <c r="F661">
        <v>1</v>
      </c>
      <c r="G661">
        <v>1081</v>
      </c>
      <c r="H661">
        <v>3</v>
      </c>
      <c r="I661" t="s">
        <v>794</v>
      </c>
      <c r="J661" t="s">
        <v>3</v>
      </c>
      <c r="K661" t="s">
        <v>795</v>
      </c>
      <c r="L661">
        <v>1346</v>
      </c>
      <c r="N661">
        <v>1009</v>
      </c>
      <c r="O661" t="s">
        <v>651</v>
      </c>
      <c r="P661" t="s">
        <v>651</v>
      </c>
      <c r="Q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36</v>
      </c>
      <c r="AG661">
        <v>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ROW(Source!A577)</f>
        <v>577</v>
      </c>
      <c r="B662">
        <v>86550835</v>
      </c>
      <c r="C662">
        <v>86550813</v>
      </c>
      <c r="D662">
        <v>85668404</v>
      </c>
      <c r="E662">
        <v>1081</v>
      </c>
      <c r="F662">
        <v>1</v>
      </c>
      <c r="G662">
        <v>1081</v>
      </c>
      <c r="H662">
        <v>3</v>
      </c>
      <c r="I662" t="s">
        <v>832</v>
      </c>
      <c r="J662" t="s">
        <v>3</v>
      </c>
      <c r="K662" t="s">
        <v>833</v>
      </c>
      <c r="L662">
        <v>1301</v>
      </c>
      <c r="N662">
        <v>1003</v>
      </c>
      <c r="O662" t="s">
        <v>144</v>
      </c>
      <c r="P662" t="s">
        <v>144</v>
      </c>
      <c r="Q662">
        <v>1</v>
      </c>
      <c r="X662">
        <v>99.6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36</v>
      </c>
      <c r="AG662">
        <v>99.6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ROW(Source!A577)</f>
        <v>577</v>
      </c>
      <c r="B663">
        <v>86550836</v>
      </c>
      <c r="C663">
        <v>86550813</v>
      </c>
      <c r="D663">
        <v>85669312</v>
      </c>
      <c r="E663">
        <v>1081</v>
      </c>
      <c r="F663">
        <v>1</v>
      </c>
      <c r="G663">
        <v>1081</v>
      </c>
      <c r="H663">
        <v>3</v>
      </c>
      <c r="I663" t="s">
        <v>834</v>
      </c>
      <c r="J663" t="s">
        <v>3</v>
      </c>
      <c r="K663" t="s">
        <v>835</v>
      </c>
      <c r="L663">
        <v>1354</v>
      </c>
      <c r="N663">
        <v>1010</v>
      </c>
      <c r="O663" t="s">
        <v>163</v>
      </c>
      <c r="P663" t="s">
        <v>163</v>
      </c>
      <c r="Q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36</v>
      </c>
      <c r="AG663">
        <v>0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ROW(Source!A577)</f>
        <v>577</v>
      </c>
      <c r="B664">
        <v>86550837</v>
      </c>
      <c r="C664">
        <v>86550813</v>
      </c>
      <c r="D664">
        <v>85681228</v>
      </c>
      <c r="E664">
        <v>1081</v>
      </c>
      <c r="F664">
        <v>1</v>
      </c>
      <c r="G664">
        <v>1081</v>
      </c>
      <c r="H664">
        <v>3</v>
      </c>
      <c r="I664" t="s">
        <v>790</v>
      </c>
      <c r="J664" t="s">
        <v>3</v>
      </c>
      <c r="K664" t="s">
        <v>791</v>
      </c>
      <c r="L664">
        <v>1354</v>
      </c>
      <c r="N664">
        <v>1010</v>
      </c>
      <c r="O664" t="s">
        <v>163</v>
      </c>
      <c r="P664" t="s">
        <v>163</v>
      </c>
      <c r="Q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36</v>
      </c>
      <c r="AG664">
        <v>0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ROW(Source!A582)</f>
        <v>582</v>
      </c>
      <c r="B665">
        <v>86550855</v>
      </c>
      <c r="C665">
        <v>86550840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612</v>
      </c>
      <c r="J665" t="s">
        <v>3</v>
      </c>
      <c r="K665" t="s">
        <v>613</v>
      </c>
      <c r="L665">
        <v>1191</v>
      </c>
      <c r="N665">
        <v>1013</v>
      </c>
      <c r="O665" t="s">
        <v>614</v>
      </c>
      <c r="P665" t="s">
        <v>614</v>
      </c>
      <c r="Q665">
        <v>1</v>
      </c>
      <c r="X665">
        <v>33.700000000000003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139</v>
      </c>
      <c r="AG665">
        <v>46.506</v>
      </c>
      <c r="AH665">
        <v>2</v>
      </c>
      <c r="AI665">
        <v>86550841</v>
      </c>
      <c r="AJ665">
        <v>695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ROW(Source!A582)</f>
        <v>582</v>
      </c>
      <c r="B666">
        <v>86550856</v>
      </c>
      <c r="C666">
        <v>86550840</v>
      </c>
      <c r="D666">
        <v>85731375</v>
      </c>
      <c r="E666">
        <v>1</v>
      </c>
      <c r="F666">
        <v>1</v>
      </c>
      <c r="G666">
        <v>1081</v>
      </c>
      <c r="H666">
        <v>2</v>
      </c>
      <c r="I666" t="s">
        <v>761</v>
      </c>
      <c r="J666" t="s">
        <v>762</v>
      </c>
      <c r="K666" t="s">
        <v>763</v>
      </c>
      <c r="L666">
        <v>1368</v>
      </c>
      <c r="N666">
        <v>1011</v>
      </c>
      <c r="O666" t="s">
        <v>618</v>
      </c>
      <c r="P666" t="s">
        <v>618</v>
      </c>
      <c r="Q666">
        <v>1</v>
      </c>
      <c r="X666">
        <v>1.19</v>
      </c>
      <c r="Y666">
        <v>0</v>
      </c>
      <c r="Z666">
        <v>3.18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138</v>
      </c>
      <c r="AG666">
        <v>1.7849999999999997</v>
      </c>
      <c r="AH666">
        <v>2</v>
      </c>
      <c r="AI666">
        <v>86550842</v>
      </c>
      <c r="AJ666">
        <v>696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ROW(Source!A582)</f>
        <v>582</v>
      </c>
      <c r="B667">
        <v>86550857</v>
      </c>
      <c r="C667">
        <v>86550840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632</v>
      </c>
      <c r="J667" t="s">
        <v>633</v>
      </c>
      <c r="K667" t="s">
        <v>634</v>
      </c>
      <c r="L667">
        <v>1368</v>
      </c>
      <c r="N667">
        <v>1011</v>
      </c>
      <c r="O667" t="s">
        <v>618</v>
      </c>
      <c r="P667" t="s">
        <v>618</v>
      </c>
      <c r="Q667">
        <v>1</v>
      </c>
      <c r="X667">
        <v>0.4</v>
      </c>
      <c r="Y667">
        <v>0</v>
      </c>
      <c r="Z667">
        <v>83.1</v>
      </c>
      <c r="AA667">
        <v>12.62</v>
      </c>
      <c r="AB667">
        <v>0</v>
      </c>
      <c r="AC667">
        <v>0</v>
      </c>
      <c r="AD667">
        <v>1</v>
      </c>
      <c r="AE667">
        <v>0</v>
      </c>
      <c r="AF667" t="s">
        <v>138</v>
      </c>
      <c r="AG667">
        <v>0.6</v>
      </c>
      <c r="AH667">
        <v>2</v>
      </c>
      <c r="AI667">
        <v>86550843</v>
      </c>
      <c r="AJ667">
        <v>697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ROW(Source!A582)</f>
        <v>582</v>
      </c>
      <c r="B668">
        <v>86550858</v>
      </c>
      <c r="C668">
        <v>86550840</v>
      </c>
      <c r="D668">
        <v>85730911</v>
      </c>
      <c r="E668">
        <v>1</v>
      </c>
      <c r="F668">
        <v>1</v>
      </c>
      <c r="G668">
        <v>1081</v>
      </c>
      <c r="H668">
        <v>2</v>
      </c>
      <c r="I668" t="s">
        <v>652</v>
      </c>
      <c r="J668" t="s">
        <v>653</v>
      </c>
      <c r="K668" t="s">
        <v>654</v>
      </c>
      <c r="L668">
        <v>1368</v>
      </c>
      <c r="N668">
        <v>1011</v>
      </c>
      <c r="O668" t="s">
        <v>618</v>
      </c>
      <c r="P668" t="s">
        <v>618</v>
      </c>
      <c r="Q668">
        <v>1</v>
      </c>
      <c r="X668">
        <v>0.06</v>
      </c>
      <c r="Y668">
        <v>0</v>
      </c>
      <c r="Z668">
        <v>179.17</v>
      </c>
      <c r="AA668">
        <v>16.93</v>
      </c>
      <c r="AB668">
        <v>0</v>
      </c>
      <c r="AC668">
        <v>0</v>
      </c>
      <c r="AD668">
        <v>1</v>
      </c>
      <c r="AE668">
        <v>0</v>
      </c>
      <c r="AF668" t="s">
        <v>138</v>
      </c>
      <c r="AG668">
        <v>0.09</v>
      </c>
      <c r="AH668">
        <v>2</v>
      </c>
      <c r="AI668">
        <v>86550844</v>
      </c>
      <c r="AJ668">
        <v>698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ROW(Source!A582)</f>
        <v>582</v>
      </c>
      <c r="B669">
        <v>86550859</v>
      </c>
      <c r="C669">
        <v>86550840</v>
      </c>
      <c r="D669">
        <v>85700705</v>
      </c>
      <c r="E669">
        <v>1</v>
      </c>
      <c r="F669">
        <v>1</v>
      </c>
      <c r="G669">
        <v>1081</v>
      </c>
      <c r="H669">
        <v>3</v>
      </c>
      <c r="I669" t="s">
        <v>642</v>
      </c>
      <c r="J669" t="s">
        <v>643</v>
      </c>
      <c r="K669" t="s">
        <v>644</v>
      </c>
      <c r="L669">
        <v>1339</v>
      </c>
      <c r="N669">
        <v>1007</v>
      </c>
      <c r="O669" t="s">
        <v>622</v>
      </c>
      <c r="P669" t="s">
        <v>622</v>
      </c>
      <c r="Q669">
        <v>1</v>
      </c>
      <c r="X669">
        <v>0.15067</v>
      </c>
      <c r="Y669">
        <v>7.07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36</v>
      </c>
      <c r="AG669">
        <v>0.15067</v>
      </c>
      <c r="AH669">
        <v>2</v>
      </c>
      <c r="AI669">
        <v>86550845</v>
      </c>
      <c r="AJ669">
        <v>699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ROW(Source!A582)</f>
        <v>582</v>
      </c>
      <c r="B670">
        <v>86550860</v>
      </c>
      <c r="C670">
        <v>86550840</v>
      </c>
      <c r="D670">
        <v>85702416</v>
      </c>
      <c r="E670">
        <v>1</v>
      </c>
      <c r="F670">
        <v>1</v>
      </c>
      <c r="G670">
        <v>1081</v>
      </c>
      <c r="H670">
        <v>3</v>
      </c>
      <c r="I670" t="s">
        <v>706</v>
      </c>
      <c r="J670" t="s">
        <v>707</v>
      </c>
      <c r="K670" t="s">
        <v>708</v>
      </c>
      <c r="L670">
        <v>1346</v>
      </c>
      <c r="N670">
        <v>1009</v>
      </c>
      <c r="O670" t="s">
        <v>651</v>
      </c>
      <c r="P670" t="s">
        <v>651</v>
      </c>
      <c r="Q670">
        <v>1</v>
      </c>
      <c r="X670">
        <v>0.05</v>
      </c>
      <c r="Y670">
        <v>37.979999999999997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36</v>
      </c>
      <c r="AG670">
        <v>0.05</v>
      </c>
      <c r="AH670">
        <v>2</v>
      </c>
      <c r="AI670">
        <v>86550846</v>
      </c>
      <c r="AJ670">
        <v>700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ROW(Source!A582)</f>
        <v>582</v>
      </c>
      <c r="B671">
        <v>86550861</v>
      </c>
      <c r="C671">
        <v>86550840</v>
      </c>
      <c r="D671">
        <v>85700824</v>
      </c>
      <c r="E671">
        <v>1</v>
      </c>
      <c r="F671">
        <v>1</v>
      </c>
      <c r="G671">
        <v>1081</v>
      </c>
      <c r="H671">
        <v>3</v>
      </c>
      <c r="I671" t="s">
        <v>773</v>
      </c>
      <c r="J671" t="s">
        <v>774</v>
      </c>
      <c r="K671" t="s">
        <v>775</v>
      </c>
      <c r="L671">
        <v>1348</v>
      </c>
      <c r="N671">
        <v>1009</v>
      </c>
      <c r="O671" t="s">
        <v>628</v>
      </c>
      <c r="P671" t="s">
        <v>628</v>
      </c>
      <c r="Q671">
        <v>1000</v>
      </c>
      <c r="X671">
        <v>3.9999999999999998E-6</v>
      </c>
      <c r="Y671">
        <v>3234.81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36</v>
      </c>
      <c r="AG671">
        <v>3.9999999999999998E-6</v>
      </c>
      <c r="AH671">
        <v>2</v>
      </c>
      <c r="AI671">
        <v>86550847</v>
      </c>
      <c r="AJ671">
        <v>701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ROW(Source!A582)</f>
        <v>582</v>
      </c>
      <c r="B672">
        <v>86550862</v>
      </c>
      <c r="C672">
        <v>86550840</v>
      </c>
      <c r="D672">
        <v>85700637</v>
      </c>
      <c r="E672">
        <v>1</v>
      </c>
      <c r="F672">
        <v>1</v>
      </c>
      <c r="G672">
        <v>1081</v>
      </c>
      <c r="H672">
        <v>3</v>
      </c>
      <c r="I672" t="s">
        <v>619</v>
      </c>
      <c r="J672" t="s">
        <v>620</v>
      </c>
      <c r="K672" t="s">
        <v>621</v>
      </c>
      <c r="L672">
        <v>1339</v>
      </c>
      <c r="N672">
        <v>1007</v>
      </c>
      <c r="O672" t="s">
        <v>622</v>
      </c>
      <c r="P672" t="s">
        <v>622</v>
      </c>
      <c r="Q672">
        <v>1</v>
      </c>
      <c r="X672">
        <v>0.19</v>
      </c>
      <c r="Y672">
        <v>53.42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36</v>
      </c>
      <c r="AG672">
        <v>0.19</v>
      </c>
      <c r="AH672">
        <v>2</v>
      </c>
      <c r="AI672">
        <v>86550848</v>
      </c>
      <c r="AJ672">
        <v>702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ROW(Source!A582)</f>
        <v>582</v>
      </c>
      <c r="B673">
        <v>86550863</v>
      </c>
      <c r="C673">
        <v>86550840</v>
      </c>
      <c r="D673">
        <v>85700903</v>
      </c>
      <c r="E673">
        <v>1</v>
      </c>
      <c r="F673">
        <v>1</v>
      </c>
      <c r="G673">
        <v>1081</v>
      </c>
      <c r="H673">
        <v>3</v>
      </c>
      <c r="I673" t="s">
        <v>623</v>
      </c>
      <c r="J673" t="s">
        <v>624</v>
      </c>
      <c r="K673" t="s">
        <v>625</v>
      </c>
      <c r="L673">
        <v>1339</v>
      </c>
      <c r="N673">
        <v>1007</v>
      </c>
      <c r="O673" t="s">
        <v>622</v>
      </c>
      <c r="P673" t="s">
        <v>622</v>
      </c>
      <c r="Q673">
        <v>1</v>
      </c>
      <c r="X673">
        <v>0.34200000000000003</v>
      </c>
      <c r="Y673">
        <v>5.82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36</v>
      </c>
      <c r="AG673">
        <v>0.34200000000000003</v>
      </c>
      <c r="AH673">
        <v>2</v>
      </c>
      <c r="AI673">
        <v>86550849</v>
      </c>
      <c r="AJ673">
        <v>703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ROW(Source!A582)</f>
        <v>582</v>
      </c>
      <c r="B674">
        <v>86550864</v>
      </c>
      <c r="C674">
        <v>86550840</v>
      </c>
      <c r="D674">
        <v>85700975</v>
      </c>
      <c r="E674">
        <v>1</v>
      </c>
      <c r="F674">
        <v>1</v>
      </c>
      <c r="G674">
        <v>1081</v>
      </c>
      <c r="H674">
        <v>3</v>
      </c>
      <c r="I674" t="s">
        <v>709</v>
      </c>
      <c r="J674" t="s">
        <v>710</v>
      </c>
      <c r="K674" t="s">
        <v>711</v>
      </c>
      <c r="L674">
        <v>1348</v>
      </c>
      <c r="N674">
        <v>1009</v>
      </c>
      <c r="O674" t="s">
        <v>628</v>
      </c>
      <c r="P674" t="s">
        <v>628</v>
      </c>
      <c r="Q674">
        <v>1000</v>
      </c>
      <c r="X674">
        <v>8.7000000000000001E-4</v>
      </c>
      <c r="Y674">
        <v>16214.84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36</v>
      </c>
      <c r="AG674">
        <v>8.7000000000000001E-4</v>
      </c>
      <c r="AH674">
        <v>2</v>
      </c>
      <c r="AI674">
        <v>86550850</v>
      </c>
      <c r="AJ674">
        <v>704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ROW(Source!A582)</f>
        <v>582</v>
      </c>
      <c r="B675">
        <v>86550865</v>
      </c>
      <c r="C675">
        <v>86550840</v>
      </c>
      <c r="D675">
        <v>85701143</v>
      </c>
      <c r="E675">
        <v>1</v>
      </c>
      <c r="F675">
        <v>1</v>
      </c>
      <c r="G675">
        <v>1081</v>
      </c>
      <c r="H675">
        <v>3</v>
      </c>
      <c r="I675" t="s">
        <v>712</v>
      </c>
      <c r="J675" t="s">
        <v>713</v>
      </c>
      <c r="K675" t="s">
        <v>714</v>
      </c>
      <c r="L675">
        <v>1346</v>
      </c>
      <c r="N675">
        <v>1009</v>
      </c>
      <c r="O675" t="s">
        <v>651</v>
      </c>
      <c r="P675" t="s">
        <v>651</v>
      </c>
      <c r="Q675">
        <v>1</v>
      </c>
      <c r="X675">
        <v>0.1</v>
      </c>
      <c r="Y675">
        <v>20.190000000000001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36</v>
      </c>
      <c r="AG675">
        <v>0.1</v>
      </c>
      <c r="AH675">
        <v>2</v>
      </c>
      <c r="AI675">
        <v>86550851</v>
      </c>
      <c r="AJ675">
        <v>705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ROW(Source!A582)</f>
        <v>582</v>
      </c>
      <c r="B676">
        <v>86550866</v>
      </c>
      <c r="C676">
        <v>86550840</v>
      </c>
      <c r="D676">
        <v>85701285</v>
      </c>
      <c r="E676">
        <v>1</v>
      </c>
      <c r="F676">
        <v>1</v>
      </c>
      <c r="G676">
        <v>1081</v>
      </c>
      <c r="H676">
        <v>3</v>
      </c>
      <c r="I676" t="s">
        <v>779</v>
      </c>
      <c r="J676" t="s">
        <v>780</v>
      </c>
      <c r="K676" t="s">
        <v>781</v>
      </c>
      <c r="L676">
        <v>1348</v>
      </c>
      <c r="N676">
        <v>1009</v>
      </c>
      <c r="O676" t="s">
        <v>628</v>
      </c>
      <c r="P676" t="s">
        <v>628</v>
      </c>
      <c r="Q676">
        <v>1000</v>
      </c>
      <c r="X676">
        <v>4.0000000000000002E-4</v>
      </c>
      <c r="Y676">
        <v>35445.93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36</v>
      </c>
      <c r="AG676">
        <v>4.0000000000000002E-4</v>
      </c>
      <c r="AH676">
        <v>2</v>
      </c>
      <c r="AI676">
        <v>86550852</v>
      </c>
      <c r="AJ676">
        <v>706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ROW(Source!A582)</f>
        <v>582</v>
      </c>
      <c r="B677">
        <v>86550867</v>
      </c>
      <c r="C677">
        <v>86550840</v>
      </c>
      <c r="D677">
        <v>85661955</v>
      </c>
      <c r="E677">
        <v>1081</v>
      </c>
      <c r="F677">
        <v>1</v>
      </c>
      <c r="G677">
        <v>1081</v>
      </c>
      <c r="H677">
        <v>3</v>
      </c>
      <c r="I677" t="s">
        <v>794</v>
      </c>
      <c r="J677" t="s">
        <v>3</v>
      </c>
      <c r="K677" t="s">
        <v>795</v>
      </c>
      <c r="L677">
        <v>1346</v>
      </c>
      <c r="N677">
        <v>1009</v>
      </c>
      <c r="O677" t="s">
        <v>651</v>
      </c>
      <c r="P677" t="s">
        <v>651</v>
      </c>
      <c r="Q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36</v>
      </c>
      <c r="AG677">
        <v>0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ROW(Source!A582)</f>
        <v>582</v>
      </c>
      <c r="B678">
        <v>86550868</v>
      </c>
      <c r="C678">
        <v>86550840</v>
      </c>
      <c r="D678">
        <v>85681228</v>
      </c>
      <c r="E678">
        <v>1081</v>
      </c>
      <c r="F678">
        <v>1</v>
      </c>
      <c r="G678">
        <v>1081</v>
      </c>
      <c r="H678">
        <v>3</v>
      </c>
      <c r="I678" t="s">
        <v>790</v>
      </c>
      <c r="J678" t="s">
        <v>3</v>
      </c>
      <c r="K678" t="s">
        <v>791</v>
      </c>
      <c r="L678">
        <v>1354</v>
      </c>
      <c r="N678">
        <v>1010</v>
      </c>
      <c r="O678" t="s">
        <v>163</v>
      </c>
      <c r="P678" t="s">
        <v>163</v>
      </c>
      <c r="Q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36</v>
      </c>
      <c r="AG678">
        <v>0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ROW(Source!A582)</f>
        <v>582</v>
      </c>
      <c r="B679">
        <v>86550869</v>
      </c>
      <c r="C679">
        <v>86550840</v>
      </c>
      <c r="D679">
        <v>85684120</v>
      </c>
      <c r="E679">
        <v>1081</v>
      </c>
      <c r="F679">
        <v>1</v>
      </c>
      <c r="G679">
        <v>1081</v>
      </c>
      <c r="H679">
        <v>3</v>
      </c>
      <c r="I679" t="s">
        <v>836</v>
      </c>
      <c r="J679" t="s">
        <v>3</v>
      </c>
      <c r="K679" t="s">
        <v>837</v>
      </c>
      <c r="L679">
        <v>1301</v>
      </c>
      <c r="N679">
        <v>1003</v>
      </c>
      <c r="O679" t="s">
        <v>144</v>
      </c>
      <c r="P679" t="s">
        <v>144</v>
      </c>
      <c r="Q679">
        <v>1</v>
      </c>
      <c r="X679">
        <v>100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36</v>
      </c>
      <c r="AG679">
        <v>100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ROW(Source!A583)</f>
        <v>583</v>
      </c>
      <c r="B680">
        <v>86550855</v>
      </c>
      <c r="C680">
        <v>86550840</v>
      </c>
      <c r="D680">
        <v>85665773</v>
      </c>
      <c r="E680">
        <v>1081</v>
      </c>
      <c r="F680">
        <v>1</v>
      </c>
      <c r="G680">
        <v>1081</v>
      </c>
      <c r="H680">
        <v>1</v>
      </c>
      <c r="I680" t="s">
        <v>612</v>
      </c>
      <c r="J680" t="s">
        <v>3</v>
      </c>
      <c r="K680" t="s">
        <v>613</v>
      </c>
      <c r="L680">
        <v>1191</v>
      </c>
      <c r="N680">
        <v>1013</v>
      </c>
      <c r="O680" t="s">
        <v>614</v>
      </c>
      <c r="P680" t="s">
        <v>614</v>
      </c>
      <c r="Q680">
        <v>1</v>
      </c>
      <c r="X680">
        <v>33.700000000000003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 t="s">
        <v>139</v>
      </c>
      <c r="AG680">
        <v>46.506</v>
      </c>
      <c r="AH680">
        <v>2</v>
      </c>
      <c r="AI680">
        <v>86550841</v>
      </c>
      <c r="AJ680">
        <v>709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ROW(Source!A583)</f>
        <v>583</v>
      </c>
      <c r="B681">
        <v>86550856</v>
      </c>
      <c r="C681">
        <v>86550840</v>
      </c>
      <c r="D681">
        <v>85731375</v>
      </c>
      <c r="E681">
        <v>1</v>
      </c>
      <c r="F681">
        <v>1</v>
      </c>
      <c r="G681">
        <v>1081</v>
      </c>
      <c r="H681">
        <v>2</v>
      </c>
      <c r="I681" t="s">
        <v>761</v>
      </c>
      <c r="J681" t="s">
        <v>762</v>
      </c>
      <c r="K681" t="s">
        <v>763</v>
      </c>
      <c r="L681">
        <v>1368</v>
      </c>
      <c r="N681">
        <v>1011</v>
      </c>
      <c r="O681" t="s">
        <v>618</v>
      </c>
      <c r="P681" t="s">
        <v>618</v>
      </c>
      <c r="Q681">
        <v>1</v>
      </c>
      <c r="X681">
        <v>1.19</v>
      </c>
      <c r="Y681">
        <v>0</v>
      </c>
      <c r="Z681">
        <v>3.18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138</v>
      </c>
      <c r="AG681">
        <v>1.7849999999999997</v>
      </c>
      <c r="AH681">
        <v>2</v>
      </c>
      <c r="AI681">
        <v>86550842</v>
      </c>
      <c r="AJ681">
        <v>710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ROW(Source!A583)</f>
        <v>583</v>
      </c>
      <c r="B682">
        <v>86550857</v>
      </c>
      <c r="C682">
        <v>86550840</v>
      </c>
      <c r="D682">
        <v>85731677</v>
      </c>
      <c r="E682">
        <v>1</v>
      </c>
      <c r="F682">
        <v>1</v>
      </c>
      <c r="G682">
        <v>1081</v>
      </c>
      <c r="H682">
        <v>2</v>
      </c>
      <c r="I682" t="s">
        <v>632</v>
      </c>
      <c r="J682" t="s">
        <v>633</v>
      </c>
      <c r="K682" t="s">
        <v>634</v>
      </c>
      <c r="L682">
        <v>1368</v>
      </c>
      <c r="N682">
        <v>1011</v>
      </c>
      <c r="O682" t="s">
        <v>618</v>
      </c>
      <c r="P682" t="s">
        <v>618</v>
      </c>
      <c r="Q682">
        <v>1</v>
      </c>
      <c r="X682">
        <v>0.4</v>
      </c>
      <c r="Y682">
        <v>0</v>
      </c>
      <c r="Z682">
        <v>83.1</v>
      </c>
      <c r="AA682">
        <v>12.62</v>
      </c>
      <c r="AB682">
        <v>0</v>
      </c>
      <c r="AC682">
        <v>0</v>
      </c>
      <c r="AD682">
        <v>1</v>
      </c>
      <c r="AE682">
        <v>0</v>
      </c>
      <c r="AF682" t="s">
        <v>138</v>
      </c>
      <c r="AG682">
        <v>0.6</v>
      </c>
      <c r="AH682">
        <v>2</v>
      </c>
      <c r="AI682">
        <v>86550843</v>
      </c>
      <c r="AJ682">
        <v>711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ROW(Source!A583)</f>
        <v>583</v>
      </c>
      <c r="B683">
        <v>86550858</v>
      </c>
      <c r="C683">
        <v>86550840</v>
      </c>
      <c r="D683">
        <v>85730911</v>
      </c>
      <c r="E683">
        <v>1</v>
      </c>
      <c r="F683">
        <v>1</v>
      </c>
      <c r="G683">
        <v>1081</v>
      </c>
      <c r="H683">
        <v>2</v>
      </c>
      <c r="I683" t="s">
        <v>652</v>
      </c>
      <c r="J683" t="s">
        <v>653</v>
      </c>
      <c r="K683" t="s">
        <v>654</v>
      </c>
      <c r="L683">
        <v>1368</v>
      </c>
      <c r="N683">
        <v>1011</v>
      </c>
      <c r="O683" t="s">
        <v>618</v>
      </c>
      <c r="P683" t="s">
        <v>618</v>
      </c>
      <c r="Q683">
        <v>1</v>
      </c>
      <c r="X683">
        <v>0.06</v>
      </c>
      <c r="Y683">
        <v>0</v>
      </c>
      <c r="Z683">
        <v>179.17</v>
      </c>
      <c r="AA683">
        <v>16.93</v>
      </c>
      <c r="AB683">
        <v>0</v>
      </c>
      <c r="AC683">
        <v>0</v>
      </c>
      <c r="AD683">
        <v>1</v>
      </c>
      <c r="AE683">
        <v>0</v>
      </c>
      <c r="AF683" t="s">
        <v>138</v>
      </c>
      <c r="AG683">
        <v>0.09</v>
      </c>
      <c r="AH683">
        <v>2</v>
      </c>
      <c r="AI683">
        <v>86550844</v>
      </c>
      <c r="AJ683">
        <v>712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ROW(Source!A583)</f>
        <v>583</v>
      </c>
      <c r="B684">
        <v>86550859</v>
      </c>
      <c r="C684">
        <v>86550840</v>
      </c>
      <c r="D684">
        <v>85700705</v>
      </c>
      <c r="E684">
        <v>1</v>
      </c>
      <c r="F684">
        <v>1</v>
      </c>
      <c r="G684">
        <v>1081</v>
      </c>
      <c r="H684">
        <v>3</v>
      </c>
      <c r="I684" t="s">
        <v>642</v>
      </c>
      <c r="J684" t="s">
        <v>643</v>
      </c>
      <c r="K684" t="s">
        <v>644</v>
      </c>
      <c r="L684">
        <v>1339</v>
      </c>
      <c r="N684">
        <v>1007</v>
      </c>
      <c r="O684" t="s">
        <v>622</v>
      </c>
      <c r="P684" t="s">
        <v>622</v>
      </c>
      <c r="Q684">
        <v>1</v>
      </c>
      <c r="X684">
        <v>0.15067</v>
      </c>
      <c r="Y684">
        <v>7.07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36</v>
      </c>
      <c r="AG684">
        <v>0.15067</v>
      </c>
      <c r="AH684">
        <v>2</v>
      </c>
      <c r="AI684">
        <v>86550845</v>
      </c>
      <c r="AJ684">
        <v>713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ROW(Source!A583)</f>
        <v>583</v>
      </c>
      <c r="B685">
        <v>86550860</v>
      </c>
      <c r="C685">
        <v>86550840</v>
      </c>
      <c r="D685">
        <v>85702416</v>
      </c>
      <c r="E685">
        <v>1</v>
      </c>
      <c r="F685">
        <v>1</v>
      </c>
      <c r="G685">
        <v>1081</v>
      </c>
      <c r="H685">
        <v>3</v>
      </c>
      <c r="I685" t="s">
        <v>706</v>
      </c>
      <c r="J685" t="s">
        <v>707</v>
      </c>
      <c r="K685" t="s">
        <v>708</v>
      </c>
      <c r="L685">
        <v>1346</v>
      </c>
      <c r="N685">
        <v>1009</v>
      </c>
      <c r="O685" t="s">
        <v>651</v>
      </c>
      <c r="P685" t="s">
        <v>651</v>
      </c>
      <c r="Q685">
        <v>1</v>
      </c>
      <c r="X685">
        <v>0.05</v>
      </c>
      <c r="Y685">
        <v>37.979999999999997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36</v>
      </c>
      <c r="AG685">
        <v>0.05</v>
      </c>
      <c r="AH685">
        <v>2</v>
      </c>
      <c r="AI685">
        <v>86550846</v>
      </c>
      <c r="AJ685">
        <v>714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ROW(Source!A583)</f>
        <v>583</v>
      </c>
      <c r="B686">
        <v>86550861</v>
      </c>
      <c r="C686">
        <v>86550840</v>
      </c>
      <c r="D686">
        <v>85700824</v>
      </c>
      <c r="E686">
        <v>1</v>
      </c>
      <c r="F686">
        <v>1</v>
      </c>
      <c r="G686">
        <v>1081</v>
      </c>
      <c r="H686">
        <v>3</v>
      </c>
      <c r="I686" t="s">
        <v>773</v>
      </c>
      <c r="J686" t="s">
        <v>774</v>
      </c>
      <c r="K686" t="s">
        <v>775</v>
      </c>
      <c r="L686">
        <v>1348</v>
      </c>
      <c r="N686">
        <v>1009</v>
      </c>
      <c r="O686" t="s">
        <v>628</v>
      </c>
      <c r="P686" t="s">
        <v>628</v>
      </c>
      <c r="Q686">
        <v>1000</v>
      </c>
      <c r="X686">
        <v>3.9999999999999998E-6</v>
      </c>
      <c r="Y686">
        <v>3234.81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36</v>
      </c>
      <c r="AG686">
        <v>3.9999999999999998E-6</v>
      </c>
      <c r="AH686">
        <v>2</v>
      </c>
      <c r="AI686">
        <v>86550847</v>
      </c>
      <c r="AJ686">
        <v>715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ROW(Source!A583)</f>
        <v>583</v>
      </c>
      <c r="B687">
        <v>86550862</v>
      </c>
      <c r="C687">
        <v>86550840</v>
      </c>
      <c r="D687">
        <v>85700637</v>
      </c>
      <c r="E687">
        <v>1</v>
      </c>
      <c r="F687">
        <v>1</v>
      </c>
      <c r="G687">
        <v>1081</v>
      </c>
      <c r="H687">
        <v>3</v>
      </c>
      <c r="I687" t="s">
        <v>619</v>
      </c>
      <c r="J687" t="s">
        <v>620</v>
      </c>
      <c r="K687" t="s">
        <v>621</v>
      </c>
      <c r="L687">
        <v>1339</v>
      </c>
      <c r="N687">
        <v>1007</v>
      </c>
      <c r="O687" t="s">
        <v>622</v>
      </c>
      <c r="P687" t="s">
        <v>622</v>
      </c>
      <c r="Q687">
        <v>1</v>
      </c>
      <c r="X687">
        <v>0.19</v>
      </c>
      <c r="Y687">
        <v>53.42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36</v>
      </c>
      <c r="AG687">
        <v>0.19</v>
      </c>
      <c r="AH687">
        <v>2</v>
      </c>
      <c r="AI687">
        <v>86550848</v>
      </c>
      <c r="AJ687">
        <v>716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ROW(Source!A583)</f>
        <v>583</v>
      </c>
      <c r="B688">
        <v>86550863</v>
      </c>
      <c r="C688">
        <v>86550840</v>
      </c>
      <c r="D688">
        <v>85700903</v>
      </c>
      <c r="E688">
        <v>1</v>
      </c>
      <c r="F688">
        <v>1</v>
      </c>
      <c r="G688">
        <v>1081</v>
      </c>
      <c r="H688">
        <v>3</v>
      </c>
      <c r="I688" t="s">
        <v>623</v>
      </c>
      <c r="J688" t="s">
        <v>624</v>
      </c>
      <c r="K688" t="s">
        <v>625</v>
      </c>
      <c r="L688">
        <v>1339</v>
      </c>
      <c r="N688">
        <v>1007</v>
      </c>
      <c r="O688" t="s">
        <v>622</v>
      </c>
      <c r="P688" t="s">
        <v>622</v>
      </c>
      <c r="Q688">
        <v>1</v>
      </c>
      <c r="X688">
        <v>0.34200000000000003</v>
      </c>
      <c r="Y688">
        <v>5.82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36</v>
      </c>
      <c r="AG688">
        <v>0.34200000000000003</v>
      </c>
      <c r="AH688">
        <v>2</v>
      </c>
      <c r="AI688">
        <v>86550849</v>
      </c>
      <c r="AJ688">
        <v>717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ROW(Source!A583)</f>
        <v>583</v>
      </c>
      <c r="B689">
        <v>86550864</v>
      </c>
      <c r="C689">
        <v>86550840</v>
      </c>
      <c r="D689">
        <v>85700975</v>
      </c>
      <c r="E689">
        <v>1</v>
      </c>
      <c r="F689">
        <v>1</v>
      </c>
      <c r="G689">
        <v>1081</v>
      </c>
      <c r="H689">
        <v>3</v>
      </c>
      <c r="I689" t="s">
        <v>709</v>
      </c>
      <c r="J689" t="s">
        <v>710</v>
      </c>
      <c r="K689" t="s">
        <v>711</v>
      </c>
      <c r="L689">
        <v>1348</v>
      </c>
      <c r="N689">
        <v>1009</v>
      </c>
      <c r="O689" t="s">
        <v>628</v>
      </c>
      <c r="P689" t="s">
        <v>628</v>
      </c>
      <c r="Q689">
        <v>1000</v>
      </c>
      <c r="X689">
        <v>8.7000000000000001E-4</v>
      </c>
      <c r="Y689">
        <v>16214.84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36</v>
      </c>
      <c r="AG689">
        <v>8.7000000000000001E-4</v>
      </c>
      <c r="AH689">
        <v>2</v>
      </c>
      <c r="AI689">
        <v>86550850</v>
      </c>
      <c r="AJ689">
        <v>718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ROW(Source!A583)</f>
        <v>583</v>
      </c>
      <c r="B690">
        <v>86550865</v>
      </c>
      <c r="C690">
        <v>86550840</v>
      </c>
      <c r="D690">
        <v>85701143</v>
      </c>
      <c r="E690">
        <v>1</v>
      </c>
      <c r="F690">
        <v>1</v>
      </c>
      <c r="G690">
        <v>1081</v>
      </c>
      <c r="H690">
        <v>3</v>
      </c>
      <c r="I690" t="s">
        <v>712</v>
      </c>
      <c r="J690" t="s">
        <v>713</v>
      </c>
      <c r="K690" t="s">
        <v>714</v>
      </c>
      <c r="L690">
        <v>1346</v>
      </c>
      <c r="N690">
        <v>1009</v>
      </c>
      <c r="O690" t="s">
        <v>651</v>
      </c>
      <c r="P690" t="s">
        <v>651</v>
      </c>
      <c r="Q690">
        <v>1</v>
      </c>
      <c r="X690">
        <v>0.1</v>
      </c>
      <c r="Y690">
        <v>20.190000000000001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36</v>
      </c>
      <c r="AG690">
        <v>0.1</v>
      </c>
      <c r="AH690">
        <v>2</v>
      </c>
      <c r="AI690">
        <v>86550851</v>
      </c>
      <c r="AJ690">
        <v>719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ROW(Source!A583)</f>
        <v>583</v>
      </c>
      <c r="B691">
        <v>86550866</v>
      </c>
      <c r="C691">
        <v>86550840</v>
      </c>
      <c r="D691">
        <v>85701285</v>
      </c>
      <c r="E691">
        <v>1</v>
      </c>
      <c r="F691">
        <v>1</v>
      </c>
      <c r="G691">
        <v>1081</v>
      </c>
      <c r="H691">
        <v>3</v>
      </c>
      <c r="I691" t="s">
        <v>779</v>
      </c>
      <c r="J691" t="s">
        <v>780</v>
      </c>
      <c r="K691" t="s">
        <v>781</v>
      </c>
      <c r="L691">
        <v>1348</v>
      </c>
      <c r="N691">
        <v>1009</v>
      </c>
      <c r="O691" t="s">
        <v>628</v>
      </c>
      <c r="P691" t="s">
        <v>628</v>
      </c>
      <c r="Q691">
        <v>1000</v>
      </c>
      <c r="X691">
        <v>4.0000000000000002E-4</v>
      </c>
      <c r="Y691">
        <v>35445.93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36</v>
      </c>
      <c r="AG691">
        <v>4.0000000000000002E-4</v>
      </c>
      <c r="AH691">
        <v>2</v>
      </c>
      <c r="AI691">
        <v>86550852</v>
      </c>
      <c r="AJ691">
        <v>720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ROW(Source!A583)</f>
        <v>583</v>
      </c>
      <c r="B692">
        <v>86550867</v>
      </c>
      <c r="C692">
        <v>86550840</v>
      </c>
      <c r="D692">
        <v>85661955</v>
      </c>
      <c r="E692">
        <v>1081</v>
      </c>
      <c r="F692">
        <v>1</v>
      </c>
      <c r="G692">
        <v>1081</v>
      </c>
      <c r="H692">
        <v>3</v>
      </c>
      <c r="I692" t="s">
        <v>794</v>
      </c>
      <c r="J692" t="s">
        <v>3</v>
      </c>
      <c r="K692" t="s">
        <v>795</v>
      </c>
      <c r="L692">
        <v>1346</v>
      </c>
      <c r="N692">
        <v>1009</v>
      </c>
      <c r="O692" t="s">
        <v>651</v>
      </c>
      <c r="P692" t="s">
        <v>651</v>
      </c>
      <c r="Q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36</v>
      </c>
      <c r="AG692">
        <v>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ROW(Source!A583)</f>
        <v>583</v>
      </c>
      <c r="B693">
        <v>86550868</v>
      </c>
      <c r="C693">
        <v>86550840</v>
      </c>
      <c r="D693">
        <v>85681228</v>
      </c>
      <c r="E693">
        <v>1081</v>
      </c>
      <c r="F693">
        <v>1</v>
      </c>
      <c r="G693">
        <v>1081</v>
      </c>
      <c r="H693">
        <v>3</v>
      </c>
      <c r="I693" t="s">
        <v>790</v>
      </c>
      <c r="J693" t="s">
        <v>3</v>
      </c>
      <c r="K693" t="s">
        <v>791</v>
      </c>
      <c r="L693">
        <v>1354</v>
      </c>
      <c r="N693">
        <v>1010</v>
      </c>
      <c r="O693" t="s">
        <v>163</v>
      </c>
      <c r="P693" t="s">
        <v>163</v>
      </c>
      <c r="Q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36</v>
      </c>
      <c r="AG693">
        <v>0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ROW(Source!A583)</f>
        <v>583</v>
      </c>
      <c r="B694">
        <v>86550869</v>
      </c>
      <c r="C694">
        <v>86550840</v>
      </c>
      <c r="D694">
        <v>85684120</v>
      </c>
      <c r="E694">
        <v>1081</v>
      </c>
      <c r="F694">
        <v>1</v>
      </c>
      <c r="G694">
        <v>1081</v>
      </c>
      <c r="H694">
        <v>3</v>
      </c>
      <c r="I694" t="s">
        <v>836</v>
      </c>
      <c r="J694" t="s">
        <v>3</v>
      </c>
      <c r="K694" t="s">
        <v>837</v>
      </c>
      <c r="L694">
        <v>1301</v>
      </c>
      <c r="N694">
        <v>1003</v>
      </c>
      <c r="O694" t="s">
        <v>144</v>
      </c>
      <c r="P694" t="s">
        <v>144</v>
      </c>
      <c r="Q694">
        <v>1</v>
      </c>
      <c r="X694">
        <v>100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36</v>
      </c>
      <c r="AG694">
        <v>100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ROW(Source!A588)</f>
        <v>588</v>
      </c>
      <c r="B695">
        <v>86550878</v>
      </c>
      <c r="C695">
        <v>86550872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612</v>
      </c>
      <c r="J695" t="s">
        <v>3</v>
      </c>
      <c r="K695" t="s">
        <v>613</v>
      </c>
      <c r="L695">
        <v>1191</v>
      </c>
      <c r="N695">
        <v>1013</v>
      </c>
      <c r="O695" t="s">
        <v>614</v>
      </c>
      <c r="P695" t="s">
        <v>614</v>
      </c>
      <c r="Q695">
        <v>1</v>
      </c>
      <c r="X695">
        <v>5.01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139</v>
      </c>
      <c r="AG695">
        <v>6.9137999999999984</v>
      </c>
      <c r="AH695">
        <v>2</v>
      </c>
      <c r="AI695">
        <v>86550873</v>
      </c>
      <c r="AJ695">
        <v>723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ROW(Source!A588)</f>
        <v>588</v>
      </c>
      <c r="B696">
        <v>86550879</v>
      </c>
      <c r="C696">
        <v>86550872</v>
      </c>
      <c r="D696">
        <v>85700705</v>
      </c>
      <c r="E696">
        <v>1</v>
      </c>
      <c r="F696">
        <v>1</v>
      </c>
      <c r="G696">
        <v>1081</v>
      </c>
      <c r="H696">
        <v>3</v>
      </c>
      <c r="I696" t="s">
        <v>642</v>
      </c>
      <c r="J696" t="s">
        <v>643</v>
      </c>
      <c r="K696" t="s">
        <v>644</v>
      </c>
      <c r="L696">
        <v>1339</v>
      </c>
      <c r="N696">
        <v>1007</v>
      </c>
      <c r="O696" t="s">
        <v>622</v>
      </c>
      <c r="P696" t="s">
        <v>622</v>
      </c>
      <c r="Q696">
        <v>1</v>
      </c>
      <c r="X696">
        <v>1</v>
      </c>
      <c r="Y696">
        <v>7.07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36</v>
      </c>
      <c r="AG696">
        <v>1</v>
      </c>
      <c r="AH696">
        <v>2</v>
      </c>
      <c r="AI696">
        <v>86550874</v>
      </c>
      <c r="AJ696">
        <v>724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ROW(Source!A588)</f>
        <v>588</v>
      </c>
      <c r="B697">
        <v>86550880</v>
      </c>
      <c r="C697">
        <v>86550872</v>
      </c>
      <c r="D697">
        <v>85702416</v>
      </c>
      <c r="E697">
        <v>1</v>
      </c>
      <c r="F697">
        <v>1</v>
      </c>
      <c r="G697">
        <v>1081</v>
      </c>
      <c r="H697">
        <v>3</v>
      </c>
      <c r="I697" t="s">
        <v>706</v>
      </c>
      <c r="J697" t="s">
        <v>707</v>
      </c>
      <c r="K697" t="s">
        <v>708</v>
      </c>
      <c r="L697">
        <v>1346</v>
      </c>
      <c r="N697">
        <v>1009</v>
      </c>
      <c r="O697" t="s">
        <v>651</v>
      </c>
      <c r="P697" t="s">
        <v>651</v>
      </c>
      <c r="Q697">
        <v>1</v>
      </c>
      <c r="X697">
        <v>0.02</v>
      </c>
      <c r="Y697">
        <v>37.979999999999997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36</v>
      </c>
      <c r="AG697">
        <v>0.02</v>
      </c>
      <c r="AH697">
        <v>2</v>
      </c>
      <c r="AI697">
        <v>86550875</v>
      </c>
      <c r="AJ697">
        <v>725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ROW(Source!A588)</f>
        <v>588</v>
      </c>
      <c r="B698">
        <v>86550881</v>
      </c>
      <c r="C698">
        <v>86550872</v>
      </c>
      <c r="D698">
        <v>85700975</v>
      </c>
      <c r="E698">
        <v>1</v>
      </c>
      <c r="F698">
        <v>1</v>
      </c>
      <c r="G698">
        <v>1081</v>
      </c>
      <c r="H698">
        <v>3</v>
      </c>
      <c r="I698" t="s">
        <v>709</v>
      </c>
      <c r="J698" t="s">
        <v>710</v>
      </c>
      <c r="K698" t="s">
        <v>711</v>
      </c>
      <c r="L698">
        <v>1348</v>
      </c>
      <c r="N698">
        <v>1009</v>
      </c>
      <c r="O698" t="s">
        <v>628</v>
      </c>
      <c r="P698" t="s">
        <v>628</v>
      </c>
      <c r="Q698">
        <v>1000</v>
      </c>
      <c r="X698">
        <v>5.0000000000000002E-5</v>
      </c>
      <c r="Y698">
        <v>16214.84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36</v>
      </c>
      <c r="AG698">
        <v>5.0000000000000002E-5</v>
      </c>
      <c r="AH698">
        <v>2</v>
      </c>
      <c r="AI698">
        <v>86550876</v>
      </c>
      <c r="AJ698">
        <v>726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ROW(Source!A588)</f>
        <v>588</v>
      </c>
      <c r="B699">
        <v>86550882</v>
      </c>
      <c r="C699">
        <v>86550872</v>
      </c>
      <c r="D699">
        <v>85701143</v>
      </c>
      <c r="E699">
        <v>1</v>
      </c>
      <c r="F699">
        <v>1</v>
      </c>
      <c r="G699">
        <v>1081</v>
      </c>
      <c r="H699">
        <v>3</v>
      </c>
      <c r="I699" t="s">
        <v>712</v>
      </c>
      <c r="J699" t="s">
        <v>713</v>
      </c>
      <c r="K699" t="s">
        <v>714</v>
      </c>
      <c r="L699">
        <v>1346</v>
      </c>
      <c r="N699">
        <v>1009</v>
      </c>
      <c r="O699" t="s">
        <v>651</v>
      </c>
      <c r="P699" t="s">
        <v>651</v>
      </c>
      <c r="Q699">
        <v>1</v>
      </c>
      <c r="X699">
        <v>0.02</v>
      </c>
      <c r="Y699">
        <v>20.190000000000001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36</v>
      </c>
      <c r="AG699">
        <v>0.02</v>
      </c>
      <c r="AH699">
        <v>2</v>
      </c>
      <c r="AI699">
        <v>86550877</v>
      </c>
      <c r="AJ699">
        <v>727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ROW(Source!A589)</f>
        <v>589</v>
      </c>
      <c r="B700">
        <v>86550878</v>
      </c>
      <c r="C700">
        <v>86550872</v>
      </c>
      <c r="D700">
        <v>85665773</v>
      </c>
      <c r="E700">
        <v>1081</v>
      </c>
      <c r="F700">
        <v>1</v>
      </c>
      <c r="G700">
        <v>1081</v>
      </c>
      <c r="H700">
        <v>1</v>
      </c>
      <c r="I700" t="s">
        <v>612</v>
      </c>
      <c r="J700" t="s">
        <v>3</v>
      </c>
      <c r="K700" t="s">
        <v>613</v>
      </c>
      <c r="L700">
        <v>1191</v>
      </c>
      <c r="N700">
        <v>1013</v>
      </c>
      <c r="O700" t="s">
        <v>614</v>
      </c>
      <c r="P700" t="s">
        <v>614</v>
      </c>
      <c r="Q700">
        <v>1</v>
      </c>
      <c r="X700">
        <v>5.01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139</v>
      </c>
      <c r="AG700">
        <v>6.9137999999999984</v>
      </c>
      <c r="AH700">
        <v>2</v>
      </c>
      <c r="AI700">
        <v>86550873</v>
      </c>
      <c r="AJ700">
        <v>728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ROW(Source!A589)</f>
        <v>589</v>
      </c>
      <c r="B701">
        <v>86550879</v>
      </c>
      <c r="C701">
        <v>86550872</v>
      </c>
      <c r="D701">
        <v>85700705</v>
      </c>
      <c r="E701">
        <v>1</v>
      </c>
      <c r="F701">
        <v>1</v>
      </c>
      <c r="G701">
        <v>1081</v>
      </c>
      <c r="H701">
        <v>3</v>
      </c>
      <c r="I701" t="s">
        <v>642</v>
      </c>
      <c r="J701" t="s">
        <v>643</v>
      </c>
      <c r="K701" t="s">
        <v>644</v>
      </c>
      <c r="L701">
        <v>1339</v>
      </c>
      <c r="N701">
        <v>1007</v>
      </c>
      <c r="O701" t="s">
        <v>622</v>
      </c>
      <c r="P701" t="s">
        <v>622</v>
      </c>
      <c r="Q701">
        <v>1</v>
      </c>
      <c r="X701">
        <v>1</v>
      </c>
      <c r="Y701">
        <v>7.07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36</v>
      </c>
      <c r="AG701">
        <v>1</v>
      </c>
      <c r="AH701">
        <v>2</v>
      </c>
      <c r="AI701">
        <v>86550874</v>
      </c>
      <c r="AJ701">
        <v>729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ROW(Source!A589)</f>
        <v>589</v>
      </c>
      <c r="B702">
        <v>86550880</v>
      </c>
      <c r="C702">
        <v>86550872</v>
      </c>
      <c r="D702">
        <v>85702416</v>
      </c>
      <c r="E702">
        <v>1</v>
      </c>
      <c r="F702">
        <v>1</v>
      </c>
      <c r="G702">
        <v>1081</v>
      </c>
      <c r="H702">
        <v>3</v>
      </c>
      <c r="I702" t="s">
        <v>706</v>
      </c>
      <c r="J702" t="s">
        <v>707</v>
      </c>
      <c r="K702" t="s">
        <v>708</v>
      </c>
      <c r="L702">
        <v>1346</v>
      </c>
      <c r="N702">
        <v>1009</v>
      </c>
      <c r="O702" t="s">
        <v>651</v>
      </c>
      <c r="P702" t="s">
        <v>651</v>
      </c>
      <c r="Q702">
        <v>1</v>
      </c>
      <c r="X702">
        <v>0.02</v>
      </c>
      <c r="Y702">
        <v>37.979999999999997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36</v>
      </c>
      <c r="AG702">
        <v>0.02</v>
      </c>
      <c r="AH702">
        <v>2</v>
      </c>
      <c r="AI702">
        <v>86550875</v>
      </c>
      <c r="AJ702">
        <v>730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ROW(Source!A589)</f>
        <v>589</v>
      </c>
      <c r="B703">
        <v>86550881</v>
      </c>
      <c r="C703">
        <v>86550872</v>
      </c>
      <c r="D703">
        <v>85700975</v>
      </c>
      <c r="E703">
        <v>1</v>
      </c>
      <c r="F703">
        <v>1</v>
      </c>
      <c r="G703">
        <v>1081</v>
      </c>
      <c r="H703">
        <v>3</v>
      </c>
      <c r="I703" t="s">
        <v>709</v>
      </c>
      <c r="J703" t="s">
        <v>710</v>
      </c>
      <c r="K703" t="s">
        <v>711</v>
      </c>
      <c r="L703">
        <v>1348</v>
      </c>
      <c r="N703">
        <v>1009</v>
      </c>
      <c r="O703" t="s">
        <v>628</v>
      </c>
      <c r="P703" t="s">
        <v>628</v>
      </c>
      <c r="Q703">
        <v>1000</v>
      </c>
      <c r="X703">
        <v>5.0000000000000002E-5</v>
      </c>
      <c r="Y703">
        <v>16214.84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36</v>
      </c>
      <c r="AG703">
        <v>5.0000000000000002E-5</v>
      </c>
      <c r="AH703">
        <v>2</v>
      </c>
      <c r="AI703">
        <v>86550876</v>
      </c>
      <c r="AJ703">
        <v>731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ROW(Source!A589)</f>
        <v>589</v>
      </c>
      <c r="B704">
        <v>86550882</v>
      </c>
      <c r="C704">
        <v>86550872</v>
      </c>
      <c r="D704">
        <v>85701143</v>
      </c>
      <c r="E704">
        <v>1</v>
      </c>
      <c r="F704">
        <v>1</v>
      </c>
      <c r="G704">
        <v>1081</v>
      </c>
      <c r="H704">
        <v>3</v>
      </c>
      <c r="I704" t="s">
        <v>712</v>
      </c>
      <c r="J704" t="s">
        <v>713</v>
      </c>
      <c r="K704" t="s">
        <v>714</v>
      </c>
      <c r="L704">
        <v>1346</v>
      </c>
      <c r="N704">
        <v>1009</v>
      </c>
      <c r="O704" t="s">
        <v>651</v>
      </c>
      <c r="P704" t="s">
        <v>651</v>
      </c>
      <c r="Q704">
        <v>1</v>
      </c>
      <c r="X704">
        <v>0.02</v>
      </c>
      <c r="Y704">
        <v>20.190000000000001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36</v>
      </c>
      <c r="AG704">
        <v>0.02</v>
      </c>
      <c r="AH704">
        <v>2</v>
      </c>
      <c r="AI704">
        <v>86550877</v>
      </c>
      <c r="AJ704">
        <v>732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ROW(Source!A590)</f>
        <v>590</v>
      </c>
      <c r="B705">
        <v>86550895</v>
      </c>
      <c r="C705">
        <v>86550883</v>
      </c>
      <c r="D705">
        <v>85665773</v>
      </c>
      <c r="E705">
        <v>1081</v>
      </c>
      <c r="F705">
        <v>1</v>
      </c>
      <c r="G705">
        <v>1081</v>
      </c>
      <c r="H705">
        <v>1</v>
      </c>
      <c r="I705" t="s">
        <v>612</v>
      </c>
      <c r="J705" t="s">
        <v>3</v>
      </c>
      <c r="K705" t="s">
        <v>613</v>
      </c>
      <c r="L705">
        <v>1191</v>
      </c>
      <c r="N705">
        <v>1013</v>
      </c>
      <c r="O705" t="s">
        <v>614</v>
      </c>
      <c r="P705" t="s">
        <v>614</v>
      </c>
      <c r="Q705">
        <v>1</v>
      </c>
      <c r="X705">
        <v>69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 t="s">
        <v>139</v>
      </c>
      <c r="AG705">
        <v>95.219999999999985</v>
      </c>
      <c r="AH705">
        <v>2</v>
      </c>
      <c r="AI705">
        <v>86550884</v>
      </c>
      <c r="AJ705">
        <v>733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ROW(Source!A590)</f>
        <v>590</v>
      </c>
      <c r="B706">
        <v>86550896</v>
      </c>
      <c r="C706">
        <v>86550883</v>
      </c>
      <c r="D706">
        <v>85731375</v>
      </c>
      <c r="E706">
        <v>1</v>
      </c>
      <c r="F706">
        <v>1</v>
      </c>
      <c r="G706">
        <v>1081</v>
      </c>
      <c r="H706">
        <v>2</v>
      </c>
      <c r="I706" t="s">
        <v>761</v>
      </c>
      <c r="J706" t="s">
        <v>762</v>
      </c>
      <c r="K706" t="s">
        <v>763</v>
      </c>
      <c r="L706">
        <v>1368</v>
      </c>
      <c r="N706">
        <v>1011</v>
      </c>
      <c r="O706" t="s">
        <v>618</v>
      </c>
      <c r="P706" t="s">
        <v>618</v>
      </c>
      <c r="Q706">
        <v>1</v>
      </c>
      <c r="X706">
        <v>5.05</v>
      </c>
      <c r="Y706">
        <v>0</v>
      </c>
      <c r="Z706">
        <v>3.18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138</v>
      </c>
      <c r="AG706">
        <v>7.5749999999999993</v>
      </c>
      <c r="AH706">
        <v>2</v>
      </c>
      <c r="AI706">
        <v>86550885</v>
      </c>
      <c r="AJ706">
        <v>734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ROW(Source!A590)</f>
        <v>590</v>
      </c>
      <c r="B707">
        <v>86550897</v>
      </c>
      <c r="C707">
        <v>86550883</v>
      </c>
      <c r="D707">
        <v>85731677</v>
      </c>
      <c r="E707">
        <v>1</v>
      </c>
      <c r="F707">
        <v>1</v>
      </c>
      <c r="G707">
        <v>1081</v>
      </c>
      <c r="H707">
        <v>2</v>
      </c>
      <c r="I707" t="s">
        <v>632</v>
      </c>
      <c r="J707" t="s">
        <v>633</v>
      </c>
      <c r="K707" t="s">
        <v>634</v>
      </c>
      <c r="L707">
        <v>1368</v>
      </c>
      <c r="N707">
        <v>1011</v>
      </c>
      <c r="O707" t="s">
        <v>618</v>
      </c>
      <c r="P707" t="s">
        <v>618</v>
      </c>
      <c r="Q707">
        <v>1</v>
      </c>
      <c r="X707">
        <v>1.55</v>
      </c>
      <c r="Y707">
        <v>0</v>
      </c>
      <c r="Z707">
        <v>83.1</v>
      </c>
      <c r="AA707">
        <v>12.62</v>
      </c>
      <c r="AB707">
        <v>0</v>
      </c>
      <c r="AC707">
        <v>0</v>
      </c>
      <c r="AD707">
        <v>1</v>
      </c>
      <c r="AE707">
        <v>0</v>
      </c>
      <c r="AF707" t="s">
        <v>138</v>
      </c>
      <c r="AG707">
        <v>2.3249999999999997</v>
      </c>
      <c r="AH707">
        <v>2</v>
      </c>
      <c r="AI707">
        <v>86550886</v>
      </c>
      <c r="AJ707">
        <v>735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ROW(Source!A590)</f>
        <v>590</v>
      </c>
      <c r="B708">
        <v>86550898</v>
      </c>
      <c r="C708">
        <v>86550883</v>
      </c>
      <c r="D708">
        <v>85730911</v>
      </c>
      <c r="E708">
        <v>1</v>
      </c>
      <c r="F708">
        <v>1</v>
      </c>
      <c r="G708">
        <v>1081</v>
      </c>
      <c r="H708">
        <v>2</v>
      </c>
      <c r="I708" t="s">
        <v>652</v>
      </c>
      <c r="J708" t="s">
        <v>653</v>
      </c>
      <c r="K708" t="s">
        <v>654</v>
      </c>
      <c r="L708">
        <v>1368</v>
      </c>
      <c r="N708">
        <v>1011</v>
      </c>
      <c r="O708" t="s">
        <v>618</v>
      </c>
      <c r="P708" t="s">
        <v>618</v>
      </c>
      <c r="Q708">
        <v>1</v>
      </c>
      <c r="X708">
        <v>0.1</v>
      </c>
      <c r="Y708">
        <v>0</v>
      </c>
      <c r="Z708">
        <v>179.17</v>
      </c>
      <c r="AA708">
        <v>16.93</v>
      </c>
      <c r="AB708">
        <v>0</v>
      </c>
      <c r="AC708">
        <v>0</v>
      </c>
      <c r="AD708">
        <v>1</v>
      </c>
      <c r="AE708">
        <v>0</v>
      </c>
      <c r="AF708" t="s">
        <v>138</v>
      </c>
      <c r="AG708">
        <v>0.15</v>
      </c>
      <c r="AH708">
        <v>2</v>
      </c>
      <c r="AI708">
        <v>86550887</v>
      </c>
      <c r="AJ708">
        <v>736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ROW(Source!A590)</f>
        <v>590</v>
      </c>
      <c r="B709">
        <v>86550899</v>
      </c>
      <c r="C709">
        <v>86550883</v>
      </c>
      <c r="D709">
        <v>85700705</v>
      </c>
      <c r="E709">
        <v>1</v>
      </c>
      <c r="F709">
        <v>1</v>
      </c>
      <c r="G709">
        <v>1081</v>
      </c>
      <c r="H709">
        <v>3</v>
      </c>
      <c r="I709" t="s">
        <v>642</v>
      </c>
      <c r="J709" t="s">
        <v>643</v>
      </c>
      <c r="K709" t="s">
        <v>644</v>
      </c>
      <c r="L709">
        <v>1339</v>
      </c>
      <c r="N709">
        <v>1007</v>
      </c>
      <c r="O709" t="s">
        <v>622</v>
      </c>
      <c r="P709" t="s">
        <v>622</v>
      </c>
      <c r="Q709">
        <v>1</v>
      </c>
      <c r="X709">
        <v>1.4664999999999999</v>
      </c>
      <c r="Y709">
        <v>7.07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36</v>
      </c>
      <c r="AG709">
        <v>1.4664999999999999</v>
      </c>
      <c r="AH709">
        <v>2</v>
      </c>
      <c r="AI709">
        <v>86550888</v>
      </c>
      <c r="AJ709">
        <v>737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ROW(Source!A590)</f>
        <v>590</v>
      </c>
      <c r="B710">
        <v>86550900</v>
      </c>
      <c r="C710">
        <v>86550883</v>
      </c>
      <c r="D710">
        <v>85700824</v>
      </c>
      <c r="E710">
        <v>1</v>
      </c>
      <c r="F710">
        <v>1</v>
      </c>
      <c r="G710">
        <v>1081</v>
      </c>
      <c r="H710">
        <v>3</v>
      </c>
      <c r="I710" t="s">
        <v>773</v>
      </c>
      <c r="J710" t="s">
        <v>774</v>
      </c>
      <c r="K710" t="s">
        <v>775</v>
      </c>
      <c r="L710">
        <v>1348</v>
      </c>
      <c r="N710">
        <v>1009</v>
      </c>
      <c r="O710" t="s">
        <v>628</v>
      </c>
      <c r="P710" t="s">
        <v>628</v>
      </c>
      <c r="Q710">
        <v>1000</v>
      </c>
      <c r="X710">
        <v>3.93E-5</v>
      </c>
      <c r="Y710">
        <v>3234.81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36</v>
      </c>
      <c r="AG710">
        <v>3.93E-5</v>
      </c>
      <c r="AH710">
        <v>2</v>
      </c>
      <c r="AI710">
        <v>86550889</v>
      </c>
      <c r="AJ710">
        <v>738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ROW(Source!A590)</f>
        <v>590</v>
      </c>
      <c r="B711">
        <v>86550901</v>
      </c>
      <c r="C711">
        <v>86550883</v>
      </c>
      <c r="D711">
        <v>85700637</v>
      </c>
      <c r="E711">
        <v>1</v>
      </c>
      <c r="F711">
        <v>1</v>
      </c>
      <c r="G711">
        <v>1081</v>
      </c>
      <c r="H711">
        <v>3</v>
      </c>
      <c r="I711" t="s">
        <v>619</v>
      </c>
      <c r="J711" t="s">
        <v>620</v>
      </c>
      <c r="K711" t="s">
        <v>621</v>
      </c>
      <c r="L711">
        <v>1339</v>
      </c>
      <c r="N711">
        <v>1007</v>
      </c>
      <c r="O711" t="s">
        <v>622</v>
      </c>
      <c r="P711" t="s">
        <v>622</v>
      </c>
      <c r="Q711">
        <v>1</v>
      </c>
      <c r="X711">
        <v>2.2799999999999998</v>
      </c>
      <c r="Y711">
        <v>53.42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36</v>
      </c>
      <c r="AG711">
        <v>2.2799999999999998</v>
      </c>
      <c r="AH711">
        <v>2</v>
      </c>
      <c r="AI711">
        <v>86550890</v>
      </c>
      <c r="AJ711">
        <v>739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ROW(Source!A590)</f>
        <v>590</v>
      </c>
      <c r="B712">
        <v>86550902</v>
      </c>
      <c r="C712">
        <v>86550883</v>
      </c>
      <c r="D712">
        <v>85700903</v>
      </c>
      <c r="E712">
        <v>1</v>
      </c>
      <c r="F712">
        <v>1</v>
      </c>
      <c r="G712">
        <v>1081</v>
      </c>
      <c r="H712">
        <v>3</v>
      </c>
      <c r="I712" t="s">
        <v>623</v>
      </c>
      <c r="J712" t="s">
        <v>624</v>
      </c>
      <c r="K712" t="s">
        <v>625</v>
      </c>
      <c r="L712">
        <v>1339</v>
      </c>
      <c r="N712">
        <v>1007</v>
      </c>
      <c r="O712" t="s">
        <v>622</v>
      </c>
      <c r="P712" t="s">
        <v>622</v>
      </c>
      <c r="Q712">
        <v>1</v>
      </c>
      <c r="X712">
        <v>2.25</v>
      </c>
      <c r="Y712">
        <v>5.82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36</v>
      </c>
      <c r="AG712">
        <v>2.25</v>
      </c>
      <c r="AH712">
        <v>2</v>
      </c>
      <c r="AI712">
        <v>86550891</v>
      </c>
      <c r="AJ712">
        <v>740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ROW(Source!A590)</f>
        <v>590</v>
      </c>
      <c r="B713">
        <v>86550903</v>
      </c>
      <c r="C713">
        <v>86550883</v>
      </c>
      <c r="D713">
        <v>85701285</v>
      </c>
      <c r="E713">
        <v>1</v>
      </c>
      <c r="F713">
        <v>1</v>
      </c>
      <c r="G713">
        <v>1081</v>
      </c>
      <c r="H713">
        <v>3</v>
      </c>
      <c r="I713" t="s">
        <v>779</v>
      </c>
      <c r="J713" t="s">
        <v>780</v>
      </c>
      <c r="K713" t="s">
        <v>781</v>
      </c>
      <c r="L713">
        <v>1348</v>
      </c>
      <c r="N713">
        <v>1009</v>
      </c>
      <c r="O713" t="s">
        <v>628</v>
      </c>
      <c r="P713" t="s">
        <v>628</v>
      </c>
      <c r="Q713">
        <v>1000</v>
      </c>
      <c r="X713">
        <v>1.25E-3</v>
      </c>
      <c r="Y713">
        <v>35445.93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36</v>
      </c>
      <c r="AG713">
        <v>1.25E-3</v>
      </c>
      <c r="AH713">
        <v>2</v>
      </c>
      <c r="AI713">
        <v>86550892</v>
      </c>
      <c r="AJ713">
        <v>741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ROW(Source!A590)</f>
        <v>590</v>
      </c>
      <c r="B714">
        <v>86550904</v>
      </c>
      <c r="C714">
        <v>86550883</v>
      </c>
      <c r="D714">
        <v>85708164</v>
      </c>
      <c r="E714">
        <v>1</v>
      </c>
      <c r="F714">
        <v>1</v>
      </c>
      <c r="G714">
        <v>1081</v>
      </c>
      <c r="H714">
        <v>3</v>
      </c>
      <c r="I714" t="s">
        <v>782</v>
      </c>
      <c r="J714" t="s">
        <v>783</v>
      </c>
      <c r="K714" t="s">
        <v>784</v>
      </c>
      <c r="L714">
        <v>1339</v>
      </c>
      <c r="N714">
        <v>1007</v>
      </c>
      <c r="O714" t="s">
        <v>622</v>
      </c>
      <c r="P714" t="s">
        <v>622</v>
      </c>
      <c r="Q714">
        <v>1</v>
      </c>
      <c r="X714">
        <v>2.1000000000000001E-2</v>
      </c>
      <c r="Y714">
        <v>439.5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36</v>
      </c>
      <c r="AG714">
        <v>2.1000000000000001E-2</v>
      </c>
      <c r="AH714">
        <v>2</v>
      </c>
      <c r="AI714">
        <v>86550893</v>
      </c>
      <c r="AJ714">
        <v>743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ROW(Source!A590)</f>
        <v>590</v>
      </c>
      <c r="B715">
        <v>86550905</v>
      </c>
      <c r="C715">
        <v>86550883</v>
      </c>
      <c r="D715">
        <v>85661955</v>
      </c>
      <c r="E715">
        <v>1081</v>
      </c>
      <c r="F715">
        <v>1</v>
      </c>
      <c r="G715">
        <v>1081</v>
      </c>
      <c r="H715">
        <v>3</v>
      </c>
      <c r="I715" t="s">
        <v>794</v>
      </c>
      <c r="J715" t="s">
        <v>3</v>
      </c>
      <c r="K715" t="s">
        <v>795</v>
      </c>
      <c r="L715">
        <v>1346</v>
      </c>
      <c r="N715">
        <v>1009</v>
      </c>
      <c r="O715" t="s">
        <v>651</v>
      </c>
      <c r="P715" t="s">
        <v>651</v>
      </c>
      <c r="Q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36</v>
      </c>
      <c r="AG715">
        <v>0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ROW(Source!A590)</f>
        <v>590</v>
      </c>
      <c r="B716">
        <v>86550906</v>
      </c>
      <c r="C716">
        <v>86550883</v>
      </c>
      <c r="D716">
        <v>85681228</v>
      </c>
      <c r="E716">
        <v>1081</v>
      </c>
      <c r="F716">
        <v>1</v>
      </c>
      <c r="G716">
        <v>1081</v>
      </c>
      <c r="H716">
        <v>3</v>
      </c>
      <c r="I716" t="s">
        <v>790</v>
      </c>
      <c r="J716" t="s">
        <v>3</v>
      </c>
      <c r="K716" t="s">
        <v>791</v>
      </c>
      <c r="L716">
        <v>1354</v>
      </c>
      <c r="N716">
        <v>1010</v>
      </c>
      <c r="O716" t="s">
        <v>163</v>
      </c>
      <c r="P716" t="s">
        <v>163</v>
      </c>
      <c r="Q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36</v>
      </c>
      <c r="AG716">
        <v>0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ROW(Source!A590)</f>
        <v>590</v>
      </c>
      <c r="B717">
        <v>86550907</v>
      </c>
      <c r="C717">
        <v>86550883</v>
      </c>
      <c r="D717">
        <v>85684120</v>
      </c>
      <c r="E717">
        <v>1081</v>
      </c>
      <c r="F717">
        <v>1</v>
      </c>
      <c r="G717">
        <v>1081</v>
      </c>
      <c r="H717">
        <v>3</v>
      </c>
      <c r="I717" t="s">
        <v>836</v>
      </c>
      <c r="J717" t="s">
        <v>3</v>
      </c>
      <c r="K717" t="s">
        <v>837</v>
      </c>
      <c r="L717">
        <v>1301</v>
      </c>
      <c r="N717">
        <v>1003</v>
      </c>
      <c r="O717" t="s">
        <v>144</v>
      </c>
      <c r="P717" t="s">
        <v>144</v>
      </c>
      <c r="Q717">
        <v>1</v>
      </c>
      <c r="X717">
        <v>100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36</v>
      </c>
      <c r="AG717">
        <v>100</v>
      </c>
      <c r="AH717">
        <v>3</v>
      </c>
      <c r="AI717">
        <v>-1</v>
      </c>
      <c r="AJ717" t="s">
        <v>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ROW(Source!A591)</f>
        <v>591</v>
      </c>
      <c r="B718">
        <v>86550895</v>
      </c>
      <c r="C718">
        <v>86550883</v>
      </c>
      <c r="D718">
        <v>85665773</v>
      </c>
      <c r="E718">
        <v>1081</v>
      </c>
      <c r="F718">
        <v>1</v>
      </c>
      <c r="G718">
        <v>1081</v>
      </c>
      <c r="H718">
        <v>1</v>
      </c>
      <c r="I718" t="s">
        <v>612</v>
      </c>
      <c r="J718" t="s">
        <v>3</v>
      </c>
      <c r="K718" t="s">
        <v>613</v>
      </c>
      <c r="L718">
        <v>1191</v>
      </c>
      <c r="N718">
        <v>1013</v>
      </c>
      <c r="O718" t="s">
        <v>614</v>
      </c>
      <c r="P718" t="s">
        <v>614</v>
      </c>
      <c r="Q718">
        <v>1</v>
      </c>
      <c r="X718">
        <v>69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139</v>
      </c>
      <c r="AG718">
        <v>95.219999999999985</v>
      </c>
      <c r="AH718">
        <v>2</v>
      </c>
      <c r="AI718">
        <v>86550884</v>
      </c>
      <c r="AJ718">
        <v>744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ROW(Source!A591)</f>
        <v>591</v>
      </c>
      <c r="B719">
        <v>86550896</v>
      </c>
      <c r="C719">
        <v>86550883</v>
      </c>
      <c r="D719">
        <v>85731375</v>
      </c>
      <c r="E719">
        <v>1</v>
      </c>
      <c r="F719">
        <v>1</v>
      </c>
      <c r="G719">
        <v>1081</v>
      </c>
      <c r="H719">
        <v>2</v>
      </c>
      <c r="I719" t="s">
        <v>761</v>
      </c>
      <c r="J719" t="s">
        <v>762</v>
      </c>
      <c r="K719" t="s">
        <v>763</v>
      </c>
      <c r="L719">
        <v>1368</v>
      </c>
      <c r="N719">
        <v>1011</v>
      </c>
      <c r="O719" t="s">
        <v>618</v>
      </c>
      <c r="P719" t="s">
        <v>618</v>
      </c>
      <c r="Q719">
        <v>1</v>
      </c>
      <c r="X719">
        <v>5.05</v>
      </c>
      <c r="Y719">
        <v>0</v>
      </c>
      <c r="Z719">
        <v>3.18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138</v>
      </c>
      <c r="AG719">
        <v>7.5749999999999993</v>
      </c>
      <c r="AH719">
        <v>2</v>
      </c>
      <c r="AI719">
        <v>86550885</v>
      </c>
      <c r="AJ719">
        <v>745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ROW(Source!A591)</f>
        <v>591</v>
      </c>
      <c r="B720">
        <v>86550897</v>
      </c>
      <c r="C720">
        <v>86550883</v>
      </c>
      <c r="D720">
        <v>85731677</v>
      </c>
      <c r="E720">
        <v>1</v>
      </c>
      <c r="F720">
        <v>1</v>
      </c>
      <c r="G720">
        <v>1081</v>
      </c>
      <c r="H720">
        <v>2</v>
      </c>
      <c r="I720" t="s">
        <v>632</v>
      </c>
      <c r="J720" t="s">
        <v>633</v>
      </c>
      <c r="K720" t="s">
        <v>634</v>
      </c>
      <c r="L720">
        <v>1368</v>
      </c>
      <c r="N720">
        <v>1011</v>
      </c>
      <c r="O720" t="s">
        <v>618</v>
      </c>
      <c r="P720" t="s">
        <v>618</v>
      </c>
      <c r="Q720">
        <v>1</v>
      </c>
      <c r="X720">
        <v>1.55</v>
      </c>
      <c r="Y720">
        <v>0</v>
      </c>
      <c r="Z720">
        <v>83.1</v>
      </c>
      <c r="AA720">
        <v>12.62</v>
      </c>
      <c r="AB720">
        <v>0</v>
      </c>
      <c r="AC720">
        <v>0</v>
      </c>
      <c r="AD720">
        <v>1</v>
      </c>
      <c r="AE720">
        <v>0</v>
      </c>
      <c r="AF720" t="s">
        <v>138</v>
      </c>
      <c r="AG720">
        <v>2.3249999999999997</v>
      </c>
      <c r="AH720">
        <v>2</v>
      </c>
      <c r="AI720">
        <v>86550886</v>
      </c>
      <c r="AJ720">
        <v>746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ROW(Source!A591)</f>
        <v>591</v>
      </c>
      <c r="B721">
        <v>86550898</v>
      </c>
      <c r="C721">
        <v>86550883</v>
      </c>
      <c r="D721">
        <v>85730911</v>
      </c>
      <c r="E721">
        <v>1</v>
      </c>
      <c r="F721">
        <v>1</v>
      </c>
      <c r="G721">
        <v>1081</v>
      </c>
      <c r="H721">
        <v>2</v>
      </c>
      <c r="I721" t="s">
        <v>652</v>
      </c>
      <c r="J721" t="s">
        <v>653</v>
      </c>
      <c r="K721" t="s">
        <v>654</v>
      </c>
      <c r="L721">
        <v>1368</v>
      </c>
      <c r="N721">
        <v>1011</v>
      </c>
      <c r="O721" t="s">
        <v>618</v>
      </c>
      <c r="P721" t="s">
        <v>618</v>
      </c>
      <c r="Q721">
        <v>1</v>
      </c>
      <c r="X721">
        <v>0.1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138</v>
      </c>
      <c r="AG721">
        <v>0.15</v>
      </c>
      <c r="AH721">
        <v>2</v>
      </c>
      <c r="AI721">
        <v>86550887</v>
      </c>
      <c r="AJ721">
        <v>747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ROW(Source!A591)</f>
        <v>591</v>
      </c>
      <c r="B722">
        <v>86550899</v>
      </c>
      <c r="C722">
        <v>86550883</v>
      </c>
      <c r="D722">
        <v>85700705</v>
      </c>
      <c r="E722">
        <v>1</v>
      </c>
      <c r="F722">
        <v>1</v>
      </c>
      <c r="G722">
        <v>1081</v>
      </c>
      <c r="H722">
        <v>3</v>
      </c>
      <c r="I722" t="s">
        <v>642</v>
      </c>
      <c r="J722" t="s">
        <v>643</v>
      </c>
      <c r="K722" t="s">
        <v>644</v>
      </c>
      <c r="L722">
        <v>1339</v>
      </c>
      <c r="N722">
        <v>1007</v>
      </c>
      <c r="O722" t="s">
        <v>622</v>
      </c>
      <c r="P722" t="s">
        <v>622</v>
      </c>
      <c r="Q722">
        <v>1</v>
      </c>
      <c r="X722">
        <v>1.4664999999999999</v>
      </c>
      <c r="Y722">
        <v>7.07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36</v>
      </c>
      <c r="AG722">
        <v>1.4664999999999999</v>
      </c>
      <c r="AH722">
        <v>2</v>
      </c>
      <c r="AI722">
        <v>86550888</v>
      </c>
      <c r="AJ722">
        <v>748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ROW(Source!A591)</f>
        <v>591</v>
      </c>
      <c r="B723">
        <v>86550900</v>
      </c>
      <c r="C723">
        <v>86550883</v>
      </c>
      <c r="D723">
        <v>85700824</v>
      </c>
      <c r="E723">
        <v>1</v>
      </c>
      <c r="F723">
        <v>1</v>
      </c>
      <c r="G723">
        <v>1081</v>
      </c>
      <c r="H723">
        <v>3</v>
      </c>
      <c r="I723" t="s">
        <v>773</v>
      </c>
      <c r="J723" t="s">
        <v>774</v>
      </c>
      <c r="K723" t="s">
        <v>775</v>
      </c>
      <c r="L723">
        <v>1348</v>
      </c>
      <c r="N723">
        <v>1009</v>
      </c>
      <c r="O723" t="s">
        <v>628</v>
      </c>
      <c r="P723" t="s">
        <v>628</v>
      </c>
      <c r="Q723">
        <v>1000</v>
      </c>
      <c r="X723">
        <v>3.93E-5</v>
      </c>
      <c r="Y723">
        <v>3234.81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36</v>
      </c>
      <c r="AG723">
        <v>3.93E-5</v>
      </c>
      <c r="AH723">
        <v>2</v>
      </c>
      <c r="AI723">
        <v>86550889</v>
      </c>
      <c r="AJ723">
        <v>749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ROW(Source!A591)</f>
        <v>591</v>
      </c>
      <c r="B724">
        <v>86550901</v>
      </c>
      <c r="C724">
        <v>86550883</v>
      </c>
      <c r="D724">
        <v>85700637</v>
      </c>
      <c r="E724">
        <v>1</v>
      </c>
      <c r="F724">
        <v>1</v>
      </c>
      <c r="G724">
        <v>1081</v>
      </c>
      <c r="H724">
        <v>3</v>
      </c>
      <c r="I724" t="s">
        <v>619</v>
      </c>
      <c r="J724" t="s">
        <v>620</v>
      </c>
      <c r="K724" t="s">
        <v>621</v>
      </c>
      <c r="L724">
        <v>1339</v>
      </c>
      <c r="N724">
        <v>1007</v>
      </c>
      <c r="O724" t="s">
        <v>622</v>
      </c>
      <c r="P724" t="s">
        <v>622</v>
      </c>
      <c r="Q724">
        <v>1</v>
      </c>
      <c r="X724">
        <v>2.2799999999999998</v>
      </c>
      <c r="Y724">
        <v>53.42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36</v>
      </c>
      <c r="AG724">
        <v>2.2799999999999998</v>
      </c>
      <c r="AH724">
        <v>2</v>
      </c>
      <c r="AI724">
        <v>86550890</v>
      </c>
      <c r="AJ724">
        <v>750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ROW(Source!A591)</f>
        <v>591</v>
      </c>
      <c r="B725">
        <v>86550902</v>
      </c>
      <c r="C725">
        <v>86550883</v>
      </c>
      <c r="D725">
        <v>85700903</v>
      </c>
      <c r="E725">
        <v>1</v>
      </c>
      <c r="F725">
        <v>1</v>
      </c>
      <c r="G725">
        <v>1081</v>
      </c>
      <c r="H725">
        <v>3</v>
      </c>
      <c r="I725" t="s">
        <v>623</v>
      </c>
      <c r="J725" t="s">
        <v>624</v>
      </c>
      <c r="K725" t="s">
        <v>625</v>
      </c>
      <c r="L725">
        <v>1339</v>
      </c>
      <c r="N725">
        <v>1007</v>
      </c>
      <c r="O725" t="s">
        <v>622</v>
      </c>
      <c r="P725" t="s">
        <v>622</v>
      </c>
      <c r="Q725">
        <v>1</v>
      </c>
      <c r="X725">
        <v>2.25</v>
      </c>
      <c r="Y725">
        <v>5.82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36</v>
      </c>
      <c r="AG725">
        <v>2.25</v>
      </c>
      <c r="AH725">
        <v>2</v>
      </c>
      <c r="AI725">
        <v>86550891</v>
      </c>
      <c r="AJ725">
        <v>751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ROW(Source!A591)</f>
        <v>591</v>
      </c>
      <c r="B726">
        <v>86550903</v>
      </c>
      <c r="C726">
        <v>86550883</v>
      </c>
      <c r="D726">
        <v>85701285</v>
      </c>
      <c r="E726">
        <v>1</v>
      </c>
      <c r="F726">
        <v>1</v>
      </c>
      <c r="G726">
        <v>1081</v>
      </c>
      <c r="H726">
        <v>3</v>
      </c>
      <c r="I726" t="s">
        <v>779</v>
      </c>
      <c r="J726" t="s">
        <v>780</v>
      </c>
      <c r="K726" t="s">
        <v>781</v>
      </c>
      <c r="L726">
        <v>1348</v>
      </c>
      <c r="N726">
        <v>1009</v>
      </c>
      <c r="O726" t="s">
        <v>628</v>
      </c>
      <c r="P726" t="s">
        <v>628</v>
      </c>
      <c r="Q726">
        <v>1000</v>
      </c>
      <c r="X726">
        <v>1.25E-3</v>
      </c>
      <c r="Y726">
        <v>35445.93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36</v>
      </c>
      <c r="AG726">
        <v>1.25E-3</v>
      </c>
      <c r="AH726">
        <v>2</v>
      </c>
      <c r="AI726">
        <v>86550892</v>
      </c>
      <c r="AJ726">
        <v>752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ROW(Source!A591)</f>
        <v>591</v>
      </c>
      <c r="B727">
        <v>86550904</v>
      </c>
      <c r="C727">
        <v>86550883</v>
      </c>
      <c r="D727">
        <v>85708164</v>
      </c>
      <c r="E727">
        <v>1</v>
      </c>
      <c r="F727">
        <v>1</v>
      </c>
      <c r="G727">
        <v>1081</v>
      </c>
      <c r="H727">
        <v>3</v>
      </c>
      <c r="I727" t="s">
        <v>782</v>
      </c>
      <c r="J727" t="s">
        <v>783</v>
      </c>
      <c r="K727" t="s">
        <v>784</v>
      </c>
      <c r="L727">
        <v>1339</v>
      </c>
      <c r="N727">
        <v>1007</v>
      </c>
      <c r="O727" t="s">
        <v>622</v>
      </c>
      <c r="P727" t="s">
        <v>622</v>
      </c>
      <c r="Q727">
        <v>1</v>
      </c>
      <c r="X727">
        <v>2.1000000000000001E-2</v>
      </c>
      <c r="Y727">
        <v>439.5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36</v>
      </c>
      <c r="AG727">
        <v>2.1000000000000001E-2</v>
      </c>
      <c r="AH727">
        <v>2</v>
      </c>
      <c r="AI727">
        <v>86550893</v>
      </c>
      <c r="AJ727">
        <v>754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ROW(Source!A591)</f>
        <v>591</v>
      </c>
      <c r="B728">
        <v>86550905</v>
      </c>
      <c r="C728">
        <v>86550883</v>
      </c>
      <c r="D728">
        <v>85661955</v>
      </c>
      <c r="E728">
        <v>1081</v>
      </c>
      <c r="F728">
        <v>1</v>
      </c>
      <c r="G728">
        <v>1081</v>
      </c>
      <c r="H728">
        <v>3</v>
      </c>
      <c r="I728" t="s">
        <v>794</v>
      </c>
      <c r="J728" t="s">
        <v>3</v>
      </c>
      <c r="K728" t="s">
        <v>795</v>
      </c>
      <c r="L728">
        <v>1346</v>
      </c>
      <c r="N728">
        <v>1009</v>
      </c>
      <c r="O728" t="s">
        <v>651</v>
      </c>
      <c r="P728" t="s">
        <v>651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36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ROW(Source!A591)</f>
        <v>591</v>
      </c>
      <c r="B729">
        <v>86550906</v>
      </c>
      <c r="C729">
        <v>86550883</v>
      </c>
      <c r="D729">
        <v>85681228</v>
      </c>
      <c r="E729">
        <v>1081</v>
      </c>
      <c r="F729">
        <v>1</v>
      </c>
      <c r="G729">
        <v>1081</v>
      </c>
      <c r="H729">
        <v>3</v>
      </c>
      <c r="I729" t="s">
        <v>790</v>
      </c>
      <c r="J729" t="s">
        <v>3</v>
      </c>
      <c r="K729" t="s">
        <v>791</v>
      </c>
      <c r="L729">
        <v>1354</v>
      </c>
      <c r="N729">
        <v>1010</v>
      </c>
      <c r="O729" t="s">
        <v>163</v>
      </c>
      <c r="P729" t="s">
        <v>163</v>
      </c>
      <c r="Q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36</v>
      </c>
      <c r="AG729">
        <v>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ROW(Source!A591)</f>
        <v>591</v>
      </c>
      <c r="B730">
        <v>86550907</v>
      </c>
      <c r="C730">
        <v>86550883</v>
      </c>
      <c r="D730">
        <v>85684120</v>
      </c>
      <c r="E730">
        <v>1081</v>
      </c>
      <c r="F730">
        <v>1</v>
      </c>
      <c r="G730">
        <v>1081</v>
      </c>
      <c r="H730">
        <v>3</v>
      </c>
      <c r="I730" t="s">
        <v>836</v>
      </c>
      <c r="J730" t="s">
        <v>3</v>
      </c>
      <c r="K730" t="s">
        <v>837</v>
      </c>
      <c r="L730">
        <v>1301</v>
      </c>
      <c r="N730">
        <v>1003</v>
      </c>
      <c r="O730" t="s">
        <v>144</v>
      </c>
      <c r="P730" t="s">
        <v>144</v>
      </c>
      <c r="Q730">
        <v>1</v>
      </c>
      <c r="X730">
        <v>100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36</v>
      </c>
      <c r="AG730">
        <v>100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ROW(Source!A602)</f>
        <v>602</v>
      </c>
      <c r="B731">
        <v>86550919</v>
      </c>
      <c r="C731">
        <v>86550913</v>
      </c>
      <c r="D731">
        <v>85665773</v>
      </c>
      <c r="E731">
        <v>1081</v>
      </c>
      <c r="F731">
        <v>1</v>
      </c>
      <c r="G731">
        <v>1081</v>
      </c>
      <c r="H731">
        <v>1</v>
      </c>
      <c r="I731" t="s">
        <v>612</v>
      </c>
      <c r="J731" t="s">
        <v>3</v>
      </c>
      <c r="K731" t="s">
        <v>613</v>
      </c>
      <c r="L731">
        <v>1191</v>
      </c>
      <c r="N731">
        <v>1013</v>
      </c>
      <c r="O731" t="s">
        <v>614</v>
      </c>
      <c r="P731" t="s">
        <v>614</v>
      </c>
      <c r="Q731">
        <v>1</v>
      </c>
      <c r="X731">
        <v>5.01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139</v>
      </c>
      <c r="AG731">
        <v>6.9137999999999984</v>
      </c>
      <c r="AH731">
        <v>2</v>
      </c>
      <c r="AI731">
        <v>86550914</v>
      </c>
      <c r="AJ731">
        <v>755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ROW(Source!A602)</f>
        <v>602</v>
      </c>
      <c r="B732">
        <v>86550920</v>
      </c>
      <c r="C732">
        <v>86550913</v>
      </c>
      <c r="D732">
        <v>85700705</v>
      </c>
      <c r="E732">
        <v>1</v>
      </c>
      <c r="F732">
        <v>1</v>
      </c>
      <c r="G732">
        <v>1081</v>
      </c>
      <c r="H732">
        <v>3</v>
      </c>
      <c r="I732" t="s">
        <v>642</v>
      </c>
      <c r="J732" t="s">
        <v>643</v>
      </c>
      <c r="K732" t="s">
        <v>644</v>
      </c>
      <c r="L732">
        <v>1339</v>
      </c>
      <c r="N732">
        <v>1007</v>
      </c>
      <c r="O732" t="s">
        <v>622</v>
      </c>
      <c r="P732" t="s">
        <v>622</v>
      </c>
      <c r="Q732">
        <v>1</v>
      </c>
      <c r="X732">
        <v>3.8</v>
      </c>
      <c r="Y732">
        <v>7.07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36</v>
      </c>
      <c r="AG732">
        <v>3.8</v>
      </c>
      <c r="AH732">
        <v>2</v>
      </c>
      <c r="AI732">
        <v>86550915</v>
      </c>
      <c r="AJ732">
        <v>756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ROW(Source!A602)</f>
        <v>602</v>
      </c>
      <c r="B733">
        <v>86550921</v>
      </c>
      <c r="C733">
        <v>86550913</v>
      </c>
      <c r="D733">
        <v>85702416</v>
      </c>
      <c r="E733">
        <v>1</v>
      </c>
      <c r="F733">
        <v>1</v>
      </c>
      <c r="G733">
        <v>1081</v>
      </c>
      <c r="H733">
        <v>3</v>
      </c>
      <c r="I733" t="s">
        <v>706</v>
      </c>
      <c r="J733" t="s">
        <v>707</v>
      </c>
      <c r="K733" t="s">
        <v>708</v>
      </c>
      <c r="L733">
        <v>1346</v>
      </c>
      <c r="N733">
        <v>1009</v>
      </c>
      <c r="O733" t="s">
        <v>651</v>
      </c>
      <c r="P733" t="s">
        <v>651</v>
      </c>
      <c r="Q733">
        <v>1</v>
      </c>
      <c r="X733">
        <v>0.02</v>
      </c>
      <c r="Y733">
        <v>37.979999999999997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36</v>
      </c>
      <c r="AG733">
        <v>0.02</v>
      </c>
      <c r="AH733">
        <v>2</v>
      </c>
      <c r="AI733">
        <v>86550916</v>
      </c>
      <c r="AJ733">
        <v>757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ROW(Source!A602)</f>
        <v>602</v>
      </c>
      <c r="B734">
        <v>86550922</v>
      </c>
      <c r="C734">
        <v>86550913</v>
      </c>
      <c r="D734">
        <v>85700975</v>
      </c>
      <c r="E734">
        <v>1</v>
      </c>
      <c r="F734">
        <v>1</v>
      </c>
      <c r="G734">
        <v>1081</v>
      </c>
      <c r="H734">
        <v>3</v>
      </c>
      <c r="I734" t="s">
        <v>709</v>
      </c>
      <c r="J734" t="s">
        <v>710</v>
      </c>
      <c r="K734" t="s">
        <v>711</v>
      </c>
      <c r="L734">
        <v>1348</v>
      </c>
      <c r="N734">
        <v>1009</v>
      </c>
      <c r="O734" t="s">
        <v>628</v>
      </c>
      <c r="P734" t="s">
        <v>628</v>
      </c>
      <c r="Q734">
        <v>1000</v>
      </c>
      <c r="X734">
        <v>5.0000000000000002E-5</v>
      </c>
      <c r="Y734">
        <v>16214.84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36</v>
      </c>
      <c r="AG734">
        <v>5.0000000000000002E-5</v>
      </c>
      <c r="AH734">
        <v>2</v>
      </c>
      <c r="AI734">
        <v>86550917</v>
      </c>
      <c r="AJ734">
        <v>758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ROW(Source!A602)</f>
        <v>602</v>
      </c>
      <c r="B735">
        <v>86550923</v>
      </c>
      <c r="C735">
        <v>86550913</v>
      </c>
      <c r="D735">
        <v>85701143</v>
      </c>
      <c r="E735">
        <v>1</v>
      </c>
      <c r="F735">
        <v>1</v>
      </c>
      <c r="G735">
        <v>1081</v>
      </c>
      <c r="H735">
        <v>3</v>
      </c>
      <c r="I735" t="s">
        <v>712</v>
      </c>
      <c r="J735" t="s">
        <v>713</v>
      </c>
      <c r="K735" t="s">
        <v>714</v>
      </c>
      <c r="L735">
        <v>1346</v>
      </c>
      <c r="N735">
        <v>1009</v>
      </c>
      <c r="O735" t="s">
        <v>651</v>
      </c>
      <c r="P735" t="s">
        <v>651</v>
      </c>
      <c r="Q735">
        <v>1</v>
      </c>
      <c r="X735">
        <v>0.02</v>
      </c>
      <c r="Y735">
        <v>20.190000000000001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36</v>
      </c>
      <c r="AG735">
        <v>0.02</v>
      </c>
      <c r="AH735">
        <v>2</v>
      </c>
      <c r="AI735">
        <v>86550918</v>
      </c>
      <c r="AJ735">
        <v>759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ROW(Source!A603)</f>
        <v>603</v>
      </c>
      <c r="B736">
        <v>86550919</v>
      </c>
      <c r="C736">
        <v>86550913</v>
      </c>
      <c r="D736">
        <v>85665773</v>
      </c>
      <c r="E736">
        <v>1081</v>
      </c>
      <c r="F736">
        <v>1</v>
      </c>
      <c r="G736">
        <v>1081</v>
      </c>
      <c r="H736">
        <v>1</v>
      </c>
      <c r="I736" t="s">
        <v>612</v>
      </c>
      <c r="J736" t="s">
        <v>3</v>
      </c>
      <c r="K736" t="s">
        <v>613</v>
      </c>
      <c r="L736">
        <v>1191</v>
      </c>
      <c r="N736">
        <v>1013</v>
      </c>
      <c r="O736" t="s">
        <v>614</v>
      </c>
      <c r="P736" t="s">
        <v>614</v>
      </c>
      <c r="Q736">
        <v>1</v>
      </c>
      <c r="X736">
        <v>5.01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</v>
      </c>
      <c r="AF736" t="s">
        <v>139</v>
      </c>
      <c r="AG736">
        <v>6.9137999999999984</v>
      </c>
      <c r="AH736">
        <v>2</v>
      </c>
      <c r="AI736">
        <v>86550914</v>
      </c>
      <c r="AJ736">
        <v>760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ROW(Source!A603)</f>
        <v>603</v>
      </c>
      <c r="B737">
        <v>86550920</v>
      </c>
      <c r="C737">
        <v>86550913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642</v>
      </c>
      <c r="J737" t="s">
        <v>643</v>
      </c>
      <c r="K737" t="s">
        <v>644</v>
      </c>
      <c r="L737">
        <v>1339</v>
      </c>
      <c r="N737">
        <v>1007</v>
      </c>
      <c r="O737" t="s">
        <v>622</v>
      </c>
      <c r="P737" t="s">
        <v>622</v>
      </c>
      <c r="Q737">
        <v>1</v>
      </c>
      <c r="X737">
        <v>3.8</v>
      </c>
      <c r="Y737">
        <v>7.07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36</v>
      </c>
      <c r="AG737">
        <v>3.8</v>
      </c>
      <c r="AH737">
        <v>2</v>
      </c>
      <c r="AI737">
        <v>86550915</v>
      </c>
      <c r="AJ737">
        <v>761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ROW(Source!A603)</f>
        <v>603</v>
      </c>
      <c r="B738">
        <v>86550921</v>
      </c>
      <c r="C738">
        <v>86550913</v>
      </c>
      <c r="D738">
        <v>85702416</v>
      </c>
      <c r="E738">
        <v>1</v>
      </c>
      <c r="F738">
        <v>1</v>
      </c>
      <c r="G738">
        <v>1081</v>
      </c>
      <c r="H738">
        <v>3</v>
      </c>
      <c r="I738" t="s">
        <v>706</v>
      </c>
      <c r="J738" t="s">
        <v>707</v>
      </c>
      <c r="K738" t="s">
        <v>708</v>
      </c>
      <c r="L738">
        <v>1346</v>
      </c>
      <c r="N738">
        <v>1009</v>
      </c>
      <c r="O738" t="s">
        <v>651</v>
      </c>
      <c r="P738" t="s">
        <v>651</v>
      </c>
      <c r="Q738">
        <v>1</v>
      </c>
      <c r="X738">
        <v>0.02</v>
      </c>
      <c r="Y738">
        <v>37.979999999999997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36</v>
      </c>
      <c r="AG738">
        <v>0.02</v>
      </c>
      <c r="AH738">
        <v>2</v>
      </c>
      <c r="AI738">
        <v>86550916</v>
      </c>
      <c r="AJ738">
        <v>762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ROW(Source!A603)</f>
        <v>603</v>
      </c>
      <c r="B739">
        <v>86550922</v>
      </c>
      <c r="C739">
        <v>86550913</v>
      </c>
      <c r="D739">
        <v>85700975</v>
      </c>
      <c r="E739">
        <v>1</v>
      </c>
      <c r="F739">
        <v>1</v>
      </c>
      <c r="G739">
        <v>1081</v>
      </c>
      <c r="H739">
        <v>3</v>
      </c>
      <c r="I739" t="s">
        <v>709</v>
      </c>
      <c r="J739" t="s">
        <v>710</v>
      </c>
      <c r="K739" t="s">
        <v>711</v>
      </c>
      <c r="L739">
        <v>1348</v>
      </c>
      <c r="N739">
        <v>1009</v>
      </c>
      <c r="O739" t="s">
        <v>628</v>
      </c>
      <c r="P739" t="s">
        <v>628</v>
      </c>
      <c r="Q739">
        <v>1000</v>
      </c>
      <c r="X739">
        <v>5.0000000000000002E-5</v>
      </c>
      <c r="Y739">
        <v>16214.84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36</v>
      </c>
      <c r="AG739">
        <v>5.0000000000000002E-5</v>
      </c>
      <c r="AH739">
        <v>2</v>
      </c>
      <c r="AI739">
        <v>86550917</v>
      </c>
      <c r="AJ739">
        <v>763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ROW(Source!A603)</f>
        <v>603</v>
      </c>
      <c r="B740">
        <v>86550923</v>
      </c>
      <c r="C740">
        <v>86550913</v>
      </c>
      <c r="D740">
        <v>85701143</v>
      </c>
      <c r="E740">
        <v>1</v>
      </c>
      <c r="F740">
        <v>1</v>
      </c>
      <c r="G740">
        <v>1081</v>
      </c>
      <c r="H740">
        <v>3</v>
      </c>
      <c r="I740" t="s">
        <v>712</v>
      </c>
      <c r="J740" t="s">
        <v>713</v>
      </c>
      <c r="K740" t="s">
        <v>714</v>
      </c>
      <c r="L740">
        <v>1346</v>
      </c>
      <c r="N740">
        <v>1009</v>
      </c>
      <c r="O740" t="s">
        <v>651</v>
      </c>
      <c r="P740" t="s">
        <v>651</v>
      </c>
      <c r="Q740">
        <v>1</v>
      </c>
      <c r="X740">
        <v>0.02</v>
      </c>
      <c r="Y740">
        <v>20.190000000000001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36</v>
      </c>
      <c r="AG740">
        <v>0.02</v>
      </c>
      <c r="AH740">
        <v>2</v>
      </c>
      <c r="AI740">
        <v>86550918</v>
      </c>
      <c r="AJ740">
        <v>764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ROW(Source!A604)</f>
        <v>604</v>
      </c>
      <c r="B741">
        <v>86550927</v>
      </c>
      <c r="C741">
        <v>86550924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612</v>
      </c>
      <c r="J741" t="s">
        <v>3</v>
      </c>
      <c r="K741" t="s">
        <v>613</v>
      </c>
      <c r="L741">
        <v>1191</v>
      </c>
      <c r="N741">
        <v>1013</v>
      </c>
      <c r="O741" t="s">
        <v>614</v>
      </c>
      <c r="P741" t="s">
        <v>614</v>
      </c>
      <c r="Q741">
        <v>1</v>
      </c>
      <c r="X741">
        <v>14.63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 t="s">
        <v>139</v>
      </c>
      <c r="AG741">
        <v>20.189399999999999</v>
      </c>
      <c r="AH741">
        <v>2</v>
      </c>
      <c r="AI741">
        <v>86550925</v>
      </c>
      <c r="AJ741">
        <v>765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ROW(Source!A604)</f>
        <v>604</v>
      </c>
      <c r="B742">
        <v>86550928</v>
      </c>
      <c r="C742">
        <v>86550924</v>
      </c>
      <c r="D742">
        <v>85684397</v>
      </c>
      <c r="E742">
        <v>1081</v>
      </c>
      <c r="F742">
        <v>1</v>
      </c>
      <c r="G742">
        <v>1081</v>
      </c>
      <c r="H742">
        <v>3</v>
      </c>
      <c r="I742" t="s">
        <v>800</v>
      </c>
      <c r="J742" t="s">
        <v>3</v>
      </c>
      <c r="K742" t="s">
        <v>801</v>
      </c>
      <c r="L742">
        <v>1354</v>
      </c>
      <c r="N742">
        <v>1010</v>
      </c>
      <c r="O742" t="s">
        <v>163</v>
      </c>
      <c r="P742" t="s">
        <v>163</v>
      </c>
      <c r="Q742">
        <v>1</v>
      </c>
      <c r="X742">
        <v>100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36</v>
      </c>
      <c r="AG742">
        <v>100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ROW(Source!A605)</f>
        <v>605</v>
      </c>
      <c r="B743">
        <v>86550927</v>
      </c>
      <c r="C743">
        <v>86550924</v>
      </c>
      <c r="D743">
        <v>85665773</v>
      </c>
      <c r="E743">
        <v>1081</v>
      </c>
      <c r="F743">
        <v>1</v>
      </c>
      <c r="G743">
        <v>1081</v>
      </c>
      <c r="H743">
        <v>1</v>
      </c>
      <c r="I743" t="s">
        <v>612</v>
      </c>
      <c r="J743" t="s">
        <v>3</v>
      </c>
      <c r="K743" t="s">
        <v>613</v>
      </c>
      <c r="L743">
        <v>1191</v>
      </c>
      <c r="N743">
        <v>1013</v>
      </c>
      <c r="O743" t="s">
        <v>614</v>
      </c>
      <c r="P743" t="s">
        <v>614</v>
      </c>
      <c r="Q743">
        <v>1</v>
      </c>
      <c r="X743">
        <v>14.63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 t="s">
        <v>139</v>
      </c>
      <c r="AG743">
        <v>20.189399999999999</v>
      </c>
      <c r="AH743">
        <v>2</v>
      </c>
      <c r="AI743">
        <v>86550925</v>
      </c>
      <c r="AJ743">
        <v>767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ROW(Source!A605)</f>
        <v>605</v>
      </c>
      <c r="B744">
        <v>86550928</v>
      </c>
      <c r="C744">
        <v>86550924</v>
      </c>
      <c r="D744">
        <v>85684397</v>
      </c>
      <c r="E744">
        <v>1081</v>
      </c>
      <c r="F744">
        <v>1</v>
      </c>
      <c r="G744">
        <v>1081</v>
      </c>
      <c r="H744">
        <v>3</v>
      </c>
      <c r="I744" t="s">
        <v>800</v>
      </c>
      <c r="J744" t="s">
        <v>3</v>
      </c>
      <c r="K744" t="s">
        <v>801</v>
      </c>
      <c r="L744">
        <v>1354</v>
      </c>
      <c r="N744">
        <v>1010</v>
      </c>
      <c r="O744" t="s">
        <v>163</v>
      </c>
      <c r="P744" t="s">
        <v>163</v>
      </c>
      <c r="Q744">
        <v>1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36</v>
      </c>
      <c r="AG744">
        <v>100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ROW(Source!A608)</f>
        <v>608</v>
      </c>
      <c r="B745">
        <v>86550936</v>
      </c>
      <c r="C745">
        <v>86550930</v>
      </c>
      <c r="D745">
        <v>85665773</v>
      </c>
      <c r="E745">
        <v>1081</v>
      </c>
      <c r="F745">
        <v>1</v>
      </c>
      <c r="G745">
        <v>1081</v>
      </c>
      <c r="H745">
        <v>1</v>
      </c>
      <c r="I745" t="s">
        <v>612</v>
      </c>
      <c r="J745" t="s">
        <v>3</v>
      </c>
      <c r="K745" t="s">
        <v>613</v>
      </c>
      <c r="L745">
        <v>1191</v>
      </c>
      <c r="N745">
        <v>1013</v>
      </c>
      <c r="O745" t="s">
        <v>614</v>
      </c>
      <c r="P745" t="s">
        <v>614</v>
      </c>
      <c r="Q745">
        <v>1</v>
      </c>
      <c r="X745">
        <v>0.46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139</v>
      </c>
      <c r="AG745">
        <v>0.63480000000000003</v>
      </c>
      <c r="AH745">
        <v>2</v>
      </c>
      <c r="AI745">
        <v>86550931</v>
      </c>
      <c r="AJ745">
        <v>769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ROW(Source!A608)</f>
        <v>608</v>
      </c>
      <c r="B746">
        <v>86550937</v>
      </c>
      <c r="C746">
        <v>86550930</v>
      </c>
      <c r="D746">
        <v>85731677</v>
      </c>
      <c r="E746">
        <v>1</v>
      </c>
      <c r="F746">
        <v>1</v>
      </c>
      <c r="G746">
        <v>1081</v>
      </c>
      <c r="H746">
        <v>2</v>
      </c>
      <c r="I746" t="s">
        <v>632</v>
      </c>
      <c r="J746" t="s">
        <v>633</v>
      </c>
      <c r="K746" t="s">
        <v>634</v>
      </c>
      <c r="L746">
        <v>1368</v>
      </c>
      <c r="N746">
        <v>1011</v>
      </c>
      <c r="O746" t="s">
        <v>618</v>
      </c>
      <c r="P746" t="s">
        <v>618</v>
      </c>
      <c r="Q746">
        <v>1</v>
      </c>
      <c r="X746">
        <v>0.01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138</v>
      </c>
      <c r="AG746">
        <v>1.4999999999999999E-2</v>
      </c>
      <c r="AH746">
        <v>2</v>
      </c>
      <c r="AI746">
        <v>86550932</v>
      </c>
      <c r="AJ746">
        <v>770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ROW(Source!A608)</f>
        <v>608</v>
      </c>
      <c r="B747">
        <v>86550938</v>
      </c>
      <c r="C747">
        <v>86550930</v>
      </c>
      <c r="D747">
        <v>85701565</v>
      </c>
      <c r="E747">
        <v>1</v>
      </c>
      <c r="F747">
        <v>1</v>
      </c>
      <c r="G747">
        <v>1081</v>
      </c>
      <c r="H747">
        <v>3</v>
      </c>
      <c r="I747" t="s">
        <v>727</v>
      </c>
      <c r="J747" t="s">
        <v>728</v>
      </c>
      <c r="K747" t="s">
        <v>729</v>
      </c>
      <c r="L747">
        <v>1348</v>
      </c>
      <c r="N747">
        <v>1009</v>
      </c>
      <c r="O747" t="s">
        <v>628</v>
      </c>
      <c r="P747" t="s">
        <v>628</v>
      </c>
      <c r="Q747">
        <v>1000</v>
      </c>
      <c r="X747">
        <v>2.0000000000000001E-4</v>
      </c>
      <c r="Y747">
        <v>476.07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36</v>
      </c>
      <c r="AG747">
        <v>2.0000000000000001E-4</v>
      </c>
      <c r="AH747">
        <v>2</v>
      </c>
      <c r="AI747">
        <v>86550933</v>
      </c>
      <c r="AJ747">
        <v>771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ROW(Source!A608)</f>
        <v>608</v>
      </c>
      <c r="B748">
        <v>86550939</v>
      </c>
      <c r="C748">
        <v>86550930</v>
      </c>
      <c r="D748">
        <v>85700837</v>
      </c>
      <c r="E748">
        <v>1</v>
      </c>
      <c r="F748">
        <v>1</v>
      </c>
      <c r="G748">
        <v>1081</v>
      </c>
      <c r="H748">
        <v>3</v>
      </c>
      <c r="I748" t="s">
        <v>733</v>
      </c>
      <c r="J748" t="s">
        <v>734</v>
      </c>
      <c r="K748" t="s">
        <v>735</v>
      </c>
      <c r="L748">
        <v>1348</v>
      </c>
      <c r="N748">
        <v>1009</v>
      </c>
      <c r="O748" t="s">
        <v>628</v>
      </c>
      <c r="P748" t="s">
        <v>628</v>
      </c>
      <c r="Q748">
        <v>1000</v>
      </c>
      <c r="X748">
        <v>6.9999999999999994E-5</v>
      </c>
      <c r="Y748">
        <v>25762.5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36</v>
      </c>
      <c r="AG748">
        <v>6.9999999999999994E-5</v>
      </c>
      <c r="AH748">
        <v>2</v>
      </c>
      <c r="AI748">
        <v>86550934</v>
      </c>
      <c r="AJ748">
        <v>772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ROW(Source!A608)</f>
        <v>608</v>
      </c>
      <c r="B749">
        <v>86550940</v>
      </c>
      <c r="C749">
        <v>86550930</v>
      </c>
      <c r="D749">
        <v>85685850</v>
      </c>
      <c r="E749">
        <v>1081</v>
      </c>
      <c r="F749">
        <v>1</v>
      </c>
      <c r="G749">
        <v>1081</v>
      </c>
      <c r="H749">
        <v>3</v>
      </c>
      <c r="I749" t="s">
        <v>827</v>
      </c>
      <c r="J749" t="s">
        <v>3</v>
      </c>
      <c r="K749" t="s">
        <v>828</v>
      </c>
      <c r="L749">
        <v>1391</v>
      </c>
      <c r="N749">
        <v>1013</v>
      </c>
      <c r="O749" t="s">
        <v>226</v>
      </c>
      <c r="P749" t="s">
        <v>226</v>
      </c>
      <c r="Q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36</v>
      </c>
      <c r="AG749">
        <v>1</v>
      </c>
      <c r="AH749">
        <v>3</v>
      </c>
      <c r="AI749">
        <v>-1</v>
      </c>
      <c r="AJ749" t="s">
        <v>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ROW(Source!A609)</f>
        <v>609</v>
      </c>
      <c r="B750">
        <v>86550936</v>
      </c>
      <c r="C750">
        <v>86550930</v>
      </c>
      <c r="D750">
        <v>85665773</v>
      </c>
      <c r="E750">
        <v>1081</v>
      </c>
      <c r="F750">
        <v>1</v>
      </c>
      <c r="G750">
        <v>1081</v>
      </c>
      <c r="H750">
        <v>1</v>
      </c>
      <c r="I750" t="s">
        <v>612</v>
      </c>
      <c r="J750" t="s">
        <v>3</v>
      </c>
      <c r="K750" t="s">
        <v>613</v>
      </c>
      <c r="L750">
        <v>1191</v>
      </c>
      <c r="N750">
        <v>1013</v>
      </c>
      <c r="O750" t="s">
        <v>614</v>
      </c>
      <c r="P750" t="s">
        <v>614</v>
      </c>
      <c r="Q750">
        <v>1</v>
      </c>
      <c r="X750">
        <v>0.46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139</v>
      </c>
      <c r="AG750">
        <v>0.63480000000000003</v>
      </c>
      <c r="AH750">
        <v>2</v>
      </c>
      <c r="AI750">
        <v>86550931</v>
      </c>
      <c r="AJ750">
        <v>774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ROW(Source!A609)</f>
        <v>609</v>
      </c>
      <c r="B751">
        <v>86550937</v>
      </c>
      <c r="C751">
        <v>86550930</v>
      </c>
      <c r="D751">
        <v>85731677</v>
      </c>
      <c r="E751">
        <v>1</v>
      </c>
      <c r="F751">
        <v>1</v>
      </c>
      <c r="G751">
        <v>1081</v>
      </c>
      <c r="H751">
        <v>2</v>
      </c>
      <c r="I751" t="s">
        <v>632</v>
      </c>
      <c r="J751" t="s">
        <v>633</v>
      </c>
      <c r="K751" t="s">
        <v>634</v>
      </c>
      <c r="L751">
        <v>1368</v>
      </c>
      <c r="N751">
        <v>1011</v>
      </c>
      <c r="O751" t="s">
        <v>618</v>
      </c>
      <c r="P751" t="s">
        <v>618</v>
      </c>
      <c r="Q751">
        <v>1</v>
      </c>
      <c r="X751">
        <v>0.01</v>
      </c>
      <c r="Y751">
        <v>0</v>
      </c>
      <c r="Z751">
        <v>83.1</v>
      </c>
      <c r="AA751">
        <v>12.62</v>
      </c>
      <c r="AB751">
        <v>0</v>
      </c>
      <c r="AC751">
        <v>0</v>
      </c>
      <c r="AD751">
        <v>1</v>
      </c>
      <c r="AE751">
        <v>0</v>
      </c>
      <c r="AF751" t="s">
        <v>138</v>
      </c>
      <c r="AG751">
        <v>1.4999999999999999E-2</v>
      </c>
      <c r="AH751">
        <v>2</v>
      </c>
      <c r="AI751">
        <v>86550932</v>
      </c>
      <c r="AJ751">
        <v>775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ROW(Source!A609)</f>
        <v>609</v>
      </c>
      <c r="B752">
        <v>86550938</v>
      </c>
      <c r="C752">
        <v>86550930</v>
      </c>
      <c r="D752">
        <v>85701565</v>
      </c>
      <c r="E752">
        <v>1</v>
      </c>
      <c r="F752">
        <v>1</v>
      </c>
      <c r="G752">
        <v>1081</v>
      </c>
      <c r="H752">
        <v>3</v>
      </c>
      <c r="I752" t="s">
        <v>727</v>
      </c>
      <c r="J752" t="s">
        <v>728</v>
      </c>
      <c r="K752" t="s">
        <v>729</v>
      </c>
      <c r="L752">
        <v>1348</v>
      </c>
      <c r="N752">
        <v>1009</v>
      </c>
      <c r="O752" t="s">
        <v>628</v>
      </c>
      <c r="P752" t="s">
        <v>628</v>
      </c>
      <c r="Q752">
        <v>1000</v>
      </c>
      <c r="X752">
        <v>2.0000000000000001E-4</v>
      </c>
      <c r="Y752">
        <v>476.07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36</v>
      </c>
      <c r="AG752">
        <v>2.0000000000000001E-4</v>
      </c>
      <c r="AH752">
        <v>2</v>
      </c>
      <c r="AI752">
        <v>86550933</v>
      </c>
      <c r="AJ752">
        <v>776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ROW(Source!A609)</f>
        <v>609</v>
      </c>
      <c r="B753">
        <v>86550939</v>
      </c>
      <c r="C753">
        <v>86550930</v>
      </c>
      <c r="D753">
        <v>85700837</v>
      </c>
      <c r="E753">
        <v>1</v>
      </c>
      <c r="F753">
        <v>1</v>
      </c>
      <c r="G753">
        <v>1081</v>
      </c>
      <c r="H753">
        <v>3</v>
      </c>
      <c r="I753" t="s">
        <v>733</v>
      </c>
      <c r="J753" t="s">
        <v>734</v>
      </c>
      <c r="K753" t="s">
        <v>735</v>
      </c>
      <c r="L753">
        <v>1348</v>
      </c>
      <c r="N753">
        <v>1009</v>
      </c>
      <c r="O753" t="s">
        <v>628</v>
      </c>
      <c r="P753" t="s">
        <v>628</v>
      </c>
      <c r="Q753">
        <v>1000</v>
      </c>
      <c r="X753">
        <v>6.9999999999999994E-5</v>
      </c>
      <c r="Y753">
        <v>25762.5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36</v>
      </c>
      <c r="AG753">
        <v>6.9999999999999994E-5</v>
      </c>
      <c r="AH753">
        <v>2</v>
      </c>
      <c r="AI753">
        <v>86550934</v>
      </c>
      <c r="AJ753">
        <v>777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ROW(Source!A609)</f>
        <v>609</v>
      </c>
      <c r="B754">
        <v>86550940</v>
      </c>
      <c r="C754">
        <v>86550930</v>
      </c>
      <c r="D754">
        <v>85685850</v>
      </c>
      <c r="E754">
        <v>1081</v>
      </c>
      <c r="F754">
        <v>1</v>
      </c>
      <c r="G754">
        <v>1081</v>
      </c>
      <c r="H754">
        <v>3</v>
      </c>
      <c r="I754" t="s">
        <v>827</v>
      </c>
      <c r="J754" t="s">
        <v>3</v>
      </c>
      <c r="K754" t="s">
        <v>828</v>
      </c>
      <c r="L754">
        <v>1391</v>
      </c>
      <c r="N754">
        <v>1013</v>
      </c>
      <c r="O754" t="s">
        <v>226</v>
      </c>
      <c r="P754" t="s">
        <v>226</v>
      </c>
      <c r="Q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36</v>
      </c>
      <c r="AG754">
        <v>1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6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21" x14ac:dyDescent="0.25">
      <c r="A1">
        <v>28</v>
      </c>
      <c r="B1">
        <v>1</v>
      </c>
      <c r="C1" t="s">
        <v>3</v>
      </c>
      <c r="D1" t="s">
        <v>26</v>
      </c>
      <c r="E1" t="s">
        <v>27</v>
      </c>
      <c r="F1" t="s">
        <v>27</v>
      </c>
      <c r="G1" t="s">
        <v>27</v>
      </c>
      <c r="H1" t="s">
        <v>3</v>
      </c>
      <c r="I1" t="s">
        <v>27</v>
      </c>
      <c r="J1" t="s">
        <v>27</v>
      </c>
      <c r="K1" t="s">
        <v>3</v>
      </c>
      <c r="L1" t="s">
        <v>3</v>
      </c>
      <c r="M1" t="s">
        <v>3</v>
      </c>
      <c r="N1" t="s">
        <v>26</v>
      </c>
      <c r="O1" t="s">
        <v>27</v>
      </c>
      <c r="P1" t="s">
        <v>3</v>
      </c>
      <c r="Q1" t="s">
        <v>3</v>
      </c>
      <c r="R1" t="s">
        <v>3</v>
      </c>
      <c r="S1" t="s">
        <v>838</v>
      </c>
      <c r="T1" t="s">
        <v>839</v>
      </c>
      <c r="U1" t="s">
        <v>840</v>
      </c>
    </row>
    <row r="2" spans="1:21" x14ac:dyDescent="0.25">
      <c r="A2">
        <v>29</v>
      </c>
      <c r="B2">
        <v>1</v>
      </c>
      <c r="C2" t="s">
        <v>3</v>
      </c>
      <c r="D2" t="s">
        <v>26</v>
      </c>
      <c r="E2" t="s">
        <v>27</v>
      </c>
      <c r="F2" t="s">
        <v>27</v>
      </c>
      <c r="G2" t="s">
        <v>27</v>
      </c>
      <c r="H2" t="s">
        <v>3</v>
      </c>
      <c r="I2" t="s">
        <v>27</v>
      </c>
      <c r="J2" t="s">
        <v>27</v>
      </c>
      <c r="K2" t="s">
        <v>3</v>
      </c>
      <c r="L2" t="s">
        <v>3</v>
      </c>
      <c r="M2" t="s">
        <v>3</v>
      </c>
      <c r="N2" t="s">
        <v>26</v>
      </c>
      <c r="O2" t="s">
        <v>27</v>
      </c>
      <c r="P2" t="s">
        <v>3</v>
      </c>
      <c r="Q2" t="s">
        <v>3</v>
      </c>
      <c r="R2" t="s">
        <v>3</v>
      </c>
      <c r="S2" t="s">
        <v>838</v>
      </c>
      <c r="T2" t="s">
        <v>839</v>
      </c>
      <c r="U2" t="s">
        <v>840</v>
      </c>
    </row>
    <row r="3" spans="1:21" x14ac:dyDescent="0.25">
      <c r="A3">
        <v>30</v>
      </c>
      <c r="B3">
        <v>1</v>
      </c>
      <c r="C3" t="s">
        <v>3</v>
      </c>
      <c r="D3" t="s">
        <v>26</v>
      </c>
      <c r="E3" t="s">
        <v>26</v>
      </c>
      <c r="F3" t="s">
        <v>26</v>
      </c>
      <c r="G3" t="s">
        <v>841</v>
      </c>
      <c r="H3" t="s">
        <v>3</v>
      </c>
      <c r="I3" t="s">
        <v>841</v>
      </c>
      <c r="J3" t="s">
        <v>26</v>
      </c>
      <c r="K3" t="s">
        <v>3</v>
      </c>
      <c r="L3" t="s">
        <v>3</v>
      </c>
      <c r="M3" t="s">
        <v>3</v>
      </c>
      <c r="N3" t="s">
        <v>26</v>
      </c>
      <c r="O3" t="s">
        <v>26</v>
      </c>
      <c r="P3" t="s">
        <v>3</v>
      </c>
      <c r="Q3" t="s">
        <v>3</v>
      </c>
      <c r="R3" t="s">
        <v>3</v>
      </c>
      <c r="S3" t="s">
        <v>842</v>
      </c>
      <c r="T3" t="s">
        <v>843</v>
      </c>
      <c r="U3" t="s">
        <v>844</v>
      </c>
    </row>
    <row r="4" spans="1:21" x14ac:dyDescent="0.25">
      <c r="A4">
        <v>30</v>
      </c>
      <c r="B4">
        <v>1</v>
      </c>
      <c r="C4" t="s">
        <v>3</v>
      </c>
      <c r="D4" t="s">
        <v>26</v>
      </c>
      <c r="E4" t="s">
        <v>27</v>
      </c>
      <c r="F4" t="s">
        <v>27</v>
      </c>
      <c r="G4" t="s">
        <v>27</v>
      </c>
      <c r="H4" t="s">
        <v>3</v>
      </c>
      <c r="I4" t="s">
        <v>27</v>
      </c>
      <c r="J4" t="s">
        <v>27</v>
      </c>
      <c r="K4" t="s">
        <v>3</v>
      </c>
      <c r="L4" t="s">
        <v>3</v>
      </c>
      <c r="M4" t="s">
        <v>3</v>
      </c>
      <c r="N4" t="s">
        <v>26</v>
      </c>
      <c r="O4" t="s">
        <v>27</v>
      </c>
      <c r="P4" t="s">
        <v>3</v>
      </c>
      <c r="Q4" t="s">
        <v>3</v>
      </c>
      <c r="R4" t="s">
        <v>3</v>
      </c>
      <c r="S4" t="s">
        <v>838</v>
      </c>
      <c r="T4" t="s">
        <v>839</v>
      </c>
      <c r="U4" t="s">
        <v>840</v>
      </c>
    </row>
    <row r="5" spans="1:21" x14ac:dyDescent="0.25">
      <c r="A5">
        <v>31</v>
      </c>
      <c r="B5">
        <v>1</v>
      </c>
      <c r="C5" t="s">
        <v>3</v>
      </c>
      <c r="D5" t="s">
        <v>26</v>
      </c>
      <c r="E5" t="s">
        <v>26</v>
      </c>
      <c r="F5" t="s">
        <v>26</v>
      </c>
      <c r="G5" t="s">
        <v>841</v>
      </c>
      <c r="H5" t="s">
        <v>3</v>
      </c>
      <c r="I5" t="s">
        <v>841</v>
      </c>
      <c r="J5" t="s">
        <v>26</v>
      </c>
      <c r="K5" t="s">
        <v>3</v>
      </c>
      <c r="L5" t="s">
        <v>3</v>
      </c>
      <c r="M5" t="s">
        <v>3</v>
      </c>
      <c r="N5" t="s">
        <v>26</v>
      </c>
      <c r="O5" t="s">
        <v>26</v>
      </c>
      <c r="P5" t="s">
        <v>3</v>
      </c>
      <c r="Q5" t="s">
        <v>3</v>
      </c>
      <c r="R5" t="s">
        <v>3</v>
      </c>
      <c r="S5" t="s">
        <v>842</v>
      </c>
      <c r="T5" t="s">
        <v>843</v>
      </c>
      <c r="U5" t="s">
        <v>844</v>
      </c>
    </row>
    <row r="6" spans="1:21" x14ac:dyDescent="0.25">
      <c r="A6">
        <v>31</v>
      </c>
      <c r="B6">
        <v>1</v>
      </c>
      <c r="C6" t="s">
        <v>3</v>
      </c>
      <c r="D6" t="s">
        <v>26</v>
      </c>
      <c r="E6" t="s">
        <v>27</v>
      </c>
      <c r="F6" t="s">
        <v>27</v>
      </c>
      <c r="G6" t="s">
        <v>27</v>
      </c>
      <c r="H6" t="s">
        <v>3</v>
      </c>
      <c r="I6" t="s">
        <v>27</v>
      </c>
      <c r="J6" t="s">
        <v>27</v>
      </c>
      <c r="K6" t="s">
        <v>3</v>
      </c>
      <c r="L6" t="s">
        <v>3</v>
      </c>
      <c r="M6" t="s">
        <v>3</v>
      </c>
      <c r="N6" t="s">
        <v>26</v>
      </c>
      <c r="O6" t="s">
        <v>27</v>
      </c>
      <c r="P6" t="s">
        <v>3</v>
      </c>
      <c r="Q6" t="s">
        <v>3</v>
      </c>
      <c r="R6" t="s">
        <v>3</v>
      </c>
      <c r="S6" t="s">
        <v>838</v>
      </c>
      <c r="T6" t="s">
        <v>839</v>
      </c>
      <c r="U6" t="s">
        <v>840</v>
      </c>
    </row>
    <row r="7" spans="1:21" x14ac:dyDescent="0.25">
      <c r="A7">
        <v>32</v>
      </c>
      <c r="B7">
        <v>1</v>
      </c>
      <c r="C7" t="s">
        <v>3</v>
      </c>
      <c r="D7" t="s">
        <v>845</v>
      </c>
      <c r="E7" t="s">
        <v>846</v>
      </c>
      <c r="F7" t="s">
        <v>846</v>
      </c>
      <c r="G7" t="s">
        <v>846</v>
      </c>
      <c r="H7" t="s">
        <v>3</v>
      </c>
      <c r="I7" t="s">
        <v>846</v>
      </c>
      <c r="J7" t="s">
        <v>846</v>
      </c>
      <c r="K7" t="s">
        <v>3</v>
      </c>
      <c r="L7" t="s">
        <v>3</v>
      </c>
      <c r="M7" t="s">
        <v>3</v>
      </c>
      <c r="N7" t="s">
        <v>845</v>
      </c>
      <c r="O7" t="s">
        <v>846</v>
      </c>
      <c r="P7" t="s">
        <v>3</v>
      </c>
      <c r="Q7" t="s">
        <v>3</v>
      </c>
      <c r="R7" t="s">
        <v>3</v>
      </c>
      <c r="S7" t="s">
        <v>847</v>
      </c>
      <c r="T7" t="s">
        <v>848</v>
      </c>
      <c r="U7" t="s">
        <v>849</v>
      </c>
    </row>
    <row r="8" spans="1:21" x14ac:dyDescent="0.25">
      <c r="A8">
        <v>32</v>
      </c>
      <c r="B8">
        <v>1</v>
      </c>
      <c r="C8" t="s">
        <v>3</v>
      </c>
      <c r="D8" t="s">
        <v>26</v>
      </c>
      <c r="E8" t="s">
        <v>27</v>
      </c>
      <c r="F8" t="s">
        <v>27</v>
      </c>
      <c r="G8" t="s">
        <v>27</v>
      </c>
      <c r="H8" t="s">
        <v>3</v>
      </c>
      <c r="I8" t="s">
        <v>27</v>
      </c>
      <c r="J8" t="s">
        <v>27</v>
      </c>
      <c r="K8" t="s">
        <v>3</v>
      </c>
      <c r="L8" t="s">
        <v>3</v>
      </c>
      <c r="M8" t="s">
        <v>3</v>
      </c>
      <c r="N8" t="s">
        <v>26</v>
      </c>
      <c r="O8" t="s">
        <v>27</v>
      </c>
      <c r="P8" t="s">
        <v>3</v>
      </c>
      <c r="Q8" t="s">
        <v>3</v>
      </c>
      <c r="R8" t="s">
        <v>3</v>
      </c>
      <c r="S8" t="s">
        <v>838</v>
      </c>
      <c r="T8" t="s">
        <v>839</v>
      </c>
      <c r="U8" t="s">
        <v>840</v>
      </c>
    </row>
    <row r="9" spans="1:21" x14ac:dyDescent="0.25">
      <c r="A9">
        <v>33</v>
      </c>
      <c r="B9">
        <v>1</v>
      </c>
      <c r="C9" t="s">
        <v>3</v>
      </c>
      <c r="D9" t="s">
        <v>845</v>
      </c>
      <c r="E9" t="s">
        <v>846</v>
      </c>
      <c r="F9" t="s">
        <v>846</v>
      </c>
      <c r="G9" t="s">
        <v>846</v>
      </c>
      <c r="H9" t="s">
        <v>3</v>
      </c>
      <c r="I9" t="s">
        <v>846</v>
      </c>
      <c r="J9" t="s">
        <v>846</v>
      </c>
      <c r="K9" t="s">
        <v>3</v>
      </c>
      <c r="L9" t="s">
        <v>3</v>
      </c>
      <c r="M9" t="s">
        <v>3</v>
      </c>
      <c r="N9" t="s">
        <v>845</v>
      </c>
      <c r="O9" t="s">
        <v>846</v>
      </c>
      <c r="P9" t="s">
        <v>3</v>
      </c>
      <c r="Q9" t="s">
        <v>3</v>
      </c>
      <c r="R9" t="s">
        <v>3</v>
      </c>
      <c r="S9" t="s">
        <v>847</v>
      </c>
      <c r="T9" t="s">
        <v>848</v>
      </c>
      <c r="U9" t="s">
        <v>849</v>
      </c>
    </row>
    <row r="10" spans="1:21" x14ac:dyDescent="0.25">
      <c r="A10">
        <v>33</v>
      </c>
      <c r="B10">
        <v>1</v>
      </c>
      <c r="C10" t="s">
        <v>3</v>
      </c>
      <c r="D10" t="s">
        <v>26</v>
      </c>
      <c r="E10" t="s">
        <v>27</v>
      </c>
      <c r="F10" t="s">
        <v>27</v>
      </c>
      <c r="G10" t="s">
        <v>27</v>
      </c>
      <c r="H10" t="s">
        <v>3</v>
      </c>
      <c r="I10" t="s">
        <v>27</v>
      </c>
      <c r="J10" t="s">
        <v>27</v>
      </c>
      <c r="K10" t="s">
        <v>3</v>
      </c>
      <c r="L10" t="s">
        <v>3</v>
      </c>
      <c r="M10" t="s">
        <v>3</v>
      </c>
      <c r="N10" t="s">
        <v>26</v>
      </c>
      <c r="O10" t="s">
        <v>27</v>
      </c>
      <c r="P10" t="s">
        <v>3</v>
      </c>
      <c r="Q10" t="s">
        <v>3</v>
      </c>
      <c r="R10" t="s">
        <v>3</v>
      </c>
      <c r="S10" t="s">
        <v>838</v>
      </c>
      <c r="T10" t="s">
        <v>839</v>
      </c>
      <c r="U10" t="s">
        <v>840</v>
      </c>
    </row>
    <row r="11" spans="1:21" x14ac:dyDescent="0.25">
      <c r="A11">
        <v>34</v>
      </c>
      <c r="B11">
        <v>1</v>
      </c>
      <c r="C11" t="s">
        <v>3</v>
      </c>
      <c r="D11" t="s">
        <v>845</v>
      </c>
      <c r="E11" t="s">
        <v>846</v>
      </c>
      <c r="F11" t="s">
        <v>846</v>
      </c>
      <c r="G11" t="s">
        <v>846</v>
      </c>
      <c r="H11" t="s">
        <v>3</v>
      </c>
      <c r="I11" t="s">
        <v>846</v>
      </c>
      <c r="J11" t="s">
        <v>846</v>
      </c>
      <c r="K11" t="s">
        <v>3</v>
      </c>
      <c r="L11" t="s">
        <v>3</v>
      </c>
      <c r="M11" t="s">
        <v>3</v>
      </c>
      <c r="N11" t="s">
        <v>845</v>
      </c>
      <c r="O11" t="s">
        <v>846</v>
      </c>
      <c r="P11" t="s">
        <v>3</v>
      </c>
      <c r="Q11" t="s">
        <v>3</v>
      </c>
      <c r="R11" t="s">
        <v>3</v>
      </c>
      <c r="S11" t="s">
        <v>847</v>
      </c>
      <c r="T11" t="s">
        <v>848</v>
      </c>
      <c r="U11" t="s">
        <v>849</v>
      </c>
    </row>
    <row r="12" spans="1:21" x14ac:dyDescent="0.25">
      <c r="A12">
        <v>34</v>
      </c>
      <c r="B12">
        <v>1</v>
      </c>
      <c r="C12" t="s">
        <v>3</v>
      </c>
      <c r="D12" t="s">
        <v>26</v>
      </c>
      <c r="E12" t="s">
        <v>27</v>
      </c>
      <c r="F12" t="s">
        <v>27</v>
      </c>
      <c r="G12" t="s">
        <v>27</v>
      </c>
      <c r="H12" t="s">
        <v>3</v>
      </c>
      <c r="I12" t="s">
        <v>27</v>
      </c>
      <c r="J12" t="s">
        <v>27</v>
      </c>
      <c r="K12" t="s">
        <v>3</v>
      </c>
      <c r="L12" t="s">
        <v>3</v>
      </c>
      <c r="M12" t="s">
        <v>3</v>
      </c>
      <c r="N12" t="s">
        <v>26</v>
      </c>
      <c r="O12" t="s">
        <v>27</v>
      </c>
      <c r="P12" t="s">
        <v>3</v>
      </c>
      <c r="Q12" t="s">
        <v>3</v>
      </c>
      <c r="R12" t="s">
        <v>3</v>
      </c>
      <c r="S12" t="s">
        <v>838</v>
      </c>
      <c r="T12" t="s">
        <v>839</v>
      </c>
      <c r="U12" t="s">
        <v>840</v>
      </c>
    </row>
    <row r="13" spans="1:21" x14ac:dyDescent="0.25">
      <c r="A13">
        <v>35</v>
      </c>
      <c r="B13">
        <v>1</v>
      </c>
      <c r="C13" t="s">
        <v>3</v>
      </c>
      <c r="D13" t="s">
        <v>845</v>
      </c>
      <c r="E13" t="s">
        <v>846</v>
      </c>
      <c r="F13" t="s">
        <v>846</v>
      </c>
      <c r="G13" t="s">
        <v>846</v>
      </c>
      <c r="H13" t="s">
        <v>3</v>
      </c>
      <c r="I13" t="s">
        <v>846</v>
      </c>
      <c r="J13" t="s">
        <v>846</v>
      </c>
      <c r="K13" t="s">
        <v>3</v>
      </c>
      <c r="L13" t="s">
        <v>3</v>
      </c>
      <c r="M13" t="s">
        <v>3</v>
      </c>
      <c r="N13" t="s">
        <v>845</v>
      </c>
      <c r="O13" t="s">
        <v>846</v>
      </c>
      <c r="P13" t="s">
        <v>3</v>
      </c>
      <c r="Q13" t="s">
        <v>3</v>
      </c>
      <c r="R13" t="s">
        <v>3</v>
      </c>
      <c r="S13" t="s">
        <v>847</v>
      </c>
      <c r="T13" t="s">
        <v>848</v>
      </c>
      <c r="U13" t="s">
        <v>849</v>
      </c>
    </row>
    <row r="14" spans="1:21" x14ac:dyDescent="0.25">
      <c r="A14">
        <v>35</v>
      </c>
      <c r="B14">
        <v>1</v>
      </c>
      <c r="C14" t="s">
        <v>3</v>
      </c>
      <c r="D14" t="s">
        <v>26</v>
      </c>
      <c r="E14" t="s">
        <v>27</v>
      </c>
      <c r="F14" t="s">
        <v>27</v>
      </c>
      <c r="G14" t="s">
        <v>27</v>
      </c>
      <c r="H14" t="s">
        <v>3</v>
      </c>
      <c r="I14" t="s">
        <v>27</v>
      </c>
      <c r="J14" t="s">
        <v>27</v>
      </c>
      <c r="K14" t="s">
        <v>3</v>
      </c>
      <c r="L14" t="s">
        <v>3</v>
      </c>
      <c r="M14" t="s">
        <v>3</v>
      </c>
      <c r="N14" t="s">
        <v>26</v>
      </c>
      <c r="O14" t="s">
        <v>27</v>
      </c>
      <c r="P14" t="s">
        <v>3</v>
      </c>
      <c r="Q14" t="s">
        <v>3</v>
      </c>
      <c r="R14" t="s">
        <v>3</v>
      </c>
      <c r="S14" t="s">
        <v>838</v>
      </c>
      <c r="T14" t="s">
        <v>839</v>
      </c>
      <c r="U14" t="s">
        <v>840</v>
      </c>
    </row>
    <row r="15" spans="1:21" x14ac:dyDescent="0.25">
      <c r="A15">
        <v>36</v>
      </c>
      <c r="B15">
        <v>1</v>
      </c>
      <c r="C15" t="s">
        <v>3</v>
      </c>
      <c r="D15" t="s">
        <v>845</v>
      </c>
      <c r="E15" t="s">
        <v>846</v>
      </c>
      <c r="F15" t="s">
        <v>846</v>
      </c>
      <c r="G15" t="s">
        <v>846</v>
      </c>
      <c r="H15" t="s">
        <v>3</v>
      </c>
      <c r="I15" t="s">
        <v>846</v>
      </c>
      <c r="J15" t="s">
        <v>846</v>
      </c>
      <c r="K15" t="s">
        <v>3</v>
      </c>
      <c r="L15" t="s">
        <v>3</v>
      </c>
      <c r="M15" t="s">
        <v>3</v>
      </c>
      <c r="N15" t="s">
        <v>845</v>
      </c>
      <c r="O15" t="s">
        <v>846</v>
      </c>
      <c r="P15" t="s">
        <v>3</v>
      </c>
      <c r="Q15" t="s">
        <v>3</v>
      </c>
      <c r="R15" t="s">
        <v>3</v>
      </c>
      <c r="S15" t="s">
        <v>847</v>
      </c>
      <c r="T15" t="s">
        <v>848</v>
      </c>
      <c r="U15" t="s">
        <v>849</v>
      </c>
    </row>
    <row r="16" spans="1:21" x14ac:dyDescent="0.25">
      <c r="A16">
        <v>36</v>
      </c>
      <c r="B16">
        <v>1</v>
      </c>
      <c r="C16" t="s">
        <v>3</v>
      </c>
      <c r="D16" t="s">
        <v>26</v>
      </c>
      <c r="E16" t="s">
        <v>27</v>
      </c>
      <c r="F16" t="s">
        <v>27</v>
      </c>
      <c r="G16" t="s">
        <v>27</v>
      </c>
      <c r="H16" t="s">
        <v>3</v>
      </c>
      <c r="I16" t="s">
        <v>27</v>
      </c>
      <c r="J16" t="s">
        <v>27</v>
      </c>
      <c r="K16" t="s">
        <v>3</v>
      </c>
      <c r="L16" t="s">
        <v>3</v>
      </c>
      <c r="M16" t="s">
        <v>3</v>
      </c>
      <c r="N16" t="s">
        <v>26</v>
      </c>
      <c r="O16" t="s">
        <v>27</v>
      </c>
      <c r="P16" t="s">
        <v>3</v>
      </c>
      <c r="Q16" t="s">
        <v>3</v>
      </c>
      <c r="R16" t="s">
        <v>3</v>
      </c>
      <c r="S16" t="s">
        <v>838</v>
      </c>
      <c r="T16" t="s">
        <v>839</v>
      </c>
      <c r="U16" t="s">
        <v>840</v>
      </c>
    </row>
    <row r="17" spans="1:21" x14ac:dyDescent="0.25">
      <c r="A17">
        <v>37</v>
      </c>
      <c r="B17">
        <v>1</v>
      </c>
      <c r="C17" t="s">
        <v>3</v>
      </c>
      <c r="D17" t="s">
        <v>845</v>
      </c>
      <c r="E17" t="s">
        <v>846</v>
      </c>
      <c r="F17" t="s">
        <v>846</v>
      </c>
      <c r="G17" t="s">
        <v>846</v>
      </c>
      <c r="H17" t="s">
        <v>3</v>
      </c>
      <c r="I17" t="s">
        <v>846</v>
      </c>
      <c r="J17" t="s">
        <v>846</v>
      </c>
      <c r="K17" t="s">
        <v>3</v>
      </c>
      <c r="L17" t="s">
        <v>3</v>
      </c>
      <c r="M17" t="s">
        <v>3</v>
      </c>
      <c r="N17" t="s">
        <v>845</v>
      </c>
      <c r="O17" t="s">
        <v>846</v>
      </c>
      <c r="P17" t="s">
        <v>3</v>
      </c>
      <c r="Q17" t="s">
        <v>3</v>
      </c>
      <c r="R17" t="s">
        <v>3</v>
      </c>
      <c r="S17" t="s">
        <v>847</v>
      </c>
      <c r="T17" t="s">
        <v>848</v>
      </c>
      <c r="U17" t="s">
        <v>849</v>
      </c>
    </row>
    <row r="18" spans="1:21" x14ac:dyDescent="0.25">
      <c r="A18">
        <v>37</v>
      </c>
      <c r="B18">
        <v>1</v>
      </c>
      <c r="C18" t="s">
        <v>3</v>
      </c>
      <c r="D18" t="s">
        <v>26</v>
      </c>
      <c r="E18" t="s">
        <v>27</v>
      </c>
      <c r="F18" t="s">
        <v>27</v>
      </c>
      <c r="G18" t="s">
        <v>27</v>
      </c>
      <c r="H18" t="s">
        <v>3</v>
      </c>
      <c r="I18" t="s">
        <v>27</v>
      </c>
      <c r="J18" t="s">
        <v>27</v>
      </c>
      <c r="K18" t="s">
        <v>3</v>
      </c>
      <c r="L18" t="s">
        <v>3</v>
      </c>
      <c r="M18" t="s">
        <v>3</v>
      </c>
      <c r="N18" t="s">
        <v>26</v>
      </c>
      <c r="O18" t="s">
        <v>27</v>
      </c>
      <c r="P18" t="s">
        <v>3</v>
      </c>
      <c r="Q18" t="s">
        <v>3</v>
      </c>
      <c r="R18" t="s">
        <v>3</v>
      </c>
      <c r="S18" t="s">
        <v>838</v>
      </c>
      <c r="T18" t="s">
        <v>839</v>
      </c>
      <c r="U18" t="s">
        <v>840</v>
      </c>
    </row>
    <row r="19" spans="1:21" x14ac:dyDescent="0.25">
      <c r="A19">
        <v>38</v>
      </c>
      <c r="B19">
        <v>1</v>
      </c>
      <c r="C19" t="s">
        <v>3</v>
      </c>
      <c r="D19" t="s">
        <v>26</v>
      </c>
      <c r="E19" t="s">
        <v>27</v>
      </c>
      <c r="F19" t="s">
        <v>27</v>
      </c>
      <c r="G19" t="s">
        <v>27</v>
      </c>
      <c r="H19" t="s">
        <v>3</v>
      </c>
      <c r="I19" t="s">
        <v>27</v>
      </c>
      <c r="J19" t="s">
        <v>27</v>
      </c>
      <c r="K19" t="s">
        <v>3</v>
      </c>
      <c r="L19" t="s">
        <v>3</v>
      </c>
      <c r="M19" t="s">
        <v>3</v>
      </c>
      <c r="N19" t="s">
        <v>26</v>
      </c>
      <c r="O19" t="s">
        <v>27</v>
      </c>
      <c r="P19" t="s">
        <v>3</v>
      </c>
      <c r="Q19" t="s">
        <v>3</v>
      </c>
      <c r="R19" t="s">
        <v>3</v>
      </c>
      <c r="S19" t="s">
        <v>838</v>
      </c>
      <c r="T19" t="s">
        <v>839</v>
      </c>
      <c r="U19" t="s">
        <v>840</v>
      </c>
    </row>
    <row r="20" spans="1:21" x14ac:dyDescent="0.25">
      <c r="A20">
        <v>39</v>
      </c>
      <c r="B20">
        <v>1</v>
      </c>
      <c r="C20" t="s">
        <v>3</v>
      </c>
      <c r="D20" t="s">
        <v>26</v>
      </c>
      <c r="E20" t="s">
        <v>27</v>
      </c>
      <c r="F20" t="s">
        <v>27</v>
      </c>
      <c r="G20" t="s">
        <v>27</v>
      </c>
      <c r="H20" t="s">
        <v>3</v>
      </c>
      <c r="I20" t="s">
        <v>27</v>
      </c>
      <c r="J20" t="s">
        <v>27</v>
      </c>
      <c r="K20" t="s">
        <v>3</v>
      </c>
      <c r="L20" t="s">
        <v>3</v>
      </c>
      <c r="M20" t="s">
        <v>3</v>
      </c>
      <c r="N20" t="s">
        <v>26</v>
      </c>
      <c r="O20" t="s">
        <v>27</v>
      </c>
      <c r="P20" t="s">
        <v>3</v>
      </c>
      <c r="Q20" t="s">
        <v>3</v>
      </c>
      <c r="R20" t="s">
        <v>3</v>
      </c>
      <c r="S20" t="s">
        <v>838</v>
      </c>
      <c r="T20" t="s">
        <v>839</v>
      </c>
      <c r="U20" t="s">
        <v>840</v>
      </c>
    </row>
    <row r="21" spans="1:21" x14ac:dyDescent="0.25">
      <c r="A21">
        <v>40</v>
      </c>
      <c r="B21">
        <v>1</v>
      </c>
      <c r="C21" t="s">
        <v>3</v>
      </c>
      <c r="D21" t="s">
        <v>26</v>
      </c>
      <c r="E21" t="s">
        <v>27</v>
      </c>
      <c r="F21" t="s">
        <v>27</v>
      </c>
      <c r="G21" t="s">
        <v>27</v>
      </c>
      <c r="H21" t="s">
        <v>3</v>
      </c>
      <c r="I21" t="s">
        <v>27</v>
      </c>
      <c r="J21" t="s">
        <v>27</v>
      </c>
      <c r="K21" t="s">
        <v>3</v>
      </c>
      <c r="L21" t="s">
        <v>3</v>
      </c>
      <c r="M21" t="s">
        <v>3</v>
      </c>
      <c r="N21" t="s">
        <v>26</v>
      </c>
      <c r="O21" t="s">
        <v>27</v>
      </c>
      <c r="P21" t="s">
        <v>3</v>
      </c>
      <c r="Q21" t="s">
        <v>3</v>
      </c>
      <c r="R21" t="s">
        <v>3</v>
      </c>
      <c r="S21" t="s">
        <v>838</v>
      </c>
      <c r="T21" t="s">
        <v>839</v>
      </c>
      <c r="U21" t="s">
        <v>840</v>
      </c>
    </row>
    <row r="22" spans="1:21" x14ac:dyDescent="0.25">
      <c r="A22">
        <v>41</v>
      </c>
      <c r="B22">
        <v>1</v>
      </c>
      <c r="C22" t="s">
        <v>3</v>
      </c>
      <c r="D22" t="s">
        <v>26</v>
      </c>
      <c r="E22" t="s">
        <v>27</v>
      </c>
      <c r="F22" t="s">
        <v>27</v>
      </c>
      <c r="G22" t="s">
        <v>27</v>
      </c>
      <c r="H22" t="s">
        <v>3</v>
      </c>
      <c r="I22" t="s">
        <v>27</v>
      </c>
      <c r="J22" t="s">
        <v>27</v>
      </c>
      <c r="K22" t="s">
        <v>3</v>
      </c>
      <c r="L22" t="s">
        <v>3</v>
      </c>
      <c r="M22" t="s">
        <v>3</v>
      </c>
      <c r="N22" t="s">
        <v>26</v>
      </c>
      <c r="O22" t="s">
        <v>27</v>
      </c>
      <c r="P22" t="s">
        <v>3</v>
      </c>
      <c r="Q22" t="s">
        <v>3</v>
      </c>
      <c r="R22" t="s">
        <v>3</v>
      </c>
      <c r="S22" t="s">
        <v>838</v>
      </c>
      <c r="T22" t="s">
        <v>839</v>
      </c>
      <c r="U22" t="s">
        <v>840</v>
      </c>
    </row>
    <row r="23" spans="1:21" x14ac:dyDescent="0.25">
      <c r="A23">
        <v>42</v>
      </c>
      <c r="B23">
        <v>1</v>
      </c>
      <c r="C23" t="s">
        <v>3</v>
      </c>
      <c r="D23" t="s">
        <v>26</v>
      </c>
      <c r="E23" t="s">
        <v>27</v>
      </c>
      <c r="F23" t="s">
        <v>27</v>
      </c>
      <c r="G23" t="s">
        <v>27</v>
      </c>
      <c r="H23" t="s">
        <v>3</v>
      </c>
      <c r="I23" t="s">
        <v>27</v>
      </c>
      <c r="J23" t="s">
        <v>27</v>
      </c>
      <c r="K23" t="s">
        <v>3</v>
      </c>
      <c r="L23" t="s">
        <v>3</v>
      </c>
      <c r="M23" t="s">
        <v>3</v>
      </c>
      <c r="N23" t="s">
        <v>26</v>
      </c>
      <c r="O23" t="s">
        <v>27</v>
      </c>
      <c r="P23" t="s">
        <v>3</v>
      </c>
      <c r="Q23" t="s">
        <v>3</v>
      </c>
      <c r="R23" t="s">
        <v>3</v>
      </c>
      <c r="S23" t="s">
        <v>838</v>
      </c>
      <c r="T23" t="s">
        <v>839</v>
      </c>
      <c r="U23" t="s">
        <v>840</v>
      </c>
    </row>
    <row r="24" spans="1:21" x14ac:dyDescent="0.25">
      <c r="A24">
        <v>43</v>
      </c>
      <c r="B24">
        <v>1</v>
      </c>
      <c r="C24" t="s">
        <v>3</v>
      </c>
      <c r="D24" t="s">
        <v>26</v>
      </c>
      <c r="E24" t="s">
        <v>27</v>
      </c>
      <c r="F24" t="s">
        <v>27</v>
      </c>
      <c r="G24" t="s">
        <v>27</v>
      </c>
      <c r="H24" t="s">
        <v>3</v>
      </c>
      <c r="I24" t="s">
        <v>27</v>
      </c>
      <c r="J24" t="s">
        <v>27</v>
      </c>
      <c r="K24" t="s">
        <v>3</v>
      </c>
      <c r="L24" t="s">
        <v>3</v>
      </c>
      <c r="M24" t="s">
        <v>3</v>
      </c>
      <c r="N24" t="s">
        <v>26</v>
      </c>
      <c r="O24" t="s">
        <v>27</v>
      </c>
      <c r="P24" t="s">
        <v>3</v>
      </c>
      <c r="Q24" t="s">
        <v>3</v>
      </c>
      <c r="R24" t="s">
        <v>3</v>
      </c>
      <c r="S24" t="s">
        <v>838</v>
      </c>
      <c r="T24" t="s">
        <v>839</v>
      </c>
      <c r="U24" t="s">
        <v>840</v>
      </c>
    </row>
    <row r="25" spans="1:21" x14ac:dyDescent="0.25">
      <c r="A25">
        <v>44</v>
      </c>
      <c r="B25">
        <v>1</v>
      </c>
      <c r="C25" t="s">
        <v>3</v>
      </c>
      <c r="D25" t="s">
        <v>26</v>
      </c>
      <c r="E25" t="s">
        <v>27</v>
      </c>
      <c r="F25" t="s">
        <v>27</v>
      </c>
      <c r="G25" t="s">
        <v>27</v>
      </c>
      <c r="H25" t="s">
        <v>3</v>
      </c>
      <c r="I25" t="s">
        <v>27</v>
      </c>
      <c r="J25" t="s">
        <v>27</v>
      </c>
      <c r="K25" t="s">
        <v>3</v>
      </c>
      <c r="L25" t="s">
        <v>3</v>
      </c>
      <c r="M25" t="s">
        <v>3</v>
      </c>
      <c r="N25" t="s">
        <v>26</v>
      </c>
      <c r="O25" t="s">
        <v>27</v>
      </c>
      <c r="P25" t="s">
        <v>3</v>
      </c>
      <c r="Q25" t="s">
        <v>3</v>
      </c>
      <c r="R25" t="s">
        <v>3</v>
      </c>
      <c r="S25" t="s">
        <v>838</v>
      </c>
      <c r="T25" t="s">
        <v>839</v>
      </c>
      <c r="U25" t="s">
        <v>840</v>
      </c>
    </row>
    <row r="26" spans="1:21" x14ac:dyDescent="0.25">
      <c r="A26">
        <v>45</v>
      </c>
      <c r="B26">
        <v>1</v>
      </c>
      <c r="C26" t="s">
        <v>3</v>
      </c>
      <c r="D26" t="s">
        <v>26</v>
      </c>
      <c r="E26" t="s">
        <v>27</v>
      </c>
      <c r="F26" t="s">
        <v>27</v>
      </c>
      <c r="G26" t="s">
        <v>27</v>
      </c>
      <c r="H26" t="s">
        <v>3</v>
      </c>
      <c r="I26" t="s">
        <v>27</v>
      </c>
      <c r="J26" t="s">
        <v>27</v>
      </c>
      <c r="K26" t="s">
        <v>3</v>
      </c>
      <c r="L26" t="s">
        <v>3</v>
      </c>
      <c r="M26" t="s">
        <v>3</v>
      </c>
      <c r="N26" t="s">
        <v>26</v>
      </c>
      <c r="O26" t="s">
        <v>27</v>
      </c>
      <c r="P26" t="s">
        <v>3</v>
      </c>
      <c r="Q26" t="s">
        <v>3</v>
      </c>
      <c r="R26" t="s">
        <v>3</v>
      </c>
      <c r="S26" t="s">
        <v>838</v>
      </c>
      <c r="T26" t="s">
        <v>839</v>
      </c>
      <c r="U26" t="s">
        <v>840</v>
      </c>
    </row>
    <row r="27" spans="1:21" x14ac:dyDescent="0.25">
      <c r="A27">
        <v>46</v>
      </c>
      <c r="B27">
        <v>1</v>
      </c>
      <c r="C27" t="s">
        <v>3</v>
      </c>
      <c r="D27" t="s">
        <v>26</v>
      </c>
      <c r="E27" t="s">
        <v>27</v>
      </c>
      <c r="F27" t="s">
        <v>27</v>
      </c>
      <c r="G27" t="s">
        <v>27</v>
      </c>
      <c r="H27" t="s">
        <v>3</v>
      </c>
      <c r="I27" t="s">
        <v>27</v>
      </c>
      <c r="J27" t="s">
        <v>27</v>
      </c>
      <c r="K27" t="s">
        <v>3</v>
      </c>
      <c r="L27" t="s">
        <v>3</v>
      </c>
      <c r="M27" t="s">
        <v>3</v>
      </c>
      <c r="N27" t="s">
        <v>26</v>
      </c>
      <c r="O27" t="s">
        <v>27</v>
      </c>
      <c r="P27" t="s">
        <v>3</v>
      </c>
      <c r="Q27" t="s">
        <v>3</v>
      </c>
      <c r="R27" t="s">
        <v>3</v>
      </c>
      <c r="S27" t="s">
        <v>838</v>
      </c>
      <c r="T27" t="s">
        <v>839</v>
      </c>
      <c r="U27" t="s">
        <v>840</v>
      </c>
    </row>
    <row r="28" spans="1:21" x14ac:dyDescent="0.25">
      <c r="A28">
        <v>47</v>
      </c>
      <c r="B28">
        <v>1</v>
      </c>
      <c r="C28" t="s">
        <v>3</v>
      </c>
      <c r="D28" t="s">
        <v>26</v>
      </c>
      <c r="E28" t="s">
        <v>27</v>
      </c>
      <c r="F28" t="s">
        <v>27</v>
      </c>
      <c r="G28" t="s">
        <v>27</v>
      </c>
      <c r="H28" t="s">
        <v>3</v>
      </c>
      <c r="I28" t="s">
        <v>27</v>
      </c>
      <c r="J28" t="s">
        <v>27</v>
      </c>
      <c r="K28" t="s">
        <v>3</v>
      </c>
      <c r="L28" t="s">
        <v>3</v>
      </c>
      <c r="M28" t="s">
        <v>3</v>
      </c>
      <c r="N28" t="s">
        <v>26</v>
      </c>
      <c r="O28" t="s">
        <v>27</v>
      </c>
      <c r="P28" t="s">
        <v>3</v>
      </c>
      <c r="Q28" t="s">
        <v>3</v>
      </c>
      <c r="R28" t="s">
        <v>3</v>
      </c>
      <c r="S28" t="s">
        <v>838</v>
      </c>
      <c r="T28" t="s">
        <v>839</v>
      </c>
      <c r="U28" t="s">
        <v>840</v>
      </c>
    </row>
    <row r="29" spans="1:21" x14ac:dyDescent="0.25">
      <c r="A29">
        <v>83</v>
      </c>
      <c r="B29">
        <v>1</v>
      </c>
      <c r="C29" t="s">
        <v>3</v>
      </c>
      <c r="D29" t="s">
        <v>26</v>
      </c>
      <c r="E29" t="s">
        <v>850</v>
      </c>
      <c r="F29" t="s">
        <v>850</v>
      </c>
      <c r="G29" t="s">
        <v>851</v>
      </c>
      <c r="H29" t="s">
        <v>3</v>
      </c>
      <c r="I29" t="s">
        <v>851</v>
      </c>
      <c r="J29" t="s">
        <v>850</v>
      </c>
      <c r="K29" t="s">
        <v>3</v>
      </c>
      <c r="L29" t="s">
        <v>3</v>
      </c>
      <c r="M29" t="s">
        <v>3</v>
      </c>
      <c r="N29" t="s">
        <v>26</v>
      </c>
      <c r="O29" t="s">
        <v>850</v>
      </c>
      <c r="P29" t="s">
        <v>3</v>
      </c>
      <c r="Q29" t="s">
        <v>3</v>
      </c>
      <c r="R29" t="s">
        <v>3</v>
      </c>
      <c r="S29" t="s">
        <v>852</v>
      </c>
      <c r="T29" t="s">
        <v>853</v>
      </c>
      <c r="U29" t="s">
        <v>849</v>
      </c>
    </row>
    <row r="30" spans="1:21" x14ac:dyDescent="0.25">
      <c r="A30">
        <v>83</v>
      </c>
      <c r="B30">
        <v>1</v>
      </c>
      <c r="C30" t="s">
        <v>3</v>
      </c>
      <c r="D30" t="s">
        <v>26</v>
      </c>
      <c r="E30" t="s">
        <v>27</v>
      </c>
      <c r="F30" t="s">
        <v>27</v>
      </c>
      <c r="G30" t="s">
        <v>27</v>
      </c>
      <c r="H30" t="s">
        <v>3</v>
      </c>
      <c r="I30" t="s">
        <v>27</v>
      </c>
      <c r="J30" t="s">
        <v>27</v>
      </c>
      <c r="K30" t="s">
        <v>3</v>
      </c>
      <c r="L30" t="s">
        <v>3</v>
      </c>
      <c r="M30" t="s">
        <v>3</v>
      </c>
      <c r="N30" t="s">
        <v>26</v>
      </c>
      <c r="O30" t="s">
        <v>27</v>
      </c>
      <c r="P30" t="s">
        <v>3</v>
      </c>
      <c r="Q30" t="s">
        <v>3</v>
      </c>
      <c r="R30" t="s">
        <v>3</v>
      </c>
      <c r="S30" t="s">
        <v>838</v>
      </c>
      <c r="T30" t="s">
        <v>839</v>
      </c>
      <c r="U30" t="s">
        <v>840</v>
      </c>
    </row>
    <row r="31" spans="1:21" x14ac:dyDescent="0.25">
      <c r="A31">
        <v>84</v>
      </c>
      <c r="B31">
        <v>1</v>
      </c>
      <c r="C31" t="s">
        <v>3</v>
      </c>
      <c r="D31" t="s">
        <v>26</v>
      </c>
      <c r="E31" t="s">
        <v>850</v>
      </c>
      <c r="F31" t="s">
        <v>850</v>
      </c>
      <c r="G31" t="s">
        <v>851</v>
      </c>
      <c r="H31" t="s">
        <v>3</v>
      </c>
      <c r="I31" t="s">
        <v>851</v>
      </c>
      <c r="J31" t="s">
        <v>850</v>
      </c>
      <c r="K31" t="s">
        <v>3</v>
      </c>
      <c r="L31" t="s">
        <v>3</v>
      </c>
      <c r="M31" t="s">
        <v>3</v>
      </c>
      <c r="N31" t="s">
        <v>26</v>
      </c>
      <c r="O31" t="s">
        <v>850</v>
      </c>
      <c r="P31" t="s">
        <v>3</v>
      </c>
      <c r="Q31" t="s">
        <v>3</v>
      </c>
      <c r="R31" t="s">
        <v>3</v>
      </c>
      <c r="S31" t="s">
        <v>852</v>
      </c>
      <c r="T31" t="s">
        <v>853</v>
      </c>
      <c r="U31" t="s">
        <v>849</v>
      </c>
    </row>
    <row r="32" spans="1:21" x14ac:dyDescent="0.25">
      <c r="A32">
        <v>84</v>
      </c>
      <c r="B32">
        <v>1</v>
      </c>
      <c r="C32" t="s">
        <v>3</v>
      </c>
      <c r="D32" t="s">
        <v>26</v>
      </c>
      <c r="E32" t="s">
        <v>27</v>
      </c>
      <c r="F32" t="s">
        <v>27</v>
      </c>
      <c r="G32" t="s">
        <v>27</v>
      </c>
      <c r="H32" t="s">
        <v>3</v>
      </c>
      <c r="I32" t="s">
        <v>27</v>
      </c>
      <c r="J32" t="s">
        <v>27</v>
      </c>
      <c r="K32" t="s">
        <v>3</v>
      </c>
      <c r="L32" t="s">
        <v>3</v>
      </c>
      <c r="M32" t="s">
        <v>3</v>
      </c>
      <c r="N32" t="s">
        <v>26</v>
      </c>
      <c r="O32" t="s">
        <v>27</v>
      </c>
      <c r="P32" t="s">
        <v>3</v>
      </c>
      <c r="Q32" t="s">
        <v>3</v>
      </c>
      <c r="R32" t="s">
        <v>3</v>
      </c>
      <c r="S32" t="s">
        <v>838</v>
      </c>
      <c r="T32" t="s">
        <v>839</v>
      </c>
      <c r="U32" t="s">
        <v>840</v>
      </c>
    </row>
    <row r="33" spans="1:21" x14ac:dyDescent="0.25">
      <c r="A33">
        <v>87</v>
      </c>
      <c r="B33">
        <v>1</v>
      </c>
      <c r="C33" t="s">
        <v>3</v>
      </c>
      <c r="D33" t="s">
        <v>26</v>
      </c>
      <c r="E33" t="s">
        <v>850</v>
      </c>
      <c r="F33" t="s">
        <v>850</v>
      </c>
      <c r="G33" t="s">
        <v>851</v>
      </c>
      <c r="H33" t="s">
        <v>3</v>
      </c>
      <c r="I33" t="s">
        <v>851</v>
      </c>
      <c r="J33" t="s">
        <v>850</v>
      </c>
      <c r="K33" t="s">
        <v>3</v>
      </c>
      <c r="L33" t="s">
        <v>3</v>
      </c>
      <c r="M33" t="s">
        <v>3</v>
      </c>
      <c r="N33" t="s">
        <v>26</v>
      </c>
      <c r="O33" t="s">
        <v>850</v>
      </c>
      <c r="P33" t="s">
        <v>3</v>
      </c>
      <c r="Q33" t="s">
        <v>3</v>
      </c>
      <c r="R33" t="s">
        <v>3</v>
      </c>
      <c r="S33" t="s">
        <v>852</v>
      </c>
      <c r="T33" t="s">
        <v>853</v>
      </c>
      <c r="U33" t="s">
        <v>849</v>
      </c>
    </row>
    <row r="34" spans="1:21" x14ac:dyDescent="0.25">
      <c r="A34">
        <v>87</v>
      </c>
      <c r="B34">
        <v>1</v>
      </c>
      <c r="C34" t="s">
        <v>3</v>
      </c>
      <c r="D34" t="s">
        <v>26</v>
      </c>
      <c r="E34" t="s">
        <v>27</v>
      </c>
      <c r="F34" t="s">
        <v>27</v>
      </c>
      <c r="G34" t="s">
        <v>27</v>
      </c>
      <c r="H34" t="s">
        <v>3</v>
      </c>
      <c r="I34" t="s">
        <v>27</v>
      </c>
      <c r="J34" t="s">
        <v>27</v>
      </c>
      <c r="K34" t="s">
        <v>3</v>
      </c>
      <c r="L34" t="s">
        <v>3</v>
      </c>
      <c r="M34" t="s">
        <v>3</v>
      </c>
      <c r="N34" t="s">
        <v>26</v>
      </c>
      <c r="O34" t="s">
        <v>27</v>
      </c>
      <c r="P34" t="s">
        <v>3</v>
      </c>
      <c r="Q34" t="s">
        <v>3</v>
      </c>
      <c r="R34" t="s">
        <v>3</v>
      </c>
      <c r="S34" t="s">
        <v>838</v>
      </c>
      <c r="T34" t="s">
        <v>839</v>
      </c>
      <c r="U34" t="s">
        <v>840</v>
      </c>
    </row>
    <row r="35" spans="1:21" x14ac:dyDescent="0.25">
      <c r="A35">
        <v>88</v>
      </c>
      <c r="B35">
        <v>1</v>
      </c>
      <c r="C35" t="s">
        <v>3</v>
      </c>
      <c r="D35" t="s">
        <v>26</v>
      </c>
      <c r="E35" t="s">
        <v>850</v>
      </c>
      <c r="F35" t="s">
        <v>850</v>
      </c>
      <c r="G35" t="s">
        <v>851</v>
      </c>
      <c r="H35" t="s">
        <v>3</v>
      </c>
      <c r="I35" t="s">
        <v>851</v>
      </c>
      <c r="J35" t="s">
        <v>850</v>
      </c>
      <c r="K35" t="s">
        <v>3</v>
      </c>
      <c r="L35" t="s">
        <v>3</v>
      </c>
      <c r="M35" t="s">
        <v>3</v>
      </c>
      <c r="N35" t="s">
        <v>26</v>
      </c>
      <c r="O35" t="s">
        <v>850</v>
      </c>
      <c r="P35" t="s">
        <v>3</v>
      </c>
      <c r="Q35" t="s">
        <v>3</v>
      </c>
      <c r="R35" t="s">
        <v>3</v>
      </c>
      <c r="S35" t="s">
        <v>852</v>
      </c>
      <c r="T35" t="s">
        <v>853</v>
      </c>
      <c r="U35" t="s">
        <v>849</v>
      </c>
    </row>
    <row r="36" spans="1:21" x14ac:dyDescent="0.25">
      <c r="A36">
        <v>88</v>
      </c>
      <c r="B36">
        <v>1</v>
      </c>
      <c r="C36" t="s">
        <v>3</v>
      </c>
      <c r="D36" t="s">
        <v>26</v>
      </c>
      <c r="E36" t="s">
        <v>27</v>
      </c>
      <c r="F36" t="s">
        <v>27</v>
      </c>
      <c r="G36" t="s">
        <v>27</v>
      </c>
      <c r="H36" t="s">
        <v>3</v>
      </c>
      <c r="I36" t="s">
        <v>27</v>
      </c>
      <c r="J36" t="s">
        <v>27</v>
      </c>
      <c r="K36" t="s">
        <v>3</v>
      </c>
      <c r="L36" t="s">
        <v>3</v>
      </c>
      <c r="M36" t="s">
        <v>3</v>
      </c>
      <c r="N36" t="s">
        <v>26</v>
      </c>
      <c r="O36" t="s">
        <v>27</v>
      </c>
      <c r="P36" t="s">
        <v>3</v>
      </c>
      <c r="Q36" t="s">
        <v>3</v>
      </c>
      <c r="R36" t="s">
        <v>3</v>
      </c>
      <c r="S36" t="s">
        <v>838</v>
      </c>
      <c r="T36" t="s">
        <v>839</v>
      </c>
      <c r="U36" t="s">
        <v>840</v>
      </c>
    </row>
    <row r="37" spans="1:21" x14ac:dyDescent="0.25">
      <c r="A37">
        <v>91</v>
      </c>
      <c r="B37">
        <v>1</v>
      </c>
      <c r="C37" t="s">
        <v>3</v>
      </c>
      <c r="D37" t="s">
        <v>26</v>
      </c>
      <c r="E37" t="s">
        <v>850</v>
      </c>
      <c r="F37" t="s">
        <v>850</v>
      </c>
      <c r="G37" t="s">
        <v>851</v>
      </c>
      <c r="H37" t="s">
        <v>3</v>
      </c>
      <c r="I37" t="s">
        <v>851</v>
      </c>
      <c r="J37" t="s">
        <v>850</v>
      </c>
      <c r="K37" t="s">
        <v>3</v>
      </c>
      <c r="L37" t="s">
        <v>3</v>
      </c>
      <c r="M37" t="s">
        <v>3</v>
      </c>
      <c r="N37" t="s">
        <v>26</v>
      </c>
      <c r="O37" t="s">
        <v>850</v>
      </c>
      <c r="P37" t="s">
        <v>3</v>
      </c>
      <c r="Q37" t="s">
        <v>3</v>
      </c>
      <c r="R37" t="s">
        <v>3</v>
      </c>
      <c r="S37" t="s">
        <v>852</v>
      </c>
      <c r="T37" t="s">
        <v>853</v>
      </c>
      <c r="U37" t="s">
        <v>849</v>
      </c>
    </row>
    <row r="38" spans="1:21" x14ac:dyDescent="0.25">
      <c r="A38">
        <v>91</v>
      </c>
      <c r="B38">
        <v>1</v>
      </c>
      <c r="C38" t="s">
        <v>3</v>
      </c>
      <c r="D38" t="s">
        <v>26</v>
      </c>
      <c r="E38" t="s">
        <v>27</v>
      </c>
      <c r="F38" t="s">
        <v>27</v>
      </c>
      <c r="G38" t="s">
        <v>27</v>
      </c>
      <c r="H38" t="s">
        <v>3</v>
      </c>
      <c r="I38" t="s">
        <v>27</v>
      </c>
      <c r="J38" t="s">
        <v>27</v>
      </c>
      <c r="K38" t="s">
        <v>3</v>
      </c>
      <c r="L38" t="s">
        <v>3</v>
      </c>
      <c r="M38" t="s">
        <v>3</v>
      </c>
      <c r="N38" t="s">
        <v>26</v>
      </c>
      <c r="O38" t="s">
        <v>27</v>
      </c>
      <c r="P38" t="s">
        <v>3</v>
      </c>
      <c r="Q38" t="s">
        <v>3</v>
      </c>
      <c r="R38" t="s">
        <v>3</v>
      </c>
      <c r="S38" t="s">
        <v>838</v>
      </c>
      <c r="T38" t="s">
        <v>839</v>
      </c>
      <c r="U38" t="s">
        <v>840</v>
      </c>
    </row>
    <row r="39" spans="1:21" x14ac:dyDescent="0.25">
      <c r="A39">
        <v>92</v>
      </c>
      <c r="B39">
        <v>1</v>
      </c>
      <c r="C39" t="s">
        <v>3</v>
      </c>
      <c r="D39" t="s">
        <v>26</v>
      </c>
      <c r="E39" t="s">
        <v>850</v>
      </c>
      <c r="F39" t="s">
        <v>850</v>
      </c>
      <c r="G39" t="s">
        <v>851</v>
      </c>
      <c r="H39" t="s">
        <v>3</v>
      </c>
      <c r="I39" t="s">
        <v>851</v>
      </c>
      <c r="J39" t="s">
        <v>850</v>
      </c>
      <c r="K39" t="s">
        <v>3</v>
      </c>
      <c r="L39" t="s">
        <v>3</v>
      </c>
      <c r="M39" t="s">
        <v>3</v>
      </c>
      <c r="N39" t="s">
        <v>26</v>
      </c>
      <c r="O39" t="s">
        <v>850</v>
      </c>
      <c r="P39" t="s">
        <v>3</v>
      </c>
      <c r="Q39" t="s">
        <v>3</v>
      </c>
      <c r="R39" t="s">
        <v>3</v>
      </c>
      <c r="S39" t="s">
        <v>852</v>
      </c>
      <c r="T39" t="s">
        <v>853</v>
      </c>
      <c r="U39" t="s">
        <v>849</v>
      </c>
    </row>
    <row r="40" spans="1:21" x14ac:dyDescent="0.25">
      <c r="A40">
        <v>92</v>
      </c>
      <c r="B40">
        <v>1</v>
      </c>
      <c r="C40" t="s">
        <v>3</v>
      </c>
      <c r="D40" t="s">
        <v>26</v>
      </c>
      <c r="E40" t="s">
        <v>27</v>
      </c>
      <c r="F40" t="s">
        <v>27</v>
      </c>
      <c r="G40" t="s">
        <v>27</v>
      </c>
      <c r="H40" t="s">
        <v>3</v>
      </c>
      <c r="I40" t="s">
        <v>27</v>
      </c>
      <c r="J40" t="s">
        <v>27</v>
      </c>
      <c r="K40" t="s">
        <v>3</v>
      </c>
      <c r="L40" t="s">
        <v>3</v>
      </c>
      <c r="M40" t="s">
        <v>3</v>
      </c>
      <c r="N40" t="s">
        <v>26</v>
      </c>
      <c r="O40" t="s">
        <v>27</v>
      </c>
      <c r="P40" t="s">
        <v>3</v>
      </c>
      <c r="Q40" t="s">
        <v>3</v>
      </c>
      <c r="R40" t="s">
        <v>3</v>
      </c>
      <c r="S40" t="s">
        <v>838</v>
      </c>
      <c r="T40" t="s">
        <v>839</v>
      </c>
      <c r="U40" t="s">
        <v>840</v>
      </c>
    </row>
    <row r="41" spans="1:21" x14ac:dyDescent="0.25">
      <c r="A41">
        <v>132</v>
      </c>
      <c r="B41">
        <v>1</v>
      </c>
      <c r="C41" t="s">
        <v>3</v>
      </c>
      <c r="D41" t="s">
        <v>26</v>
      </c>
      <c r="E41" t="s">
        <v>850</v>
      </c>
      <c r="F41" t="s">
        <v>850</v>
      </c>
      <c r="G41" t="s">
        <v>851</v>
      </c>
      <c r="H41" t="s">
        <v>3</v>
      </c>
      <c r="I41" t="s">
        <v>851</v>
      </c>
      <c r="J41" t="s">
        <v>850</v>
      </c>
      <c r="K41" t="s">
        <v>3</v>
      </c>
      <c r="L41" t="s">
        <v>3</v>
      </c>
      <c r="M41" t="s">
        <v>3</v>
      </c>
      <c r="N41" t="s">
        <v>26</v>
      </c>
      <c r="O41" t="s">
        <v>850</v>
      </c>
      <c r="P41" t="s">
        <v>3</v>
      </c>
      <c r="Q41" t="s">
        <v>3</v>
      </c>
      <c r="R41" t="s">
        <v>3</v>
      </c>
      <c r="S41" t="s">
        <v>852</v>
      </c>
      <c r="T41" t="s">
        <v>853</v>
      </c>
      <c r="U41" t="s">
        <v>849</v>
      </c>
    </row>
    <row r="42" spans="1:21" x14ac:dyDescent="0.25">
      <c r="A42">
        <v>132</v>
      </c>
      <c r="B42">
        <v>1</v>
      </c>
      <c r="C42" t="s">
        <v>3</v>
      </c>
      <c r="D42" t="s">
        <v>26</v>
      </c>
      <c r="E42" t="s">
        <v>27</v>
      </c>
      <c r="F42" t="s">
        <v>27</v>
      </c>
      <c r="G42" t="s">
        <v>27</v>
      </c>
      <c r="H42" t="s">
        <v>3</v>
      </c>
      <c r="I42" t="s">
        <v>27</v>
      </c>
      <c r="J42" t="s">
        <v>27</v>
      </c>
      <c r="K42" t="s">
        <v>3</v>
      </c>
      <c r="L42" t="s">
        <v>3</v>
      </c>
      <c r="M42" t="s">
        <v>3</v>
      </c>
      <c r="N42" t="s">
        <v>26</v>
      </c>
      <c r="O42" t="s">
        <v>27</v>
      </c>
      <c r="P42" t="s">
        <v>3</v>
      </c>
      <c r="Q42" t="s">
        <v>3</v>
      </c>
      <c r="R42" t="s">
        <v>3</v>
      </c>
      <c r="S42" t="s">
        <v>838</v>
      </c>
      <c r="T42" t="s">
        <v>839</v>
      </c>
      <c r="U42" t="s">
        <v>840</v>
      </c>
    </row>
    <row r="43" spans="1:21" x14ac:dyDescent="0.25">
      <c r="A43">
        <v>133</v>
      </c>
      <c r="B43">
        <v>1</v>
      </c>
      <c r="C43" t="s">
        <v>3</v>
      </c>
      <c r="D43" t="s">
        <v>26</v>
      </c>
      <c r="E43" t="s">
        <v>850</v>
      </c>
      <c r="F43" t="s">
        <v>850</v>
      </c>
      <c r="G43" t="s">
        <v>851</v>
      </c>
      <c r="H43" t="s">
        <v>3</v>
      </c>
      <c r="I43" t="s">
        <v>851</v>
      </c>
      <c r="J43" t="s">
        <v>850</v>
      </c>
      <c r="K43" t="s">
        <v>3</v>
      </c>
      <c r="L43" t="s">
        <v>3</v>
      </c>
      <c r="M43" t="s">
        <v>3</v>
      </c>
      <c r="N43" t="s">
        <v>26</v>
      </c>
      <c r="O43" t="s">
        <v>850</v>
      </c>
      <c r="P43" t="s">
        <v>3</v>
      </c>
      <c r="Q43" t="s">
        <v>3</v>
      </c>
      <c r="R43" t="s">
        <v>3</v>
      </c>
      <c r="S43" t="s">
        <v>852</v>
      </c>
      <c r="T43" t="s">
        <v>853</v>
      </c>
      <c r="U43" t="s">
        <v>849</v>
      </c>
    </row>
    <row r="44" spans="1:21" x14ac:dyDescent="0.25">
      <c r="A44">
        <v>133</v>
      </c>
      <c r="B44">
        <v>1</v>
      </c>
      <c r="C44" t="s">
        <v>3</v>
      </c>
      <c r="D44" t="s">
        <v>26</v>
      </c>
      <c r="E44" t="s">
        <v>27</v>
      </c>
      <c r="F44" t="s">
        <v>27</v>
      </c>
      <c r="G44" t="s">
        <v>27</v>
      </c>
      <c r="H44" t="s">
        <v>3</v>
      </c>
      <c r="I44" t="s">
        <v>27</v>
      </c>
      <c r="J44" t="s">
        <v>27</v>
      </c>
      <c r="K44" t="s">
        <v>3</v>
      </c>
      <c r="L44" t="s">
        <v>3</v>
      </c>
      <c r="M44" t="s">
        <v>3</v>
      </c>
      <c r="N44" t="s">
        <v>26</v>
      </c>
      <c r="O44" t="s">
        <v>27</v>
      </c>
      <c r="P44" t="s">
        <v>3</v>
      </c>
      <c r="Q44" t="s">
        <v>3</v>
      </c>
      <c r="R44" t="s">
        <v>3</v>
      </c>
      <c r="S44" t="s">
        <v>838</v>
      </c>
      <c r="T44" t="s">
        <v>839</v>
      </c>
      <c r="U44" t="s">
        <v>840</v>
      </c>
    </row>
    <row r="45" spans="1:21" x14ac:dyDescent="0.25">
      <c r="A45">
        <v>134</v>
      </c>
      <c r="B45">
        <v>1</v>
      </c>
      <c r="C45" t="s">
        <v>3</v>
      </c>
      <c r="D45" t="s">
        <v>26</v>
      </c>
      <c r="E45" t="s">
        <v>850</v>
      </c>
      <c r="F45" t="s">
        <v>850</v>
      </c>
      <c r="G45" t="s">
        <v>851</v>
      </c>
      <c r="H45" t="s">
        <v>3</v>
      </c>
      <c r="I45" t="s">
        <v>851</v>
      </c>
      <c r="J45" t="s">
        <v>850</v>
      </c>
      <c r="K45" t="s">
        <v>3</v>
      </c>
      <c r="L45" t="s">
        <v>3</v>
      </c>
      <c r="M45" t="s">
        <v>3</v>
      </c>
      <c r="N45" t="s">
        <v>26</v>
      </c>
      <c r="O45" t="s">
        <v>850</v>
      </c>
      <c r="P45" t="s">
        <v>3</v>
      </c>
      <c r="Q45" t="s">
        <v>3</v>
      </c>
      <c r="R45" t="s">
        <v>3</v>
      </c>
      <c r="S45" t="s">
        <v>852</v>
      </c>
      <c r="T45" t="s">
        <v>853</v>
      </c>
      <c r="U45" t="s">
        <v>849</v>
      </c>
    </row>
    <row r="46" spans="1:21" x14ac:dyDescent="0.25">
      <c r="A46">
        <v>134</v>
      </c>
      <c r="B46">
        <v>1</v>
      </c>
      <c r="C46" t="s">
        <v>3</v>
      </c>
      <c r="D46" t="s">
        <v>26</v>
      </c>
      <c r="E46" t="s">
        <v>27</v>
      </c>
      <c r="F46" t="s">
        <v>27</v>
      </c>
      <c r="G46" t="s">
        <v>27</v>
      </c>
      <c r="H46" t="s">
        <v>3</v>
      </c>
      <c r="I46" t="s">
        <v>27</v>
      </c>
      <c r="J46" t="s">
        <v>27</v>
      </c>
      <c r="K46" t="s">
        <v>3</v>
      </c>
      <c r="L46" t="s">
        <v>3</v>
      </c>
      <c r="M46" t="s">
        <v>3</v>
      </c>
      <c r="N46" t="s">
        <v>26</v>
      </c>
      <c r="O46" t="s">
        <v>27</v>
      </c>
      <c r="P46" t="s">
        <v>3</v>
      </c>
      <c r="Q46" t="s">
        <v>3</v>
      </c>
      <c r="R46" t="s">
        <v>3</v>
      </c>
      <c r="S46" t="s">
        <v>838</v>
      </c>
      <c r="T46" t="s">
        <v>839</v>
      </c>
      <c r="U46" t="s">
        <v>840</v>
      </c>
    </row>
    <row r="47" spans="1:21" x14ac:dyDescent="0.25">
      <c r="A47">
        <v>135</v>
      </c>
      <c r="B47">
        <v>1</v>
      </c>
      <c r="C47" t="s">
        <v>3</v>
      </c>
      <c r="D47" t="s">
        <v>26</v>
      </c>
      <c r="E47" t="s">
        <v>850</v>
      </c>
      <c r="F47" t="s">
        <v>850</v>
      </c>
      <c r="G47" t="s">
        <v>851</v>
      </c>
      <c r="H47" t="s">
        <v>3</v>
      </c>
      <c r="I47" t="s">
        <v>851</v>
      </c>
      <c r="J47" t="s">
        <v>850</v>
      </c>
      <c r="K47" t="s">
        <v>3</v>
      </c>
      <c r="L47" t="s">
        <v>3</v>
      </c>
      <c r="M47" t="s">
        <v>3</v>
      </c>
      <c r="N47" t="s">
        <v>26</v>
      </c>
      <c r="O47" t="s">
        <v>850</v>
      </c>
      <c r="P47" t="s">
        <v>3</v>
      </c>
      <c r="Q47" t="s">
        <v>3</v>
      </c>
      <c r="R47" t="s">
        <v>3</v>
      </c>
      <c r="S47" t="s">
        <v>852</v>
      </c>
      <c r="T47" t="s">
        <v>853</v>
      </c>
      <c r="U47" t="s">
        <v>849</v>
      </c>
    </row>
    <row r="48" spans="1:21" x14ac:dyDescent="0.25">
      <c r="A48">
        <v>135</v>
      </c>
      <c r="B48">
        <v>1</v>
      </c>
      <c r="C48" t="s">
        <v>3</v>
      </c>
      <c r="D48" t="s">
        <v>26</v>
      </c>
      <c r="E48" t="s">
        <v>27</v>
      </c>
      <c r="F48" t="s">
        <v>27</v>
      </c>
      <c r="G48" t="s">
        <v>27</v>
      </c>
      <c r="H48" t="s">
        <v>3</v>
      </c>
      <c r="I48" t="s">
        <v>27</v>
      </c>
      <c r="J48" t="s">
        <v>27</v>
      </c>
      <c r="K48" t="s">
        <v>3</v>
      </c>
      <c r="L48" t="s">
        <v>3</v>
      </c>
      <c r="M48" t="s">
        <v>3</v>
      </c>
      <c r="N48" t="s">
        <v>26</v>
      </c>
      <c r="O48" t="s">
        <v>27</v>
      </c>
      <c r="P48" t="s">
        <v>3</v>
      </c>
      <c r="Q48" t="s">
        <v>3</v>
      </c>
      <c r="R48" t="s">
        <v>3</v>
      </c>
      <c r="S48" t="s">
        <v>838</v>
      </c>
      <c r="T48" t="s">
        <v>839</v>
      </c>
      <c r="U48" t="s">
        <v>840</v>
      </c>
    </row>
    <row r="49" spans="1:21" x14ac:dyDescent="0.25">
      <c r="A49">
        <v>146</v>
      </c>
      <c r="B49">
        <v>1</v>
      </c>
      <c r="C49" t="s">
        <v>3</v>
      </c>
      <c r="D49" t="s">
        <v>26</v>
      </c>
      <c r="E49" t="s">
        <v>850</v>
      </c>
      <c r="F49" t="s">
        <v>850</v>
      </c>
      <c r="G49" t="s">
        <v>851</v>
      </c>
      <c r="H49" t="s">
        <v>3</v>
      </c>
      <c r="I49" t="s">
        <v>851</v>
      </c>
      <c r="J49" t="s">
        <v>850</v>
      </c>
      <c r="K49" t="s">
        <v>3</v>
      </c>
      <c r="L49" t="s">
        <v>3</v>
      </c>
      <c r="M49" t="s">
        <v>3</v>
      </c>
      <c r="N49" t="s">
        <v>26</v>
      </c>
      <c r="O49" t="s">
        <v>850</v>
      </c>
      <c r="P49" t="s">
        <v>3</v>
      </c>
      <c r="Q49" t="s">
        <v>3</v>
      </c>
      <c r="R49" t="s">
        <v>3</v>
      </c>
      <c r="S49" t="s">
        <v>852</v>
      </c>
      <c r="T49" t="s">
        <v>853</v>
      </c>
      <c r="U49" t="s">
        <v>849</v>
      </c>
    </row>
    <row r="50" spans="1:21" x14ac:dyDescent="0.25">
      <c r="A50">
        <v>146</v>
      </c>
      <c r="B50">
        <v>1</v>
      </c>
      <c r="C50" t="s">
        <v>3</v>
      </c>
      <c r="D50" t="s">
        <v>26</v>
      </c>
      <c r="E50" t="s">
        <v>27</v>
      </c>
      <c r="F50" t="s">
        <v>27</v>
      </c>
      <c r="G50" t="s">
        <v>27</v>
      </c>
      <c r="H50" t="s">
        <v>3</v>
      </c>
      <c r="I50" t="s">
        <v>27</v>
      </c>
      <c r="J50" t="s">
        <v>27</v>
      </c>
      <c r="K50" t="s">
        <v>3</v>
      </c>
      <c r="L50" t="s">
        <v>3</v>
      </c>
      <c r="M50" t="s">
        <v>3</v>
      </c>
      <c r="N50" t="s">
        <v>26</v>
      </c>
      <c r="O50" t="s">
        <v>27</v>
      </c>
      <c r="P50" t="s">
        <v>3</v>
      </c>
      <c r="Q50" t="s">
        <v>3</v>
      </c>
      <c r="R50" t="s">
        <v>3</v>
      </c>
      <c r="S50" t="s">
        <v>838</v>
      </c>
      <c r="T50" t="s">
        <v>839</v>
      </c>
      <c r="U50" t="s">
        <v>840</v>
      </c>
    </row>
    <row r="51" spans="1:21" x14ac:dyDescent="0.25">
      <c r="A51">
        <v>147</v>
      </c>
      <c r="B51">
        <v>1</v>
      </c>
      <c r="C51" t="s">
        <v>3</v>
      </c>
      <c r="D51" t="s">
        <v>26</v>
      </c>
      <c r="E51" t="s">
        <v>850</v>
      </c>
      <c r="F51" t="s">
        <v>850</v>
      </c>
      <c r="G51" t="s">
        <v>851</v>
      </c>
      <c r="H51" t="s">
        <v>3</v>
      </c>
      <c r="I51" t="s">
        <v>851</v>
      </c>
      <c r="J51" t="s">
        <v>850</v>
      </c>
      <c r="K51" t="s">
        <v>3</v>
      </c>
      <c r="L51" t="s">
        <v>3</v>
      </c>
      <c r="M51" t="s">
        <v>3</v>
      </c>
      <c r="N51" t="s">
        <v>26</v>
      </c>
      <c r="O51" t="s">
        <v>850</v>
      </c>
      <c r="P51" t="s">
        <v>3</v>
      </c>
      <c r="Q51" t="s">
        <v>3</v>
      </c>
      <c r="R51" t="s">
        <v>3</v>
      </c>
      <c r="S51" t="s">
        <v>852</v>
      </c>
      <c r="T51" t="s">
        <v>853</v>
      </c>
      <c r="U51" t="s">
        <v>849</v>
      </c>
    </row>
    <row r="52" spans="1:21" x14ac:dyDescent="0.25">
      <c r="A52">
        <v>147</v>
      </c>
      <c r="B52">
        <v>1</v>
      </c>
      <c r="C52" t="s">
        <v>3</v>
      </c>
      <c r="D52" t="s">
        <v>26</v>
      </c>
      <c r="E52" t="s">
        <v>27</v>
      </c>
      <c r="F52" t="s">
        <v>27</v>
      </c>
      <c r="G52" t="s">
        <v>27</v>
      </c>
      <c r="H52" t="s">
        <v>3</v>
      </c>
      <c r="I52" t="s">
        <v>27</v>
      </c>
      <c r="J52" t="s">
        <v>27</v>
      </c>
      <c r="K52" t="s">
        <v>3</v>
      </c>
      <c r="L52" t="s">
        <v>3</v>
      </c>
      <c r="M52" t="s">
        <v>3</v>
      </c>
      <c r="N52" t="s">
        <v>26</v>
      </c>
      <c r="O52" t="s">
        <v>27</v>
      </c>
      <c r="P52" t="s">
        <v>3</v>
      </c>
      <c r="Q52" t="s">
        <v>3</v>
      </c>
      <c r="R52" t="s">
        <v>3</v>
      </c>
      <c r="S52" t="s">
        <v>838</v>
      </c>
      <c r="T52" t="s">
        <v>839</v>
      </c>
      <c r="U52" t="s">
        <v>840</v>
      </c>
    </row>
    <row r="53" spans="1:21" x14ac:dyDescent="0.25">
      <c r="A53">
        <v>185</v>
      </c>
      <c r="B53">
        <v>1</v>
      </c>
      <c r="C53" t="s">
        <v>3</v>
      </c>
      <c r="D53" t="s">
        <v>26</v>
      </c>
      <c r="E53" t="s">
        <v>850</v>
      </c>
      <c r="F53" t="s">
        <v>850</v>
      </c>
      <c r="G53" t="s">
        <v>851</v>
      </c>
      <c r="H53" t="s">
        <v>3</v>
      </c>
      <c r="I53" t="s">
        <v>851</v>
      </c>
      <c r="J53" t="s">
        <v>850</v>
      </c>
      <c r="K53" t="s">
        <v>3</v>
      </c>
      <c r="L53" t="s">
        <v>3</v>
      </c>
      <c r="M53" t="s">
        <v>3</v>
      </c>
      <c r="N53" t="s">
        <v>26</v>
      </c>
      <c r="O53" t="s">
        <v>850</v>
      </c>
      <c r="P53" t="s">
        <v>3</v>
      </c>
      <c r="Q53" t="s">
        <v>3</v>
      </c>
      <c r="R53" t="s">
        <v>3</v>
      </c>
      <c r="S53" t="s">
        <v>852</v>
      </c>
      <c r="T53" t="s">
        <v>853</v>
      </c>
      <c r="U53" t="s">
        <v>849</v>
      </c>
    </row>
    <row r="54" spans="1:21" x14ac:dyDescent="0.25">
      <c r="A54">
        <v>185</v>
      </c>
      <c r="B54">
        <v>1</v>
      </c>
      <c r="C54" t="s">
        <v>3</v>
      </c>
      <c r="D54" t="s">
        <v>26</v>
      </c>
      <c r="E54" t="s">
        <v>27</v>
      </c>
      <c r="F54" t="s">
        <v>27</v>
      </c>
      <c r="G54" t="s">
        <v>27</v>
      </c>
      <c r="H54" t="s">
        <v>3</v>
      </c>
      <c r="I54" t="s">
        <v>27</v>
      </c>
      <c r="J54" t="s">
        <v>27</v>
      </c>
      <c r="K54" t="s">
        <v>3</v>
      </c>
      <c r="L54" t="s">
        <v>3</v>
      </c>
      <c r="M54" t="s">
        <v>3</v>
      </c>
      <c r="N54" t="s">
        <v>26</v>
      </c>
      <c r="O54" t="s">
        <v>27</v>
      </c>
      <c r="P54" t="s">
        <v>3</v>
      </c>
      <c r="Q54" t="s">
        <v>3</v>
      </c>
      <c r="R54" t="s">
        <v>3</v>
      </c>
      <c r="S54" t="s">
        <v>838</v>
      </c>
      <c r="T54" t="s">
        <v>839</v>
      </c>
      <c r="U54" t="s">
        <v>840</v>
      </c>
    </row>
    <row r="55" spans="1:21" x14ac:dyDescent="0.25">
      <c r="A55">
        <v>186</v>
      </c>
      <c r="B55">
        <v>1</v>
      </c>
      <c r="C55" t="s">
        <v>3</v>
      </c>
      <c r="D55" t="s">
        <v>26</v>
      </c>
      <c r="E55" t="s">
        <v>850</v>
      </c>
      <c r="F55" t="s">
        <v>850</v>
      </c>
      <c r="G55" t="s">
        <v>851</v>
      </c>
      <c r="H55" t="s">
        <v>3</v>
      </c>
      <c r="I55" t="s">
        <v>851</v>
      </c>
      <c r="J55" t="s">
        <v>850</v>
      </c>
      <c r="K55" t="s">
        <v>3</v>
      </c>
      <c r="L55" t="s">
        <v>3</v>
      </c>
      <c r="M55" t="s">
        <v>3</v>
      </c>
      <c r="N55" t="s">
        <v>26</v>
      </c>
      <c r="O55" t="s">
        <v>850</v>
      </c>
      <c r="P55" t="s">
        <v>3</v>
      </c>
      <c r="Q55" t="s">
        <v>3</v>
      </c>
      <c r="R55" t="s">
        <v>3</v>
      </c>
      <c r="S55" t="s">
        <v>852</v>
      </c>
      <c r="T55" t="s">
        <v>853</v>
      </c>
      <c r="U55" t="s">
        <v>849</v>
      </c>
    </row>
    <row r="56" spans="1:21" x14ac:dyDescent="0.25">
      <c r="A56">
        <v>186</v>
      </c>
      <c r="B56">
        <v>1</v>
      </c>
      <c r="C56" t="s">
        <v>3</v>
      </c>
      <c r="D56" t="s">
        <v>26</v>
      </c>
      <c r="E56" t="s">
        <v>27</v>
      </c>
      <c r="F56" t="s">
        <v>27</v>
      </c>
      <c r="G56" t="s">
        <v>27</v>
      </c>
      <c r="H56" t="s">
        <v>3</v>
      </c>
      <c r="I56" t="s">
        <v>27</v>
      </c>
      <c r="J56" t="s">
        <v>27</v>
      </c>
      <c r="K56" t="s">
        <v>3</v>
      </c>
      <c r="L56" t="s">
        <v>3</v>
      </c>
      <c r="M56" t="s">
        <v>3</v>
      </c>
      <c r="N56" t="s">
        <v>26</v>
      </c>
      <c r="O56" t="s">
        <v>27</v>
      </c>
      <c r="P56" t="s">
        <v>3</v>
      </c>
      <c r="Q56" t="s">
        <v>3</v>
      </c>
      <c r="R56" t="s">
        <v>3</v>
      </c>
      <c r="S56" t="s">
        <v>838</v>
      </c>
      <c r="T56" t="s">
        <v>839</v>
      </c>
      <c r="U56" t="s">
        <v>840</v>
      </c>
    </row>
    <row r="57" spans="1:21" x14ac:dyDescent="0.25">
      <c r="A57">
        <v>193</v>
      </c>
      <c r="B57">
        <v>1</v>
      </c>
      <c r="C57" t="s">
        <v>3</v>
      </c>
      <c r="D57" t="s">
        <v>26</v>
      </c>
      <c r="E57" t="s">
        <v>850</v>
      </c>
      <c r="F57" t="s">
        <v>850</v>
      </c>
      <c r="G57" t="s">
        <v>851</v>
      </c>
      <c r="H57" t="s">
        <v>3</v>
      </c>
      <c r="I57" t="s">
        <v>851</v>
      </c>
      <c r="J57" t="s">
        <v>850</v>
      </c>
      <c r="K57" t="s">
        <v>3</v>
      </c>
      <c r="L57" t="s">
        <v>3</v>
      </c>
      <c r="M57" t="s">
        <v>3</v>
      </c>
      <c r="N57" t="s">
        <v>26</v>
      </c>
      <c r="O57" t="s">
        <v>850</v>
      </c>
      <c r="P57" t="s">
        <v>3</v>
      </c>
      <c r="Q57" t="s">
        <v>3</v>
      </c>
      <c r="R57" t="s">
        <v>3</v>
      </c>
      <c r="S57" t="s">
        <v>852</v>
      </c>
      <c r="T57" t="s">
        <v>853</v>
      </c>
      <c r="U57" t="s">
        <v>849</v>
      </c>
    </row>
    <row r="58" spans="1:21" x14ac:dyDescent="0.25">
      <c r="A58">
        <v>193</v>
      </c>
      <c r="B58">
        <v>1</v>
      </c>
      <c r="C58" t="s">
        <v>3</v>
      </c>
      <c r="D58" t="s">
        <v>26</v>
      </c>
      <c r="E58" t="s">
        <v>27</v>
      </c>
      <c r="F58" t="s">
        <v>27</v>
      </c>
      <c r="G58" t="s">
        <v>27</v>
      </c>
      <c r="H58" t="s">
        <v>3</v>
      </c>
      <c r="I58" t="s">
        <v>27</v>
      </c>
      <c r="J58" t="s">
        <v>27</v>
      </c>
      <c r="K58" t="s">
        <v>3</v>
      </c>
      <c r="L58" t="s">
        <v>3</v>
      </c>
      <c r="M58" t="s">
        <v>3</v>
      </c>
      <c r="N58" t="s">
        <v>26</v>
      </c>
      <c r="O58" t="s">
        <v>27</v>
      </c>
      <c r="P58" t="s">
        <v>3</v>
      </c>
      <c r="Q58" t="s">
        <v>3</v>
      </c>
      <c r="R58" t="s">
        <v>3</v>
      </c>
      <c r="S58" t="s">
        <v>838</v>
      </c>
      <c r="T58" t="s">
        <v>839</v>
      </c>
      <c r="U58" t="s">
        <v>840</v>
      </c>
    </row>
    <row r="59" spans="1:21" x14ac:dyDescent="0.25">
      <c r="A59">
        <v>194</v>
      </c>
      <c r="B59">
        <v>1</v>
      </c>
      <c r="C59" t="s">
        <v>3</v>
      </c>
      <c r="D59" t="s">
        <v>26</v>
      </c>
      <c r="E59" t="s">
        <v>850</v>
      </c>
      <c r="F59" t="s">
        <v>850</v>
      </c>
      <c r="G59" t="s">
        <v>851</v>
      </c>
      <c r="H59" t="s">
        <v>3</v>
      </c>
      <c r="I59" t="s">
        <v>851</v>
      </c>
      <c r="J59" t="s">
        <v>850</v>
      </c>
      <c r="K59" t="s">
        <v>3</v>
      </c>
      <c r="L59" t="s">
        <v>3</v>
      </c>
      <c r="M59" t="s">
        <v>3</v>
      </c>
      <c r="N59" t="s">
        <v>26</v>
      </c>
      <c r="O59" t="s">
        <v>850</v>
      </c>
      <c r="P59" t="s">
        <v>3</v>
      </c>
      <c r="Q59" t="s">
        <v>3</v>
      </c>
      <c r="R59" t="s">
        <v>3</v>
      </c>
      <c r="S59" t="s">
        <v>852</v>
      </c>
      <c r="T59" t="s">
        <v>853</v>
      </c>
      <c r="U59" t="s">
        <v>849</v>
      </c>
    </row>
    <row r="60" spans="1:21" x14ac:dyDescent="0.25">
      <c r="A60">
        <v>194</v>
      </c>
      <c r="B60">
        <v>1</v>
      </c>
      <c r="C60" t="s">
        <v>3</v>
      </c>
      <c r="D60" t="s">
        <v>26</v>
      </c>
      <c r="E60" t="s">
        <v>27</v>
      </c>
      <c r="F60" t="s">
        <v>27</v>
      </c>
      <c r="G60" t="s">
        <v>27</v>
      </c>
      <c r="H60" t="s">
        <v>3</v>
      </c>
      <c r="I60" t="s">
        <v>27</v>
      </c>
      <c r="J60" t="s">
        <v>27</v>
      </c>
      <c r="K60" t="s">
        <v>3</v>
      </c>
      <c r="L60" t="s">
        <v>3</v>
      </c>
      <c r="M60" t="s">
        <v>3</v>
      </c>
      <c r="N60" t="s">
        <v>26</v>
      </c>
      <c r="O60" t="s">
        <v>27</v>
      </c>
      <c r="P60" t="s">
        <v>3</v>
      </c>
      <c r="Q60" t="s">
        <v>3</v>
      </c>
      <c r="R60" t="s">
        <v>3</v>
      </c>
      <c r="S60" t="s">
        <v>838</v>
      </c>
      <c r="T60" t="s">
        <v>839</v>
      </c>
      <c r="U60" t="s">
        <v>840</v>
      </c>
    </row>
    <row r="61" spans="1:21" x14ac:dyDescent="0.25">
      <c r="A61">
        <v>195</v>
      </c>
      <c r="B61">
        <v>1</v>
      </c>
      <c r="C61" t="s">
        <v>3</v>
      </c>
      <c r="D61" t="s">
        <v>26</v>
      </c>
      <c r="E61" t="s">
        <v>850</v>
      </c>
      <c r="F61" t="s">
        <v>850</v>
      </c>
      <c r="G61" t="s">
        <v>851</v>
      </c>
      <c r="H61" t="s">
        <v>3</v>
      </c>
      <c r="I61" t="s">
        <v>851</v>
      </c>
      <c r="J61" t="s">
        <v>850</v>
      </c>
      <c r="K61" t="s">
        <v>3</v>
      </c>
      <c r="L61" t="s">
        <v>3</v>
      </c>
      <c r="M61" t="s">
        <v>3</v>
      </c>
      <c r="N61" t="s">
        <v>26</v>
      </c>
      <c r="O61" t="s">
        <v>850</v>
      </c>
      <c r="P61" t="s">
        <v>3</v>
      </c>
      <c r="Q61" t="s">
        <v>3</v>
      </c>
      <c r="R61" t="s">
        <v>3</v>
      </c>
      <c r="S61" t="s">
        <v>852</v>
      </c>
      <c r="T61" t="s">
        <v>853</v>
      </c>
      <c r="U61" t="s">
        <v>849</v>
      </c>
    </row>
    <row r="62" spans="1:21" x14ac:dyDescent="0.25">
      <c r="A62">
        <v>195</v>
      </c>
      <c r="B62">
        <v>1</v>
      </c>
      <c r="C62" t="s">
        <v>3</v>
      </c>
      <c r="D62" t="s">
        <v>26</v>
      </c>
      <c r="E62" t="s">
        <v>27</v>
      </c>
      <c r="F62" t="s">
        <v>27</v>
      </c>
      <c r="G62" t="s">
        <v>27</v>
      </c>
      <c r="H62" t="s">
        <v>3</v>
      </c>
      <c r="I62" t="s">
        <v>27</v>
      </c>
      <c r="J62" t="s">
        <v>27</v>
      </c>
      <c r="K62" t="s">
        <v>3</v>
      </c>
      <c r="L62" t="s">
        <v>3</v>
      </c>
      <c r="M62" t="s">
        <v>3</v>
      </c>
      <c r="N62" t="s">
        <v>26</v>
      </c>
      <c r="O62" t="s">
        <v>27</v>
      </c>
      <c r="P62" t="s">
        <v>3</v>
      </c>
      <c r="Q62" t="s">
        <v>3</v>
      </c>
      <c r="R62" t="s">
        <v>3</v>
      </c>
      <c r="S62" t="s">
        <v>838</v>
      </c>
      <c r="T62" t="s">
        <v>839</v>
      </c>
      <c r="U62" t="s">
        <v>840</v>
      </c>
    </row>
    <row r="63" spans="1:21" x14ac:dyDescent="0.25">
      <c r="A63">
        <v>196</v>
      </c>
      <c r="B63">
        <v>1</v>
      </c>
      <c r="C63" t="s">
        <v>3</v>
      </c>
      <c r="D63" t="s">
        <v>26</v>
      </c>
      <c r="E63" t="s">
        <v>850</v>
      </c>
      <c r="F63" t="s">
        <v>850</v>
      </c>
      <c r="G63" t="s">
        <v>851</v>
      </c>
      <c r="H63" t="s">
        <v>3</v>
      </c>
      <c r="I63" t="s">
        <v>851</v>
      </c>
      <c r="J63" t="s">
        <v>850</v>
      </c>
      <c r="K63" t="s">
        <v>3</v>
      </c>
      <c r="L63" t="s">
        <v>3</v>
      </c>
      <c r="M63" t="s">
        <v>3</v>
      </c>
      <c r="N63" t="s">
        <v>26</v>
      </c>
      <c r="O63" t="s">
        <v>850</v>
      </c>
      <c r="P63" t="s">
        <v>3</v>
      </c>
      <c r="Q63" t="s">
        <v>3</v>
      </c>
      <c r="R63" t="s">
        <v>3</v>
      </c>
      <c r="S63" t="s">
        <v>852</v>
      </c>
      <c r="T63" t="s">
        <v>853</v>
      </c>
      <c r="U63" t="s">
        <v>849</v>
      </c>
    </row>
    <row r="64" spans="1:21" x14ac:dyDescent="0.25">
      <c r="A64">
        <v>196</v>
      </c>
      <c r="B64">
        <v>1</v>
      </c>
      <c r="C64" t="s">
        <v>3</v>
      </c>
      <c r="D64" t="s">
        <v>26</v>
      </c>
      <c r="E64" t="s">
        <v>27</v>
      </c>
      <c r="F64" t="s">
        <v>27</v>
      </c>
      <c r="G64" t="s">
        <v>27</v>
      </c>
      <c r="H64" t="s">
        <v>3</v>
      </c>
      <c r="I64" t="s">
        <v>27</v>
      </c>
      <c r="J64" t="s">
        <v>27</v>
      </c>
      <c r="K64" t="s">
        <v>3</v>
      </c>
      <c r="L64" t="s">
        <v>3</v>
      </c>
      <c r="M64" t="s">
        <v>3</v>
      </c>
      <c r="N64" t="s">
        <v>26</v>
      </c>
      <c r="O64" t="s">
        <v>27</v>
      </c>
      <c r="P64" t="s">
        <v>3</v>
      </c>
      <c r="Q64" t="s">
        <v>3</v>
      </c>
      <c r="R64" t="s">
        <v>3</v>
      </c>
      <c r="S64" t="s">
        <v>838</v>
      </c>
      <c r="T64" t="s">
        <v>839</v>
      </c>
      <c r="U64" t="s">
        <v>840</v>
      </c>
    </row>
    <row r="65" spans="1:21" x14ac:dyDescent="0.25">
      <c r="A65">
        <v>199</v>
      </c>
      <c r="B65">
        <v>1</v>
      </c>
      <c r="C65" t="s">
        <v>3</v>
      </c>
      <c r="D65" t="s">
        <v>26</v>
      </c>
      <c r="E65" t="s">
        <v>850</v>
      </c>
      <c r="F65" t="s">
        <v>850</v>
      </c>
      <c r="G65" t="s">
        <v>851</v>
      </c>
      <c r="H65" t="s">
        <v>3</v>
      </c>
      <c r="I65" t="s">
        <v>851</v>
      </c>
      <c r="J65" t="s">
        <v>850</v>
      </c>
      <c r="K65" t="s">
        <v>3</v>
      </c>
      <c r="L65" t="s">
        <v>3</v>
      </c>
      <c r="M65" t="s">
        <v>3</v>
      </c>
      <c r="N65" t="s">
        <v>26</v>
      </c>
      <c r="O65" t="s">
        <v>850</v>
      </c>
      <c r="P65" t="s">
        <v>3</v>
      </c>
      <c r="Q65" t="s">
        <v>3</v>
      </c>
      <c r="R65" t="s">
        <v>3</v>
      </c>
      <c r="S65" t="s">
        <v>852</v>
      </c>
      <c r="T65" t="s">
        <v>853</v>
      </c>
      <c r="U65" t="s">
        <v>849</v>
      </c>
    </row>
    <row r="66" spans="1:21" x14ac:dyDescent="0.25">
      <c r="A66">
        <v>199</v>
      </c>
      <c r="B66">
        <v>1</v>
      </c>
      <c r="C66" t="s">
        <v>3</v>
      </c>
      <c r="D66" t="s">
        <v>26</v>
      </c>
      <c r="E66" t="s">
        <v>27</v>
      </c>
      <c r="F66" t="s">
        <v>27</v>
      </c>
      <c r="G66" t="s">
        <v>27</v>
      </c>
      <c r="H66" t="s">
        <v>3</v>
      </c>
      <c r="I66" t="s">
        <v>27</v>
      </c>
      <c r="J66" t="s">
        <v>27</v>
      </c>
      <c r="K66" t="s">
        <v>3</v>
      </c>
      <c r="L66" t="s">
        <v>3</v>
      </c>
      <c r="M66" t="s">
        <v>3</v>
      </c>
      <c r="N66" t="s">
        <v>26</v>
      </c>
      <c r="O66" t="s">
        <v>27</v>
      </c>
      <c r="P66" t="s">
        <v>3</v>
      </c>
      <c r="Q66" t="s">
        <v>3</v>
      </c>
      <c r="R66" t="s">
        <v>3</v>
      </c>
      <c r="S66" t="s">
        <v>838</v>
      </c>
      <c r="T66" t="s">
        <v>839</v>
      </c>
      <c r="U66" t="s">
        <v>840</v>
      </c>
    </row>
    <row r="67" spans="1:21" x14ac:dyDescent="0.25">
      <c r="A67">
        <v>200</v>
      </c>
      <c r="B67">
        <v>1</v>
      </c>
      <c r="C67" t="s">
        <v>3</v>
      </c>
      <c r="D67" t="s">
        <v>26</v>
      </c>
      <c r="E67" t="s">
        <v>850</v>
      </c>
      <c r="F67" t="s">
        <v>850</v>
      </c>
      <c r="G67" t="s">
        <v>851</v>
      </c>
      <c r="H67" t="s">
        <v>3</v>
      </c>
      <c r="I67" t="s">
        <v>851</v>
      </c>
      <c r="J67" t="s">
        <v>850</v>
      </c>
      <c r="K67" t="s">
        <v>3</v>
      </c>
      <c r="L67" t="s">
        <v>3</v>
      </c>
      <c r="M67" t="s">
        <v>3</v>
      </c>
      <c r="N67" t="s">
        <v>26</v>
      </c>
      <c r="O67" t="s">
        <v>850</v>
      </c>
      <c r="P67" t="s">
        <v>3</v>
      </c>
      <c r="Q67" t="s">
        <v>3</v>
      </c>
      <c r="R67" t="s">
        <v>3</v>
      </c>
      <c r="S67" t="s">
        <v>852</v>
      </c>
      <c r="T67" t="s">
        <v>853</v>
      </c>
      <c r="U67" t="s">
        <v>849</v>
      </c>
    </row>
    <row r="68" spans="1:21" x14ac:dyDescent="0.25">
      <c r="A68">
        <v>200</v>
      </c>
      <c r="B68">
        <v>1</v>
      </c>
      <c r="C68" t="s">
        <v>3</v>
      </c>
      <c r="D68" t="s">
        <v>26</v>
      </c>
      <c r="E68" t="s">
        <v>27</v>
      </c>
      <c r="F68" t="s">
        <v>27</v>
      </c>
      <c r="G68" t="s">
        <v>27</v>
      </c>
      <c r="H68" t="s">
        <v>3</v>
      </c>
      <c r="I68" t="s">
        <v>27</v>
      </c>
      <c r="J68" t="s">
        <v>27</v>
      </c>
      <c r="K68" t="s">
        <v>3</v>
      </c>
      <c r="L68" t="s">
        <v>3</v>
      </c>
      <c r="M68" t="s">
        <v>3</v>
      </c>
      <c r="N68" t="s">
        <v>26</v>
      </c>
      <c r="O68" t="s">
        <v>27</v>
      </c>
      <c r="P68" t="s">
        <v>3</v>
      </c>
      <c r="Q68" t="s">
        <v>3</v>
      </c>
      <c r="R68" t="s">
        <v>3</v>
      </c>
      <c r="S68" t="s">
        <v>838</v>
      </c>
      <c r="T68" t="s">
        <v>839</v>
      </c>
      <c r="U68" t="s">
        <v>840</v>
      </c>
    </row>
    <row r="69" spans="1:21" x14ac:dyDescent="0.25">
      <c r="A69">
        <v>240</v>
      </c>
      <c r="B69">
        <v>1</v>
      </c>
      <c r="C69" t="s">
        <v>3</v>
      </c>
      <c r="D69" t="s">
        <v>26</v>
      </c>
      <c r="E69" t="s">
        <v>850</v>
      </c>
      <c r="F69" t="s">
        <v>850</v>
      </c>
      <c r="G69" t="s">
        <v>851</v>
      </c>
      <c r="H69" t="s">
        <v>3</v>
      </c>
      <c r="I69" t="s">
        <v>851</v>
      </c>
      <c r="J69" t="s">
        <v>850</v>
      </c>
      <c r="K69" t="s">
        <v>3</v>
      </c>
      <c r="L69" t="s">
        <v>3</v>
      </c>
      <c r="M69" t="s">
        <v>3</v>
      </c>
      <c r="N69" t="s">
        <v>26</v>
      </c>
      <c r="O69" t="s">
        <v>850</v>
      </c>
      <c r="P69" t="s">
        <v>3</v>
      </c>
      <c r="Q69" t="s">
        <v>3</v>
      </c>
      <c r="R69" t="s">
        <v>3</v>
      </c>
      <c r="S69" t="s">
        <v>852</v>
      </c>
      <c r="T69" t="s">
        <v>853</v>
      </c>
      <c r="U69" t="s">
        <v>849</v>
      </c>
    </row>
    <row r="70" spans="1:21" x14ac:dyDescent="0.25">
      <c r="A70">
        <v>240</v>
      </c>
      <c r="B70">
        <v>1</v>
      </c>
      <c r="C70" t="s">
        <v>3</v>
      </c>
      <c r="D70" t="s">
        <v>26</v>
      </c>
      <c r="E70" t="s">
        <v>27</v>
      </c>
      <c r="F70" t="s">
        <v>27</v>
      </c>
      <c r="G70" t="s">
        <v>27</v>
      </c>
      <c r="H70" t="s">
        <v>3</v>
      </c>
      <c r="I70" t="s">
        <v>27</v>
      </c>
      <c r="J70" t="s">
        <v>27</v>
      </c>
      <c r="K70" t="s">
        <v>3</v>
      </c>
      <c r="L70" t="s">
        <v>3</v>
      </c>
      <c r="M70" t="s">
        <v>3</v>
      </c>
      <c r="N70" t="s">
        <v>26</v>
      </c>
      <c r="O70" t="s">
        <v>27</v>
      </c>
      <c r="P70" t="s">
        <v>3</v>
      </c>
      <c r="Q70" t="s">
        <v>3</v>
      </c>
      <c r="R70" t="s">
        <v>3</v>
      </c>
      <c r="S70" t="s">
        <v>838</v>
      </c>
      <c r="T70" t="s">
        <v>839</v>
      </c>
      <c r="U70" t="s">
        <v>840</v>
      </c>
    </row>
    <row r="71" spans="1:21" x14ac:dyDescent="0.25">
      <c r="A71">
        <v>241</v>
      </c>
      <c r="B71">
        <v>1</v>
      </c>
      <c r="C71" t="s">
        <v>3</v>
      </c>
      <c r="D71" t="s">
        <v>26</v>
      </c>
      <c r="E71" t="s">
        <v>850</v>
      </c>
      <c r="F71" t="s">
        <v>850</v>
      </c>
      <c r="G71" t="s">
        <v>851</v>
      </c>
      <c r="H71" t="s">
        <v>3</v>
      </c>
      <c r="I71" t="s">
        <v>851</v>
      </c>
      <c r="J71" t="s">
        <v>850</v>
      </c>
      <c r="K71" t="s">
        <v>3</v>
      </c>
      <c r="L71" t="s">
        <v>3</v>
      </c>
      <c r="M71" t="s">
        <v>3</v>
      </c>
      <c r="N71" t="s">
        <v>26</v>
      </c>
      <c r="O71" t="s">
        <v>850</v>
      </c>
      <c r="P71" t="s">
        <v>3</v>
      </c>
      <c r="Q71" t="s">
        <v>3</v>
      </c>
      <c r="R71" t="s">
        <v>3</v>
      </c>
      <c r="S71" t="s">
        <v>852</v>
      </c>
      <c r="T71" t="s">
        <v>853</v>
      </c>
      <c r="U71" t="s">
        <v>849</v>
      </c>
    </row>
    <row r="72" spans="1:21" x14ac:dyDescent="0.25">
      <c r="A72">
        <v>241</v>
      </c>
      <c r="B72">
        <v>1</v>
      </c>
      <c r="C72" t="s">
        <v>3</v>
      </c>
      <c r="D72" t="s">
        <v>26</v>
      </c>
      <c r="E72" t="s">
        <v>27</v>
      </c>
      <c r="F72" t="s">
        <v>27</v>
      </c>
      <c r="G72" t="s">
        <v>27</v>
      </c>
      <c r="H72" t="s">
        <v>3</v>
      </c>
      <c r="I72" t="s">
        <v>27</v>
      </c>
      <c r="J72" t="s">
        <v>27</v>
      </c>
      <c r="K72" t="s">
        <v>3</v>
      </c>
      <c r="L72" t="s">
        <v>3</v>
      </c>
      <c r="M72" t="s">
        <v>3</v>
      </c>
      <c r="N72" t="s">
        <v>26</v>
      </c>
      <c r="O72" t="s">
        <v>27</v>
      </c>
      <c r="P72" t="s">
        <v>3</v>
      </c>
      <c r="Q72" t="s">
        <v>3</v>
      </c>
      <c r="R72" t="s">
        <v>3</v>
      </c>
      <c r="S72" t="s">
        <v>838</v>
      </c>
      <c r="T72" t="s">
        <v>839</v>
      </c>
      <c r="U72" t="s">
        <v>840</v>
      </c>
    </row>
    <row r="73" spans="1:21" x14ac:dyDescent="0.25">
      <c r="A73">
        <v>244</v>
      </c>
      <c r="B73">
        <v>1</v>
      </c>
      <c r="C73" t="s">
        <v>3</v>
      </c>
      <c r="D73" t="s">
        <v>26</v>
      </c>
      <c r="E73" t="s">
        <v>850</v>
      </c>
      <c r="F73" t="s">
        <v>850</v>
      </c>
      <c r="G73" t="s">
        <v>851</v>
      </c>
      <c r="H73" t="s">
        <v>3</v>
      </c>
      <c r="I73" t="s">
        <v>851</v>
      </c>
      <c r="J73" t="s">
        <v>850</v>
      </c>
      <c r="K73" t="s">
        <v>3</v>
      </c>
      <c r="L73" t="s">
        <v>3</v>
      </c>
      <c r="M73" t="s">
        <v>3</v>
      </c>
      <c r="N73" t="s">
        <v>26</v>
      </c>
      <c r="O73" t="s">
        <v>850</v>
      </c>
      <c r="P73" t="s">
        <v>3</v>
      </c>
      <c r="Q73" t="s">
        <v>3</v>
      </c>
      <c r="R73" t="s">
        <v>3</v>
      </c>
      <c r="S73" t="s">
        <v>852</v>
      </c>
      <c r="T73" t="s">
        <v>853</v>
      </c>
      <c r="U73" t="s">
        <v>849</v>
      </c>
    </row>
    <row r="74" spans="1:21" x14ac:dyDescent="0.25">
      <c r="A74">
        <v>244</v>
      </c>
      <c r="B74">
        <v>1</v>
      </c>
      <c r="C74" t="s">
        <v>3</v>
      </c>
      <c r="D74" t="s">
        <v>26</v>
      </c>
      <c r="E74" t="s">
        <v>27</v>
      </c>
      <c r="F74" t="s">
        <v>27</v>
      </c>
      <c r="G74" t="s">
        <v>27</v>
      </c>
      <c r="H74" t="s">
        <v>3</v>
      </c>
      <c r="I74" t="s">
        <v>27</v>
      </c>
      <c r="J74" t="s">
        <v>27</v>
      </c>
      <c r="K74" t="s">
        <v>3</v>
      </c>
      <c r="L74" t="s">
        <v>3</v>
      </c>
      <c r="M74" t="s">
        <v>3</v>
      </c>
      <c r="N74" t="s">
        <v>26</v>
      </c>
      <c r="O74" t="s">
        <v>27</v>
      </c>
      <c r="P74" t="s">
        <v>3</v>
      </c>
      <c r="Q74" t="s">
        <v>3</v>
      </c>
      <c r="R74" t="s">
        <v>3</v>
      </c>
      <c r="S74" t="s">
        <v>838</v>
      </c>
      <c r="T74" t="s">
        <v>839</v>
      </c>
      <c r="U74" t="s">
        <v>840</v>
      </c>
    </row>
    <row r="75" spans="1:21" x14ac:dyDescent="0.25">
      <c r="A75">
        <v>245</v>
      </c>
      <c r="B75">
        <v>1</v>
      </c>
      <c r="C75" t="s">
        <v>3</v>
      </c>
      <c r="D75" t="s">
        <v>26</v>
      </c>
      <c r="E75" t="s">
        <v>850</v>
      </c>
      <c r="F75" t="s">
        <v>850</v>
      </c>
      <c r="G75" t="s">
        <v>851</v>
      </c>
      <c r="H75" t="s">
        <v>3</v>
      </c>
      <c r="I75" t="s">
        <v>851</v>
      </c>
      <c r="J75" t="s">
        <v>850</v>
      </c>
      <c r="K75" t="s">
        <v>3</v>
      </c>
      <c r="L75" t="s">
        <v>3</v>
      </c>
      <c r="M75" t="s">
        <v>3</v>
      </c>
      <c r="N75" t="s">
        <v>26</v>
      </c>
      <c r="O75" t="s">
        <v>850</v>
      </c>
      <c r="P75" t="s">
        <v>3</v>
      </c>
      <c r="Q75" t="s">
        <v>3</v>
      </c>
      <c r="R75" t="s">
        <v>3</v>
      </c>
      <c r="S75" t="s">
        <v>852</v>
      </c>
      <c r="T75" t="s">
        <v>853</v>
      </c>
      <c r="U75" t="s">
        <v>849</v>
      </c>
    </row>
    <row r="76" spans="1:21" x14ac:dyDescent="0.25">
      <c r="A76">
        <v>245</v>
      </c>
      <c r="B76">
        <v>1</v>
      </c>
      <c r="C76" t="s">
        <v>3</v>
      </c>
      <c r="D76" t="s">
        <v>26</v>
      </c>
      <c r="E76" t="s">
        <v>27</v>
      </c>
      <c r="F76" t="s">
        <v>27</v>
      </c>
      <c r="G76" t="s">
        <v>27</v>
      </c>
      <c r="H76" t="s">
        <v>3</v>
      </c>
      <c r="I76" t="s">
        <v>27</v>
      </c>
      <c r="J76" t="s">
        <v>27</v>
      </c>
      <c r="K76" t="s">
        <v>3</v>
      </c>
      <c r="L76" t="s">
        <v>3</v>
      </c>
      <c r="M76" t="s">
        <v>3</v>
      </c>
      <c r="N76" t="s">
        <v>26</v>
      </c>
      <c r="O76" t="s">
        <v>27</v>
      </c>
      <c r="P76" t="s">
        <v>3</v>
      </c>
      <c r="Q76" t="s">
        <v>3</v>
      </c>
      <c r="R76" t="s">
        <v>3</v>
      </c>
      <c r="S76" t="s">
        <v>838</v>
      </c>
      <c r="T76" t="s">
        <v>839</v>
      </c>
      <c r="U76" t="s">
        <v>840</v>
      </c>
    </row>
    <row r="77" spans="1:21" x14ac:dyDescent="0.25">
      <c r="A77">
        <v>248</v>
      </c>
      <c r="B77">
        <v>1</v>
      </c>
      <c r="C77" t="s">
        <v>3</v>
      </c>
      <c r="D77" t="s">
        <v>26</v>
      </c>
      <c r="E77" t="s">
        <v>850</v>
      </c>
      <c r="F77" t="s">
        <v>850</v>
      </c>
      <c r="G77" t="s">
        <v>851</v>
      </c>
      <c r="H77" t="s">
        <v>3</v>
      </c>
      <c r="I77" t="s">
        <v>851</v>
      </c>
      <c r="J77" t="s">
        <v>850</v>
      </c>
      <c r="K77" t="s">
        <v>3</v>
      </c>
      <c r="L77" t="s">
        <v>3</v>
      </c>
      <c r="M77" t="s">
        <v>3</v>
      </c>
      <c r="N77" t="s">
        <v>26</v>
      </c>
      <c r="O77" t="s">
        <v>850</v>
      </c>
      <c r="P77" t="s">
        <v>3</v>
      </c>
      <c r="Q77" t="s">
        <v>3</v>
      </c>
      <c r="R77" t="s">
        <v>3</v>
      </c>
      <c r="S77" t="s">
        <v>852</v>
      </c>
      <c r="T77" t="s">
        <v>853</v>
      </c>
      <c r="U77" t="s">
        <v>849</v>
      </c>
    </row>
    <row r="78" spans="1:21" x14ac:dyDescent="0.25">
      <c r="A78">
        <v>248</v>
      </c>
      <c r="B78">
        <v>1</v>
      </c>
      <c r="C78" t="s">
        <v>3</v>
      </c>
      <c r="D78" t="s">
        <v>26</v>
      </c>
      <c r="E78" t="s">
        <v>27</v>
      </c>
      <c r="F78" t="s">
        <v>27</v>
      </c>
      <c r="G78" t="s">
        <v>27</v>
      </c>
      <c r="H78" t="s">
        <v>3</v>
      </c>
      <c r="I78" t="s">
        <v>27</v>
      </c>
      <c r="J78" t="s">
        <v>27</v>
      </c>
      <c r="K78" t="s">
        <v>3</v>
      </c>
      <c r="L78" t="s">
        <v>3</v>
      </c>
      <c r="M78" t="s">
        <v>3</v>
      </c>
      <c r="N78" t="s">
        <v>26</v>
      </c>
      <c r="O78" t="s">
        <v>27</v>
      </c>
      <c r="P78" t="s">
        <v>3</v>
      </c>
      <c r="Q78" t="s">
        <v>3</v>
      </c>
      <c r="R78" t="s">
        <v>3</v>
      </c>
      <c r="S78" t="s">
        <v>838</v>
      </c>
      <c r="T78" t="s">
        <v>839</v>
      </c>
      <c r="U78" t="s">
        <v>840</v>
      </c>
    </row>
    <row r="79" spans="1:21" x14ac:dyDescent="0.25">
      <c r="A79">
        <v>249</v>
      </c>
      <c r="B79">
        <v>1</v>
      </c>
      <c r="C79" t="s">
        <v>3</v>
      </c>
      <c r="D79" t="s">
        <v>26</v>
      </c>
      <c r="E79" t="s">
        <v>850</v>
      </c>
      <c r="F79" t="s">
        <v>850</v>
      </c>
      <c r="G79" t="s">
        <v>851</v>
      </c>
      <c r="H79" t="s">
        <v>3</v>
      </c>
      <c r="I79" t="s">
        <v>851</v>
      </c>
      <c r="J79" t="s">
        <v>850</v>
      </c>
      <c r="K79" t="s">
        <v>3</v>
      </c>
      <c r="L79" t="s">
        <v>3</v>
      </c>
      <c r="M79" t="s">
        <v>3</v>
      </c>
      <c r="N79" t="s">
        <v>26</v>
      </c>
      <c r="O79" t="s">
        <v>850</v>
      </c>
      <c r="P79" t="s">
        <v>3</v>
      </c>
      <c r="Q79" t="s">
        <v>3</v>
      </c>
      <c r="R79" t="s">
        <v>3</v>
      </c>
      <c r="S79" t="s">
        <v>852</v>
      </c>
      <c r="T79" t="s">
        <v>853</v>
      </c>
      <c r="U79" t="s">
        <v>849</v>
      </c>
    </row>
    <row r="80" spans="1:21" x14ac:dyDescent="0.25">
      <c r="A80">
        <v>249</v>
      </c>
      <c r="B80">
        <v>1</v>
      </c>
      <c r="C80" t="s">
        <v>3</v>
      </c>
      <c r="D80" t="s">
        <v>26</v>
      </c>
      <c r="E80" t="s">
        <v>27</v>
      </c>
      <c r="F80" t="s">
        <v>27</v>
      </c>
      <c r="G80" t="s">
        <v>27</v>
      </c>
      <c r="H80" t="s">
        <v>3</v>
      </c>
      <c r="I80" t="s">
        <v>27</v>
      </c>
      <c r="J80" t="s">
        <v>27</v>
      </c>
      <c r="K80" t="s">
        <v>3</v>
      </c>
      <c r="L80" t="s">
        <v>3</v>
      </c>
      <c r="M80" t="s">
        <v>3</v>
      </c>
      <c r="N80" t="s">
        <v>26</v>
      </c>
      <c r="O80" t="s">
        <v>27</v>
      </c>
      <c r="P80" t="s">
        <v>3</v>
      </c>
      <c r="Q80" t="s">
        <v>3</v>
      </c>
      <c r="R80" t="s">
        <v>3</v>
      </c>
      <c r="S80" t="s">
        <v>838</v>
      </c>
      <c r="T80" t="s">
        <v>839</v>
      </c>
      <c r="U80" t="s">
        <v>840</v>
      </c>
    </row>
    <row r="81" spans="1:21" x14ac:dyDescent="0.25">
      <c r="A81">
        <v>287</v>
      </c>
      <c r="B81">
        <v>1</v>
      </c>
      <c r="C81" t="s">
        <v>3</v>
      </c>
      <c r="D81" t="s">
        <v>26</v>
      </c>
      <c r="E81" t="s">
        <v>850</v>
      </c>
      <c r="F81" t="s">
        <v>850</v>
      </c>
      <c r="G81" t="s">
        <v>851</v>
      </c>
      <c r="H81" t="s">
        <v>3</v>
      </c>
      <c r="I81" t="s">
        <v>851</v>
      </c>
      <c r="J81" t="s">
        <v>850</v>
      </c>
      <c r="K81" t="s">
        <v>3</v>
      </c>
      <c r="L81" t="s">
        <v>3</v>
      </c>
      <c r="M81" t="s">
        <v>3</v>
      </c>
      <c r="N81" t="s">
        <v>26</v>
      </c>
      <c r="O81" t="s">
        <v>850</v>
      </c>
      <c r="P81" t="s">
        <v>3</v>
      </c>
      <c r="Q81" t="s">
        <v>3</v>
      </c>
      <c r="R81" t="s">
        <v>3</v>
      </c>
      <c r="S81" t="s">
        <v>852</v>
      </c>
      <c r="T81" t="s">
        <v>853</v>
      </c>
      <c r="U81" t="s">
        <v>849</v>
      </c>
    </row>
    <row r="82" spans="1:21" x14ac:dyDescent="0.25">
      <c r="A82">
        <v>287</v>
      </c>
      <c r="B82">
        <v>1</v>
      </c>
      <c r="C82" t="s">
        <v>3</v>
      </c>
      <c r="D82" t="s">
        <v>26</v>
      </c>
      <c r="E82" t="s">
        <v>27</v>
      </c>
      <c r="F82" t="s">
        <v>27</v>
      </c>
      <c r="G82" t="s">
        <v>27</v>
      </c>
      <c r="H82" t="s">
        <v>3</v>
      </c>
      <c r="I82" t="s">
        <v>27</v>
      </c>
      <c r="J82" t="s">
        <v>27</v>
      </c>
      <c r="K82" t="s">
        <v>3</v>
      </c>
      <c r="L82" t="s">
        <v>3</v>
      </c>
      <c r="M82" t="s">
        <v>3</v>
      </c>
      <c r="N82" t="s">
        <v>26</v>
      </c>
      <c r="O82" t="s">
        <v>27</v>
      </c>
      <c r="P82" t="s">
        <v>3</v>
      </c>
      <c r="Q82" t="s">
        <v>3</v>
      </c>
      <c r="R82" t="s">
        <v>3</v>
      </c>
      <c r="S82" t="s">
        <v>838</v>
      </c>
      <c r="T82" t="s">
        <v>839</v>
      </c>
      <c r="U82" t="s">
        <v>840</v>
      </c>
    </row>
    <row r="83" spans="1:21" x14ac:dyDescent="0.25">
      <c r="A83">
        <v>288</v>
      </c>
      <c r="B83">
        <v>1</v>
      </c>
      <c r="C83" t="s">
        <v>3</v>
      </c>
      <c r="D83" t="s">
        <v>26</v>
      </c>
      <c r="E83" t="s">
        <v>850</v>
      </c>
      <c r="F83" t="s">
        <v>850</v>
      </c>
      <c r="G83" t="s">
        <v>851</v>
      </c>
      <c r="H83" t="s">
        <v>3</v>
      </c>
      <c r="I83" t="s">
        <v>851</v>
      </c>
      <c r="J83" t="s">
        <v>850</v>
      </c>
      <c r="K83" t="s">
        <v>3</v>
      </c>
      <c r="L83" t="s">
        <v>3</v>
      </c>
      <c r="M83" t="s">
        <v>3</v>
      </c>
      <c r="N83" t="s">
        <v>26</v>
      </c>
      <c r="O83" t="s">
        <v>850</v>
      </c>
      <c r="P83" t="s">
        <v>3</v>
      </c>
      <c r="Q83" t="s">
        <v>3</v>
      </c>
      <c r="R83" t="s">
        <v>3</v>
      </c>
      <c r="S83" t="s">
        <v>852</v>
      </c>
      <c r="T83" t="s">
        <v>853</v>
      </c>
      <c r="U83" t="s">
        <v>849</v>
      </c>
    </row>
    <row r="84" spans="1:21" x14ac:dyDescent="0.25">
      <c r="A84">
        <v>288</v>
      </c>
      <c r="B84">
        <v>1</v>
      </c>
      <c r="C84" t="s">
        <v>3</v>
      </c>
      <c r="D84" t="s">
        <v>26</v>
      </c>
      <c r="E84" t="s">
        <v>27</v>
      </c>
      <c r="F84" t="s">
        <v>27</v>
      </c>
      <c r="G84" t="s">
        <v>27</v>
      </c>
      <c r="H84" t="s">
        <v>3</v>
      </c>
      <c r="I84" t="s">
        <v>27</v>
      </c>
      <c r="J84" t="s">
        <v>27</v>
      </c>
      <c r="K84" t="s">
        <v>3</v>
      </c>
      <c r="L84" t="s">
        <v>3</v>
      </c>
      <c r="M84" t="s">
        <v>3</v>
      </c>
      <c r="N84" t="s">
        <v>26</v>
      </c>
      <c r="O84" t="s">
        <v>27</v>
      </c>
      <c r="P84" t="s">
        <v>3</v>
      </c>
      <c r="Q84" t="s">
        <v>3</v>
      </c>
      <c r="R84" t="s">
        <v>3</v>
      </c>
      <c r="S84" t="s">
        <v>838</v>
      </c>
      <c r="T84" t="s">
        <v>839</v>
      </c>
      <c r="U84" t="s">
        <v>840</v>
      </c>
    </row>
    <row r="85" spans="1:21" x14ac:dyDescent="0.25">
      <c r="A85">
        <v>291</v>
      </c>
      <c r="B85">
        <v>1</v>
      </c>
      <c r="C85" t="s">
        <v>3</v>
      </c>
      <c r="D85" t="s">
        <v>26</v>
      </c>
      <c r="E85" t="s">
        <v>850</v>
      </c>
      <c r="F85" t="s">
        <v>850</v>
      </c>
      <c r="G85" t="s">
        <v>851</v>
      </c>
      <c r="H85" t="s">
        <v>3</v>
      </c>
      <c r="I85" t="s">
        <v>851</v>
      </c>
      <c r="J85" t="s">
        <v>850</v>
      </c>
      <c r="K85" t="s">
        <v>3</v>
      </c>
      <c r="L85" t="s">
        <v>3</v>
      </c>
      <c r="M85" t="s">
        <v>3</v>
      </c>
      <c r="N85" t="s">
        <v>26</v>
      </c>
      <c r="O85" t="s">
        <v>850</v>
      </c>
      <c r="P85" t="s">
        <v>3</v>
      </c>
      <c r="Q85" t="s">
        <v>3</v>
      </c>
      <c r="R85" t="s">
        <v>3</v>
      </c>
      <c r="S85" t="s">
        <v>852</v>
      </c>
      <c r="T85" t="s">
        <v>853</v>
      </c>
      <c r="U85" t="s">
        <v>849</v>
      </c>
    </row>
    <row r="86" spans="1:21" x14ac:dyDescent="0.25">
      <c r="A86">
        <v>291</v>
      </c>
      <c r="B86">
        <v>1</v>
      </c>
      <c r="C86" t="s">
        <v>3</v>
      </c>
      <c r="D86" t="s">
        <v>26</v>
      </c>
      <c r="E86" t="s">
        <v>27</v>
      </c>
      <c r="F86" t="s">
        <v>27</v>
      </c>
      <c r="G86" t="s">
        <v>27</v>
      </c>
      <c r="H86" t="s">
        <v>3</v>
      </c>
      <c r="I86" t="s">
        <v>27</v>
      </c>
      <c r="J86" t="s">
        <v>27</v>
      </c>
      <c r="K86" t="s">
        <v>3</v>
      </c>
      <c r="L86" t="s">
        <v>3</v>
      </c>
      <c r="M86" t="s">
        <v>3</v>
      </c>
      <c r="N86" t="s">
        <v>26</v>
      </c>
      <c r="O86" t="s">
        <v>27</v>
      </c>
      <c r="P86" t="s">
        <v>3</v>
      </c>
      <c r="Q86" t="s">
        <v>3</v>
      </c>
      <c r="R86" t="s">
        <v>3</v>
      </c>
      <c r="S86" t="s">
        <v>838</v>
      </c>
      <c r="T86" t="s">
        <v>839</v>
      </c>
      <c r="U86" t="s">
        <v>840</v>
      </c>
    </row>
    <row r="87" spans="1:21" x14ac:dyDescent="0.25">
      <c r="A87">
        <v>292</v>
      </c>
      <c r="B87">
        <v>1</v>
      </c>
      <c r="C87" t="s">
        <v>3</v>
      </c>
      <c r="D87" t="s">
        <v>26</v>
      </c>
      <c r="E87" t="s">
        <v>850</v>
      </c>
      <c r="F87" t="s">
        <v>850</v>
      </c>
      <c r="G87" t="s">
        <v>851</v>
      </c>
      <c r="H87" t="s">
        <v>3</v>
      </c>
      <c r="I87" t="s">
        <v>851</v>
      </c>
      <c r="J87" t="s">
        <v>850</v>
      </c>
      <c r="K87" t="s">
        <v>3</v>
      </c>
      <c r="L87" t="s">
        <v>3</v>
      </c>
      <c r="M87" t="s">
        <v>3</v>
      </c>
      <c r="N87" t="s">
        <v>26</v>
      </c>
      <c r="O87" t="s">
        <v>850</v>
      </c>
      <c r="P87" t="s">
        <v>3</v>
      </c>
      <c r="Q87" t="s">
        <v>3</v>
      </c>
      <c r="R87" t="s">
        <v>3</v>
      </c>
      <c r="S87" t="s">
        <v>852</v>
      </c>
      <c r="T87" t="s">
        <v>853</v>
      </c>
      <c r="U87" t="s">
        <v>849</v>
      </c>
    </row>
    <row r="88" spans="1:21" x14ac:dyDescent="0.25">
      <c r="A88">
        <v>292</v>
      </c>
      <c r="B88">
        <v>1</v>
      </c>
      <c r="C88" t="s">
        <v>3</v>
      </c>
      <c r="D88" t="s">
        <v>26</v>
      </c>
      <c r="E88" t="s">
        <v>27</v>
      </c>
      <c r="F88" t="s">
        <v>27</v>
      </c>
      <c r="G88" t="s">
        <v>27</v>
      </c>
      <c r="H88" t="s">
        <v>3</v>
      </c>
      <c r="I88" t="s">
        <v>27</v>
      </c>
      <c r="J88" t="s">
        <v>27</v>
      </c>
      <c r="K88" t="s">
        <v>3</v>
      </c>
      <c r="L88" t="s">
        <v>3</v>
      </c>
      <c r="M88" t="s">
        <v>3</v>
      </c>
      <c r="N88" t="s">
        <v>26</v>
      </c>
      <c r="O88" t="s">
        <v>27</v>
      </c>
      <c r="P88" t="s">
        <v>3</v>
      </c>
      <c r="Q88" t="s">
        <v>3</v>
      </c>
      <c r="R88" t="s">
        <v>3</v>
      </c>
      <c r="S88" t="s">
        <v>838</v>
      </c>
      <c r="T88" t="s">
        <v>839</v>
      </c>
      <c r="U88" t="s">
        <v>840</v>
      </c>
    </row>
    <row r="89" spans="1:21" x14ac:dyDescent="0.25">
      <c r="A89">
        <v>315</v>
      </c>
      <c r="B89">
        <v>1</v>
      </c>
      <c r="C89" t="s">
        <v>3</v>
      </c>
      <c r="D89" t="s">
        <v>26</v>
      </c>
      <c r="E89" t="s">
        <v>850</v>
      </c>
      <c r="F89" t="s">
        <v>850</v>
      </c>
      <c r="G89" t="s">
        <v>851</v>
      </c>
      <c r="H89" t="s">
        <v>3</v>
      </c>
      <c r="I89" t="s">
        <v>851</v>
      </c>
      <c r="J89" t="s">
        <v>850</v>
      </c>
      <c r="K89" t="s">
        <v>3</v>
      </c>
      <c r="L89" t="s">
        <v>3</v>
      </c>
      <c r="M89" t="s">
        <v>3</v>
      </c>
      <c r="N89" t="s">
        <v>26</v>
      </c>
      <c r="O89" t="s">
        <v>850</v>
      </c>
      <c r="P89" t="s">
        <v>3</v>
      </c>
      <c r="Q89" t="s">
        <v>3</v>
      </c>
      <c r="R89" t="s">
        <v>3</v>
      </c>
      <c r="S89" t="s">
        <v>852</v>
      </c>
      <c r="T89" t="s">
        <v>853</v>
      </c>
      <c r="U89" t="s">
        <v>849</v>
      </c>
    </row>
    <row r="90" spans="1:21" x14ac:dyDescent="0.25">
      <c r="A90">
        <v>315</v>
      </c>
      <c r="B90">
        <v>1</v>
      </c>
      <c r="C90" t="s">
        <v>3</v>
      </c>
      <c r="D90" t="s">
        <v>26</v>
      </c>
      <c r="E90" t="s">
        <v>27</v>
      </c>
      <c r="F90" t="s">
        <v>27</v>
      </c>
      <c r="G90" t="s">
        <v>27</v>
      </c>
      <c r="H90" t="s">
        <v>3</v>
      </c>
      <c r="I90" t="s">
        <v>27</v>
      </c>
      <c r="J90" t="s">
        <v>27</v>
      </c>
      <c r="K90" t="s">
        <v>3</v>
      </c>
      <c r="L90" t="s">
        <v>3</v>
      </c>
      <c r="M90" t="s">
        <v>3</v>
      </c>
      <c r="N90" t="s">
        <v>26</v>
      </c>
      <c r="O90" t="s">
        <v>27</v>
      </c>
      <c r="P90" t="s">
        <v>3</v>
      </c>
      <c r="Q90" t="s">
        <v>3</v>
      </c>
      <c r="R90" t="s">
        <v>3</v>
      </c>
      <c r="S90" t="s">
        <v>838</v>
      </c>
      <c r="T90" t="s">
        <v>839</v>
      </c>
      <c r="U90" t="s">
        <v>840</v>
      </c>
    </row>
    <row r="91" spans="1:21" x14ac:dyDescent="0.25">
      <c r="A91">
        <v>316</v>
      </c>
      <c r="B91">
        <v>1</v>
      </c>
      <c r="C91" t="s">
        <v>3</v>
      </c>
      <c r="D91" t="s">
        <v>26</v>
      </c>
      <c r="E91" t="s">
        <v>850</v>
      </c>
      <c r="F91" t="s">
        <v>850</v>
      </c>
      <c r="G91" t="s">
        <v>851</v>
      </c>
      <c r="H91" t="s">
        <v>3</v>
      </c>
      <c r="I91" t="s">
        <v>851</v>
      </c>
      <c r="J91" t="s">
        <v>850</v>
      </c>
      <c r="K91" t="s">
        <v>3</v>
      </c>
      <c r="L91" t="s">
        <v>3</v>
      </c>
      <c r="M91" t="s">
        <v>3</v>
      </c>
      <c r="N91" t="s">
        <v>26</v>
      </c>
      <c r="O91" t="s">
        <v>850</v>
      </c>
      <c r="P91" t="s">
        <v>3</v>
      </c>
      <c r="Q91" t="s">
        <v>3</v>
      </c>
      <c r="R91" t="s">
        <v>3</v>
      </c>
      <c r="S91" t="s">
        <v>852</v>
      </c>
      <c r="T91" t="s">
        <v>853</v>
      </c>
      <c r="U91" t="s">
        <v>849</v>
      </c>
    </row>
    <row r="92" spans="1:21" x14ac:dyDescent="0.25">
      <c r="A92">
        <v>316</v>
      </c>
      <c r="B92">
        <v>1</v>
      </c>
      <c r="C92" t="s">
        <v>3</v>
      </c>
      <c r="D92" t="s">
        <v>26</v>
      </c>
      <c r="E92" t="s">
        <v>27</v>
      </c>
      <c r="F92" t="s">
        <v>27</v>
      </c>
      <c r="G92" t="s">
        <v>27</v>
      </c>
      <c r="H92" t="s">
        <v>3</v>
      </c>
      <c r="I92" t="s">
        <v>27</v>
      </c>
      <c r="J92" t="s">
        <v>27</v>
      </c>
      <c r="K92" t="s">
        <v>3</v>
      </c>
      <c r="L92" t="s">
        <v>3</v>
      </c>
      <c r="M92" t="s">
        <v>3</v>
      </c>
      <c r="N92" t="s">
        <v>26</v>
      </c>
      <c r="O92" t="s">
        <v>27</v>
      </c>
      <c r="P92" t="s">
        <v>3</v>
      </c>
      <c r="Q92" t="s">
        <v>3</v>
      </c>
      <c r="R92" t="s">
        <v>3</v>
      </c>
      <c r="S92" t="s">
        <v>838</v>
      </c>
      <c r="T92" t="s">
        <v>839</v>
      </c>
      <c r="U92" t="s">
        <v>840</v>
      </c>
    </row>
    <row r="93" spans="1:21" x14ac:dyDescent="0.25">
      <c r="A93">
        <v>333</v>
      </c>
      <c r="B93">
        <v>1</v>
      </c>
      <c r="C93" t="s">
        <v>3</v>
      </c>
      <c r="D93" t="s">
        <v>26</v>
      </c>
      <c r="E93" t="s">
        <v>850</v>
      </c>
      <c r="F93" t="s">
        <v>850</v>
      </c>
      <c r="G93" t="s">
        <v>851</v>
      </c>
      <c r="H93" t="s">
        <v>3</v>
      </c>
      <c r="I93" t="s">
        <v>851</v>
      </c>
      <c r="J93" t="s">
        <v>850</v>
      </c>
      <c r="K93" t="s">
        <v>3</v>
      </c>
      <c r="L93" t="s">
        <v>3</v>
      </c>
      <c r="M93" t="s">
        <v>3</v>
      </c>
      <c r="N93" t="s">
        <v>26</v>
      </c>
      <c r="O93" t="s">
        <v>850</v>
      </c>
      <c r="P93" t="s">
        <v>3</v>
      </c>
      <c r="Q93" t="s">
        <v>3</v>
      </c>
      <c r="R93" t="s">
        <v>3</v>
      </c>
      <c r="S93" t="s">
        <v>852</v>
      </c>
      <c r="T93" t="s">
        <v>853</v>
      </c>
      <c r="U93" t="s">
        <v>849</v>
      </c>
    </row>
    <row r="94" spans="1:21" x14ac:dyDescent="0.25">
      <c r="A94">
        <v>333</v>
      </c>
      <c r="B94">
        <v>1</v>
      </c>
      <c r="C94" t="s">
        <v>3</v>
      </c>
      <c r="D94" t="s">
        <v>26</v>
      </c>
      <c r="E94" t="s">
        <v>27</v>
      </c>
      <c r="F94" t="s">
        <v>27</v>
      </c>
      <c r="G94" t="s">
        <v>27</v>
      </c>
      <c r="H94" t="s">
        <v>3</v>
      </c>
      <c r="I94" t="s">
        <v>27</v>
      </c>
      <c r="J94" t="s">
        <v>27</v>
      </c>
      <c r="K94" t="s">
        <v>3</v>
      </c>
      <c r="L94" t="s">
        <v>3</v>
      </c>
      <c r="M94" t="s">
        <v>3</v>
      </c>
      <c r="N94" t="s">
        <v>26</v>
      </c>
      <c r="O94" t="s">
        <v>27</v>
      </c>
      <c r="P94" t="s">
        <v>3</v>
      </c>
      <c r="Q94" t="s">
        <v>3</v>
      </c>
      <c r="R94" t="s">
        <v>3</v>
      </c>
      <c r="S94" t="s">
        <v>838</v>
      </c>
      <c r="T94" t="s">
        <v>839</v>
      </c>
      <c r="U94" t="s">
        <v>840</v>
      </c>
    </row>
    <row r="95" spans="1:21" x14ac:dyDescent="0.25">
      <c r="A95">
        <v>334</v>
      </c>
      <c r="B95">
        <v>1</v>
      </c>
      <c r="C95" t="s">
        <v>3</v>
      </c>
      <c r="D95" t="s">
        <v>26</v>
      </c>
      <c r="E95" t="s">
        <v>850</v>
      </c>
      <c r="F95" t="s">
        <v>850</v>
      </c>
      <c r="G95" t="s">
        <v>851</v>
      </c>
      <c r="H95" t="s">
        <v>3</v>
      </c>
      <c r="I95" t="s">
        <v>851</v>
      </c>
      <c r="J95" t="s">
        <v>850</v>
      </c>
      <c r="K95" t="s">
        <v>3</v>
      </c>
      <c r="L95" t="s">
        <v>3</v>
      </c>
      <c r="M95" t="s">
        <v>3</v>
      </c>
      <c r="N95" t="s">
        <v>26</v>
      </c>
      <c r="O95" t="s">
        <v>850</v>
      </c>
      <c r="P95" t="s">
        <v>3</v>
      </c>
      <c r="Q95" t="s">
        <v>3</v>
      </c>
      <c r="R95" t="s">
        <v>3</v>
      </c>
      <c r="S95" t="s">
        <v>852</v>
      </c>
      <c r="T95" t="s">
        <v>853</v>
      </c>
      <c r="U95" t="s">
        <v>849</v>
      </c>
    </row>
    <row r="96" spans="1:21" x14ac:dyDescent="0.25">
      <c r="A96">
        <v>334</v>
      </c>
      <c r="B96">
        <v>1</v>
      </c>
      <c r="C96" t="s">
        <v>3</v>
      </c>
      <c r="D96" t="s">
        <v>26</v>
      </c>
      <c r="E96" t="s">
        <v>27</v>
      </c>
      <c r="F96" t="s">
        <v>27</v>
      </c>
      <c r="G96" t="s">
        <v>27</v>
      </c>
      <c r="H96" t="s">
        <v>3</v>
      </c>
      <c r="I96" t="s">
        <v>27</v>
      </c>
      <c r="J96" t="s">
        <v>27</v>
      </c>
      <c r="K96" t="s">
        <v>3</v>
      </c>
      <c r="L96" t="s">
        <v>3</v>
      </c>
      <c r="M96" t="s">
        <v>3</v>
      </c>
      <c r="N96" t="s">
        <v>26</v>
      </c>
      <c r="O96" t="s">
        <v>27</v>
      </c>
      <c r="P96" t="s">
        <v>3</v>
      </c>
      <c r="Q96" t="s">
        <v>3</v>
      </c>
      <c r="R96" t="s">
        <v>3</v>
      </c>
      <c r="S96" t="s">
        <v>838</v>
      </c>
      <c r="T96" t="s">
        <v>839</v>
      </c>
      <c r="U96" t="s">
        <v>840</v>
      </c>
    </row>
    <row r="97" spans="1:21" x14ac:dyDescent="0.25">
      <c r="A97">
        <v>374</v>
      </c>
      <c r="B97">
        <v>1</v>
      </c>
      <c r="C97" t="s">
        <v>3</v>
      </c>
      <c r="D97" t="s">
        <v>26</v>
      </c>
      <c r="E97" t="s">
        <v>850</v>
      </c>
      <c r="F97" t="s">
        <v>850</v>
      </c>
      <c r="G97" t="s">
        <v>851</v>
      </c>
      <c r="H97" t="s">
        <v>3</v>
      </c>
      <c r="I97" t="s">
        <v>851</v>
      </c>
      <c r="J97" t="s">
        <v>850</v>
      </c>
      <c r="K97" t="s">
        <v>3</v>
      </c>
      <c r="L97" t="s">
        <v>3</v>
      </c>
      <c r="M97" t="s">
        <v>3</v>
      </c>
      <c r="N97" t="s">
        <v>26</v>
      </c>
      <c r="O97" t="s">
        <v>850</v>
      </c>
      <c r="P97" t="s">
        <v>3</v>
      </c>
      <c r="Q97" t="s">
        <v>3</v>
      </c>
      <c r="R97" t="s">
        <v>3</v>
      </c>
      <c r="S97" t="s">
        <v>852</v>
      </c>
      <c r="T97" t="s">
        <v>853</v>
      </c>
      <c r="U97" t="s">
        <v>849</v>
      </c>
    </row>
    <row r="98" spans="1:21" x14ac:dyDescent="0.25">
      <c r="A98">
        <v>374</v>
      </c>
      <c r="B98">
        <v>1</v>
      </c>
      <c r="C98" t="s">
        <v>3</v>
      </c>
      <c r="D98" t="s">
        <v>26</v>
      </c>
      <c r="E98" t="s">
        <v>27</v>
      </c>
      <c r="F98" t="s">
        <v>27</v>
      </c>
      <c r="G98" t="s">
        <v>27</v>
      </c>
      <c r="H98" t="s">
        <v>3</v>
      </c>
      <c r="I98" t="s">
        <v>27</v>
      </c>
      <c r="J98" t="s">
        <v>27</v>
      </c>
      <c r="K98" t="s">
        <v>3</v>
      </c>
      <c r="L98" t="s">
        <v>3</v>
      </c>
      <c r="M98" t="s">
        <v>3</v>
      </c>
      <c r="N98" t="s">
        <v>26</v>
      </c>
      <c r="O98" t="s">
        <v>27</v>
      </c>
      <c r="P98" t="s">
        <v>3</v>
      </c>
      <c r="Q98" t="s">
        <v>3</v>
      </c>
      <c r="R98" t="s">
        <v>3</v>
      </c>
      <c r="S98" t="s">
        <v>838</v>
      </c>
      <c r="T98" t="s">
        <v>839</v>
      </c>
      <c r="U98" t="s">
        <v>840</v>
      </c>
    </row>
    <row r="99" spans="1:21" x14ac:dyDescent="0.25">
      <c r="A99">
        <v>375</v>
      </c>
      <c r="B99">
        <v>1</v>
      </c>
      <c r="C99" t="s">
        <v>3</v>
      </c>
      <c r="D99" t="s">
        <v>26</v>
      </c>
      <c r="E99" t="s">
        <v>850</v>
      </c>
      <c r="F99" t="s">
        <v>850</v>
      </c>
      <c r="G99" t="s">
        <v>851</v>
      </c>
      <c r="H99" t="s">
        <v>3</v>
      </c>
      <c r="I99" t="s">
        <v>851</v>
      </c>
      <c r="J99" t="s">
        <v>850</v>
      </c>
      <c r="K99" t="s">
        <v>3</v>
      </c>
      <c r="L99" t="s">
        <v>3</v>
      </c>
      <c r="M99" t="s">
        <v>3</v>
      </c>
      <c r="N99" t="s">
        <v>26</v>
      </c>
      <c r="O99" t="s">
        <v>850</v>
      </c>
      <c r="P99" t="s">
        <v>3</v>
      </c>
      <c r="Q99" t="s">
        <v>3</v>
      </c>
      <c r="R99" t="s">
        <v>3</v>
      </c>
      <c r="S99" t="s">
        <v>852</v>
      </c>
      <c r="T99" t="s">
        <v>853</v>
      </c>
      <c r="U99" t="s">
        <v>849</v>
      </c>
    </row>
    <row r="100" spans="1:21" x14ac:dyDescent="0.25">
      <c r="A100">
        <v>375</v>
      </c>
      <c r="B100">
        <v>1</v>
      </c>
      <c r="C100" t="s">
        <v>3</v>
      </c>
      <c r="D100" t="s">
        <v>26</v>
      </c>
      <c r="E100" t="s">
        <v>27</v>
      </c>
      <c r="F100" t="s">
        <v>27</v>
      </c>
      <c r="G100" t="s">
        <v>27</v>
      </c>
      <c r="H100" t="s">
        <v>3</v>
      </c>
      <c r="I100" t="s">
        <v>27</v>
      </c>
      <c r="J100" t="s">
        <v>27</v>
      </c>
      <c r="K100" t="s">
        <v>3</v>
      </c>
      <c r="L100" t="s">
        <v>3</v>
      </c>
      <c r="M100" t="s">
        <v>3</v>
      </c>
      <c r="N100" t="s">
        <v>26</v>
      </c>
      <c r="O100" t="s">
        <v>27</v>
      </c>
      <c r="P100" t="s">
        <v>3</v>
      </c>
      <c r="Q100" t="s">
        <v>3</v>
      </c>
      <c r="R100" t="s">
        <v>3</v>
      </c>
      <c r="S100" t="s">
        <v>838</v>
      </c>
      <c r="T100" t="s">
        <v>839</v>
      </c>
      <c r="U100" t="s">
        <v>840</v>
      </c>
    </row>
    <row r="101" spans="1:21" x14ac:dyDescent="0.25">
      <c r="A101">
        <v>390</v>
      </c>
      <c r="B101">
        <v>1</v>
      </c>
      <c r="C101" t="s">
        <v>3</v>
      </c>
      <c r="D101" t="s">
        <v>26</v>
      </c>
      <c r="E101" t="s">
        <v>850</v>
      </c>
      <c r="F101" t="s">
        <v>850</v>
      </c>
      <c r="G101" t="s">
        <v>851</v>
      </c>
      <c r="H101" t="s">
        <v>3</v>
      </c>
      <c r="I101" t="s">
        <v>851</v>
      </c>
      <c r="J101" t="s">
        <v>850</v>
      </c>
      <c r="K101" t="s">
        <v>3</v>
      </c>
      <c r="L101" t="s">
        <v>3</v>
      </c>
      <c r="M101" t="s">
        <v>3</v>
      </c>
      <c r="N101" t="s">
        <v>26</v>
      </c>
      <c r="O101" t="s">
        <v>850</v>
      </c>
      <c r="P101" t="s">
        <v>3</v>
      </c>
      <c r="Q101" t="s">
        <v>3</v>
      </c>
      <c r="R101" t="s">
        <v>3</v>
      </c>
      <c r="S101" t="s">
        <v>852</v>
      </c>
      <c r="T101" t="s">
        <v>853</v>
      </c>
      <c r="U101" t="s">
        <v>849</v>
      </c>
    </row>
    <row r="102" spans="1:21" x14ac:dyDescent="0.25">
      <c r="A102">
        <v>390</v>
      </c>
      <c r="B102">
        <v>1</v>
      </c>
      <c r="C102" t="s">
        <v>3</v>
      </c>
      <c r="D102" t="s">
        <v>26</v>
      </c>
      <c r="E102" t="s">
        <v>27</v>
      </c>
      <c r="F102" t="s">
        <v>27</v>
      </c>
      <c r="G102" t="s">
        <v>27</v>
      </c>
      <c r="H102" t="s">
        <v>3</v>
      </c>
      <c r="I102" t="s">
        <v>27</v>
      </c>
      <c r="J102" t="s">
        <v>27</v>
      </c>
      <c r="K102" t="s">
        <v>3</v>
      </c>
      <c r="L102" t="s">
        <v>3</v>
      </c>
      <c r="M102" t="s">
        <v>3</v>
      </c>
      <c r="N102" t="s">
        <v>26</v>
      </c>
      <c r="O102" t="s">
        <v>27</v>
      </c>
      <c r="P102" t="s">
        <v>3</v>
      </c>
      <c r="Q102" t="s">
        <v>3</v>
      </c>
      <c r="R102" t="s">
        <v>3</v>
      </c>
      <c r="S102" t="s">
        <v>838</v>
      </c>
      <c r="T102" t="s">
        <v>839</v>
      </c>
      <c r="U102" t="s">
        <v>840</v>
      </c>
    </row>
    <row r="103" spans="1:21" x14ac:dyDescent="0.25">
      <c r="A103">
        <v>391</v>
      </c>
      <c r="B103">
        <v>1</v>
      </c>
      <c r="C103" t="s">
        <v>3</v>
      </c>
      <c r="D103" t="s">
        <v>26</v>
      </c>
      <c r="E103" t="s">
        <v>850</v>
      </c>
      <c r="F103" t="s">
        <v>850</v>
      </c>
      <c r="G103" t="s">
        <v>851</v>
      </c>
      <c r="H103" t="s">
        <v>3</v>
      </c>
      <c r="I103" t="s">
        <v>851</v>
      </c>
      <c r="J103" t="s">
        <v>850</v>
      </c>
      <c r="K103" t="s">
        <v>3</v>
      </c>
      <c r="L103" t="s">
        <v>3</v>
      </c>
      <c r="M103" t="s">
        <v>3</v>
      </c>
      <c r="N103" t="s">
        <v>26</v>
      </c>
      <c r="O103" t="s">
        <v>850</v>
      </c>
      <c r="P103" t="s">
        <v>3</v>
      </c>
      <c r="Q103" t="s">
        <v>3</v>
      </c>
      <c r="R103" t="s">
        <v>3</v>
      </c>
      <c r="S103" t="s">
        <v>852</v>
      </c>
      <c r="T103" t="s">
        <v>853</v>
      </c>
      <c r="U103" t="s">
        <v>849</v>
      </c>
    </row>
    <row r="104" spans="1:21" x14ac:dyDescent="0.25">
      <c r="A104">
        <v>391</v>
      </c>
      <c r="B104">
        <v>1</v>
      </c>
      <c r="C104" t="s">
        <v>3</v>
      </c>
      <c r="D104" t="s">
        <v>26</v>
      </c>
      <c r="E104" t="s">
        <v>27</v>
      </c>
      <c r="F104" t="s">
        <v>27</v>
      </c>
      <c r="G104" t="s">
        <v>27</v>
      </c>
      <c r="H104" t="s">
        <v>3</v>
      </c>
      <c r="I104" t="s">
        <v>27</v>
      </c>
      <c r="J104" t="s">
        <v>27</v>
      </c>
      <c r="K104" t="s">
        <v>3</v>
      </c>
      <c r="L104" t="s">
        <v>3</v>
      </c>
      <c r="M104" t="s">
        <v>3</v>
      </c>
      <c r="N104" t="s">
        <v>26</v>
      </c>
      <c r="O104" t="s">
        <v>27</v>
      </c>
      <c r="P104" t="s">
        <v>3</v>
      </c>
      <c r="Q104" t="s">
        <v>3</v>
      </c>
      <c r="R104" t="s">
        <v>3</v>
      </c>
      <c r="S104" t="s">
        <v>838</v>
      </c>
      <c r="T104" t="s">
        <v>839</v>
      </c>
      <c r="U104" t="s">
        <v>840</v>
      </c>
    </row>
    <row r="105" spans="1:21" x14ac:dyDescent="0.25">
      <c r="A105">
        <v>443</v>
      </c>
      <c r="B105">
        <v>1</v>
      </c>
      <c r="C105" t="s">
        <v>3</v>
      </c>
      <c r="D105" t="s">
        <v>26</v>
      </c>
      <c r="E105" t="s">
        <v>850</v>
      </c>
      <c r="F105" t="s">
        <v>850</v>
      </c>
      <c r="G105" t="s">
        <v>851</v>
      </c>
      <c r="H105" t="s">
        <v>3</v>
      </c>
      <c r="I105" t="s">
        <v>851</v>
      </c>
      <c r="J105" t="s">
        <v>850</v>
      </c>
      <c r="K105" t="s">
        <v>3</v>
      </c>
      <c r="L105" t="s">
        <v>3</v>
      </c>
      <c r="M105" t="s">
        <v>3</v>
      </c>
      <c r="N105" t="s">
        <v>26</v>
      </c>
      <c r="O105" t="s">
        <v>850</v>
      </c>
      <c r="P105" t="s">
        <v>3</v>
      </c>
      <c r="Q105" t="s">
        <v>3</v>
      </c>
      <c r="R105" t="s">
        <v>3</v>
      </c>
      <c r="S105" t="s">
        <v>852</v>
      </c>
      <c r="T105" t="s">
        <v>853</v>
      </c>
      <c r="U105" t="s">
        <v>849</v>
      </c>
    </row>
    <row r="106" spans="1:21" x14ac:dyDescent="0.25">
      <c r="A106">
        <v>443</v>
      </c>
      <c r="B106">
        <v>1</v>
      </c>
      <c r="C106" t="s">
        <v>3</v>
      </c>
      <c r="D106" t="s">
        <v>26</v>
      </c>
      <c r="E106" t="s">
        <v>27</v>
      </c>
      <c r="F106" t="s">
        <v>27</v>
      </c>
      <c r="G106" t="s">
        <v>27</v>
      </c>
      <c r="H106" t="s">
        <v>3</v>
      </c>
      <c r="I106" t="s">
        <v>27</v>
      </c>
      <c r="J106" t="s">
        <v>27</v>
      </c>
      <c r="K106" t="s">
        <v>3</v>
      </c>
      <c r="L106" t="s">
        <v>3</v>
      </c>
      <c r="M106" t="s">
        <v>3</v>
      </c>
      <c r="N106" t="s">
        <v>26</v>
      </c>
      <c r="O106" t="s">
        <v>27</v>
      </c>
      <c r="P106" t="s">
        <v>3</v>
      </c>
      <c r="Q106" t="s">
        <v>3</v>
      </c>
      <c r="R106" t="s">
        <v>3</v>
      </c>
      <c r="S106" t="s">
        <v>838</v>
      </c>
      <c r="T106" t="s">
        <v>839</v>
      </c>
      <c r="U106" t="s">
        <v>840</v>
      </c>
    </row>
    <row r="107" spans="1:21" x14ac:dyDescent="0.25">
      <c r="A107">
        <v>444</v>
      </c>
      <c r="B107">
        <v>1</v>
      </c>
      <c r="C107" t="s">
        <v>3</v>
      </c>
      <c r="D107" t="s">
        <v>26</v>
      </c>
      <c r="E107" t="s">
        <v>850</v>
      </c>
      <c r="F107" t="s">
        <v>850</v>
      </c>
      <c r="G107" t="s">
        <v>851</v>
      </c>
      <c r="H107" t="s">
        <v>3</v>
      </c>
      <c r="I107" t="s">
        <v>851</v>
      </c>
      <c r="J107" t="s">
        <v>850</v>
      </c>
      <c r="K107" t="s">
        <v>3</v>
      </c>
      <c r="L107" t="s">
        <v>3</v>
      </c>
      <c r="M107" t="s">
        <v>3</v>
      </c>
      <c r="N107" t="s">
        <v>26</v>
      </c>
      <c r="O107" t="s">
        <v>850</v>
      </c>
      <c r="P107" t="s">
        <v>3</v>
      </c>
      <c r="Q107" t="s">
        <v>3</v>
      </c>
      <c r="R107" t="s">
        <v>3</v>
      </c>
      <c r="S107" t="s">
        <v>852</v>
      </c>
      <c r="T107" t="s">
        <v>853</v>
      </c>
      <c r="U107" t="s">
        <v>849</v>
      </c>
    </row>
    <row r="108" spans="1:21" x14ac:dyDescent="0.25">
      <c r="A108">
        <v>444</v>
      </c>
      <c r="B108">
        <v>1</v>
      </c>
      <c r="C108" t="s">
        <v>3</v>
      </c>
      <c r="D108" t="s">
        <v>26</v>
      </c>
      <c r="E108" t="s">
        <v>27</v>
      </c>
      <c r="F108" t="s">
        <v>27</v>
      </c>
      <c r="G108" t="s">
        <v>27</v>
      </c>
      <c r="H108" t="s">
        <v>3</v>
      </c>
      <c r="I108" t="s">
        <v>27</v>
      </c>
      <c r="J108" t="s">
        <v>27</v>
      </c>
      <c r="K108" t="s">
        <v>3</v>
      </c>
      <c r="L108" t="s">
        <v>3</v>
      </c>
      <c r="M108" t="s">
        <v>3</v>
      </c>
      <c r="N108" t="s">
        <v>26</v>
      </c>
      <c r="O108" t="s">
        <v>27</v>
      </c>
      <c r="P108" t="s">
        <v>3</v>
      </c>
      <c r="Q108" t="s">
        <v>3</v>
      </c>
      <c r="R108" t="s">
        <v>3</v>
      </c>
      <c r="S108" t="s">
        <v>838</v>
      </c>
      <c r="T108" t="s">
        <v>839</v>
      </c>
      <c r="U108" t="s">
        <v>840</v>
      </c>
    </row>
    <row r="109" spans="1:21" x14ac:dyDescent="0.25">
      <c r="A109">
        <v>447</v>
      </c>
      <c r="B109">
        <v>1</v>
      </c>
      <c r="C109" t="s">
        <v>3</v>
      </c>
      <c r="D109" t="s">
        <v>26</v>
      </c>
      <c r="E109" t="s">
        <v>850</v>
      </c>
      <c r="F109" t="s">
        <v>850</v>
      </c>
      <c r="G109" t="s">
        <v>851</v>
      </c>
      <c r="H109" t="s">
        <v>3</v>
      </c>
      <c r="I109" t="s">
        <v>851</v>
      </c>
      <c r="J109" t="s">
        <v>850</v>
      </c>
      <c r="K109" t="s">
        <v>3</v>
      </c>
      <c r="L109" t="s">
        <v>3</v>
      </c>
      <c r="M109" t="s">
        <v>3</v>
      </c>
      <c r="N109" t="s">
        <v>26</v>
      </c>
      <c r="O109" t="s">
        <v>850</v>
      </c>
      <c r="P109" t="s">
        <v>3</v>
      </c>
      <c r="Q109" t="s">
        <v>3</v>
      </c>
      <c r="R109" t="s">
        <v>3</v>
      </c>
      <c r="S109" t="s">
        <v>852</v>
      </c>
      <c r="T109" t="s">
        <v>853</v>
      </c>
      <c r="U109" t="s">
        <v>849</v>
      </c>
    </row>
    <row r="110" spans="1:21" x14ac:dyDescent="0.25">
      <c r="A110">
        <v>447</v>
      </c>
      <c r="B110">
        <v>1</v>
      </c>
      <c r="C110" t="s">
        <v>3</v>
      </c>
      <c r="D110" t="s">
        <v>26</v>
      </c>
      <c r="E110" t="s">
        <v>27</v>
      </c>
      <c r="F110" t="s">
        <v>27</v>
      </c>
      <c r="G110" t="s">
        <v>27</v>
      </c>
      <c r="H110" t="s">
        <v>3</v>
      </c>
      <c r="I110" t="s">
        <v>27</v>
      </c>
      <c r="J110" t="s">
        <v>27</v>
      </c>
      <c r="K110" t="s">
        <v>3</v>
      </c>
      <c r="L110" t="s">
        <v>3</v>
      </c>
      <c r="M110" t="s">
        <v>3</v>
      </c>
      <c r="N110" t="s">
        <v>26</v>
      </c>
      <c r="O110" t="s">
        <v>27</v>
      </c>
      <c r="P110" t="s">
        <v>3</v>
      </c>
      <c r="Q110" t="s">
        <v>3</v>
      </c>
      <c r="R110" t="s">
        <v>3</v>
      </c>
      <c r="S110" t="s">
        <v>838</v>
      </c>
      <c r="T110" t="s">
        <v>839</v>
      </c>
      <c r="U110" t="s">
        <v>840</v>
      </c>
    </row>
    <row r="111" spans="1:21" x14ac:dyDescent="0.25">
      <c r="A111">
        <v>448</v>
      </c>
      <c r="B111">
        <v>1</v>
      </c>
      <c r="C111" t="s">
        <v>3</v>
      </c>
      <c r="D111" t="s">
        <v>26</v>
      </c>
      <c r="E111" t="s">
        <v>850</v>
      </c>
      <c r="F111" t="s">
        <v>850</v>
      </c>
      <c r="G111" t="s">
        <v>851</v>
      </c>
      <c r="H111" t="s">
        <v>3</v>
      </c>
      <c r="I111" t="s">
        <v>851</v>
      </c>
      <c r="J111" t="s">
        <v>850</v>
      </c>
      <c r="K111" t="s">
        <v>3</v>
      </c>
      <c r="L111" t="s">
        <v>3</v>
      </c>
      <c r="M111" t="s">
        <v>3</v>
      </c>
      <c r="N111" t="s">
        <v>26</v>
      </c>
      <c r="O111" t="s">
        <v>850</v>
      </c>
      <c r="P111" t="s">
        <v>3</v>
      </c>
      <c r="Q111" t="s">
        <v>3</v>
      </c>
      <c r="R111" t="s">
        <v>3</v>
      </c>
      <c r="S111" t="s">
        <v>852</v>
      </c>
      <c r="T111" t="s">
        <v>853</v>
      </c>
      <c r="U111" t="s">
        <v>849</v>
      </c>
    </row>
    <row r="112" spans="1:21" x14ac:dyDescent="0.25">
      <c r="A112">
        <v>448</v>
      </c>
      <c r="B112">
        <v>1</v>
      </c>
      <c r="C112" t="s">
        <v>3</v>
      </c>
      <c r="D112" t="s">
        <v>26</v>
      </c>
      <c r="E112" t="s">
        <v>27</v>
      </c>
      <c r="F112" t="s">
        <v>27</v>
      </c>
      <c r="G112" t="s">
        <v>27</v>
      </c>
      <c r="H112" t="s">
        <v>3</v>
      </c>
      <c r="I112" t="s">
        <v>27</v>
      </c>
      <c r="J112" t="s">
        <v>27</v>
      </c>
      <c r="K112" t="s">
        <v>3</v>
      </c>
      <c r="L112" t="s">
        <v>3</v>
      </c>
      <c r="M112" t="s">
        <v>3</v>
      </c>
      <c r="N112" t="s">
        <v>26</v>
      </c>
      <c r="O112" t="s">
        <v>27</v>
      </c>
      <c r="P112" t="s">
        <v>3</v>
      </c>
      <c r="Q112" t="s">
        <v>3</v>
      </c>
      <c r="R112" t="s">
        <v>3</v>
      </c>
      <c r="S112" t="s">
        <v>838</v>
      </c>
      <c r="T112" t="s">
        <v>839</v>
      </c>
      <c r="U112" t="s">
        <v>840</v>
      </c>
    </row>
    <row r="113" spans="1:21" x14ac:dyDescent="0.25">
      <c r="A113">
        <v>451</v>
      </c>
      <c r="B113">
        <v>1</v>
      </c>
      <c r="C113" t="s">
        <v>3</v>
      </c>
      <c r="D113" t="s">
        <v>26</v>
      </c>
      <c r="E113" t="s">
        <v>850</v>
      </c>
      <c r="F113" t="s">
        <v>850</v>
      </c>
      <c r="G113" t="s">
        <v>851</v>
      </c>
      <c r="H113" t="s">
        <v>3</v>
      </c>
      <c r="I113" t="s">
        <v>851</v>
      </c>
      <c r="J113" t="s">
        <v>850</v>
      </c>
      <c r="K113" t="s">
        <v>3</v>
      </c>
      <c r="L113" t="s">
        <v>3</v>
      </c>
      <c r="M113" t="s">
        <v>3</v>
      </c>
      <c r="N113" t="s">
        <v>26</v>
      </c>
      <c r="O113" t="s">
        <v>850</v>
      </c>
      <c r="P113" t="s">
        <v>3</v>
      </c>
      <c r="Q113" t="s">
        <v>3</v>
      </c>
      <c r="R113" t="s">
        <v>3</v>
      </c>
      <c r="S113" t="s">
        <v>852</v>
      </c>
      <c r="T113" t="s">
        <v>853</v>
      </c>
      <c r="U113" t="s">
        <v>849</v>
      </c>
    </row>
    <row r="114" spans="1:21" x14ac:dyDescent="0.25">
      <c r="A114">
        <v>451</v>
      </c>
      <c r="B114">
        <v>1</v>
      </c>
      <c r="C114" t="s">
        <v>3</v>
      </c>
      <c r="D114" t="s">
        <v>26</v>
      </c>
      <c r="E114" t="s">
        <v>27</v>
      </c>
      <c r="F114" t="s">
        <v>27</v>
      </c>
      <c r="G114" t="s">
        <v>27</v>
      </c>
      <c r="H114" t="s">
        <v>3</v>
      </c>
      <c r="I114" t="s">
        <v>27</v>
      </c>
      <c r="J114" t="s">
        <v>27</v>
      </c>
      <c r="K114" t="s">
        <v>3</v>
      </c>
      <c r="L114" t="s">
        <v>3</v>
      </c>
      <c r="M114" t="s">
        <v>3</v>
      </c>
      <c r="N114" t="s">
        <v>26</v>
      </c>
      <c r="O114" t="s">
        <v>27</v>
      </c>
      <c r="P114" t="s">
        <v>3</v>
      </c>
      <c r="Q114" t="s">
        <v>3</v>
      </c>
      <c r="R114" t="s">
        <v>3</v>
      </c>
      <c r="S114" t="s">
        <v>838</v>
      </c>
      <c r="T114" t="s">
        <v>839</v>
      </c>
      <c r="U114" t="s">
        <v>840</v>
      </c>
    </row>
    <row r="115" spans="1:21" x14ac:dyDescent="0.25">
      <c r="A115">
        <v>452</v>
      </c>
      <c r="B115">
        <v>1</v>
      </c>
      <c r="C115" t="s">
        <v>3</v>
      </c>
      <c r="D115" t="s">
        <v>26</v>
      </c>
      <c r="E115" t="s">
        <v>850</v>
      </c>
      <c r="F115" t="s">
        <v>850</v>
      </c>
      <c r="G115" t="s">
        <v>851</v>
      </c>
      <c r="H115" t="s">
        <v>3</v>
      </c>
      <c r="I115" t="s">
        <v>851</v>
      </c>
      <c r="J115" t="s">
        <v>850</v>
      </c>
      <c r="K115" t="s">
        <v>3</v>
      </c>
      <c r="L115" t="s">
        <v>3</v>
      </c>
      <c r="M115" t="s">
        <v>3</v>
      </c>
      <c r="N115" t="s">
        <v>26</v>
      </c>
      <c r="O115" t="s">
        <v>850</v>
      </c>
      <c r="P115" t="s">
        <v>3</v>
      </c>
      <c r="Q115" t="s">
        <v>3</v>
      </c>
      <c r="R115" t="s">
        <v>3</v>
      </c>
      <c r="S115" t="s">
        <v>852</v>
      </c>
      <c r="T115" t="s">
        <v>853</v>
      </c>
      <c r="U115" t="s">
        <v>849</v>
      </c>
    </row>
    <row r="116" spans="1:21" x14ac:dyDescent="0.25">
      <c r="A116">
        <v>452</v>
      </c>
      <c r="B116">
        <v>1</v>
      </c>
      <c r="C116" t="s">
        <v>3</v>
      </c>
      <c r="D116" t="s">
        <v>26</v>
      </c>
      <c r="E116" t="s">
        <v>27</v>
      </c>
      <c r="F116" t="s">
        <v>27</v>
      </c>
      <c r="G116" t="s">
        <v>27</v>
      </c>
      <c r="H116" t="s">
        <v>3</v>
      </c>
      <c r="I116" t="s">
        <v>27</v>
      </c>
      <c r="J116" t="s">
        <v>27</v>
      </c>
      <c r="K116" t="s">
        <v>3</v>
      </c>
      <c r="L116" t="s">
        <v>3</v>
      </c>
      <c r="M116" t="s">
        <v>3</v>
      </c>
      <c r="N116" t="s">
        <v>26</v>
      </c>
      <c r="O116" t="s">
        <v>27</v>
      </c>
      <c r="P116" t="s">
        <v>3</v>
      </c>
      <c r="Q116" t="s">
        <v>3</v>
      </c>
      <c r="R116" t="s">
        <v>3</v>
      </c>
      <c r="S116" t="s">
        <v>838</v>
      </c>
      <c r="T116" t="s">
        <v>839</v>
      </c>
      <c r="U116" t="s">
        <v>840</v>
      </c>
    </row>
    <row r="117" spans="1:21" x14ac:dyDescent="0.25">
      <c r="A117">
        <v>455</v>
      </c>
      <c r="B117">
        <v>1</v>
      </c>
      <c r="C117" t="s">
        <v>3</v>
      </c>
      <c r="D117" t="s">
        <v>26</v>
      </c>
      <c r="E117" t="s">
        <v>850</v>
      </c>
      <c r="F117" t="s">
        <v>850</v>
      </c>
      <c r="G117" t="s">
        <v>851</v>
      </c>
      <c r="H117" t="s">
        <v>3</v>
      </c>
      <c r="I117" t="s">
        <v>851</v>
      </c>
      <c r="J117" t="s">
        <v>850</v>
      </c>
      <c r="K117" t="s">
        <v>3</v>
      </c>
      <c r="L117" t="s">
        <v>3</v>
      </c>
      <c r="M117" t="s">
        <v>3</v>
      </c>
      <c r="N117" t="s">
        <v>26</v>
      </c>
      <c r="O117" t="s">
        <v>850</v>
      </c>
      <c r="P117" t="s">
        <v>3</v>
      </c>
      <c r="Q117" t="s">
        <v>3</v>
      </c>
      <c r="R117" t="s">
        <v>3</v>
      </c>
      <c r="S117" t="s">
        <v>852</v>
      </c>
      <c r="T117" t="s">
        <v>853</v>
      </c>
      <c r="U117" t="s">
        <v>849</v>
      </c>
    </row>
    <row r="118" spans="1:21" x14ac:dyDescent="0.25">
      <c r="A118">
        <v>455</v>
      </c>
      <c r="B118">
        <v>1</v>
      </c>
      <c r="C118" t="s">
        <v>3</v>
      </c>
      <c r="D118" t="s">
        <v>26</v>
      </c>
      <c r="E118" t="s">
        <v>27</v>
      </c>
      <c r="F118" t="s">
        <v>27</v>
      </c>
      <c r="G118" t="s">
        <v>27</v>
      </c>
      <c r="H118" t="s">
        <v>3</v>
      </c>
      <c r="I118" t="s">
        <v>27</v>
      </c>
      <c r="J118" t="s">
        <v>27</v>
      </c>
      <c r="K118" t="s">
        <v>3</v>
      </c>
      <c r="L118" t="s">
        <v>3</v>
      </c>
      <c r="M118" t="s">
        <v>3</v>
      </c>
      <c r="N118" t="s">
        <v>26</v>
      </c>
      <c r="O118" t="s">
        <v>27</v>
      </c>
      <c r="P118" t="s">
        <v>3</v>
      </c>
      <c r="Q118" t="s">
        <v>3</v>
      </c>
      <c r="R118" t="s">
        <v>3</v>
      </c>
      <c r="S118" t="s">
        <v>838</v>
      </c>
      <c r="T118" t="s">
        <v>839</v>
      </c>
      <c r="U118" t="s">
        <v>840</v>
      </c>
    </row>
    <row r="119" spans="1:21" x14ac:dyDescent="0.25">
      <c r="A119">
        <v>456</v>
      </c>
      <c r="B119">
        <v>1</v>
      </c>
      <c r="C119" t="s">
        <v>3</v>
      </c>
      <c r="D119" t="s">
        <v>26</v>
      </c>
      <c r="E119" t="s">
        <v>850</v>
      </c>
      <c r="F119" t="s">
        <v>850</v>
      </c>
      <c r="G119" t="s">
        <v>851</v>
      </c>
      <c r="H119" t="s">
        <v>3</v>
      </c>
      <c r="I119" t="s">
        <v>851</v>
      </c>
      <c r="J119" t="s">
        <v>850</v>
      </c>
      <c r="K119" t="s">
        <v>3</v>
      </c>
      <c r="L119" t="s">
        <v>3</v>
      </c>
      <c r="M119" t="s">
        <v>3</v>
      </c>
      <c r="N119" t="s">
        <v>26</v>
      </c>
      <c r="O119" t="s">
        <v>850</v>
      </c>
      <c r="P119" t="s">
        <v>3</v>
      </c>
      <c r="Q119" t="s">
        <v>3</v>
      </c>
      <c r="R119" t="s">
        <v>3</v>
      </c>
      <c r="S119" t="s">
        <v>852</v>
      </c>
      <c r="T119" t="s">
        <v>853</v>
      </c>
      <c r="U119" t="s">
        <v>849</v>
      </c>
    </row>
    <row r="120" spans="1:21" x14ac:dyDescent="0.25">
      <c r="A120">
        <v>456</v>
      </c>
      <c r="B120">
        <v>1</v>
      </c>
      <c r="C120" t="s">
        <v>3</v>
      </c>
      <c r="D120" t="s">
        <v>26</v>
      </c>
      <c r="E120" t="s">
        <v>27</v>
      </c>
      <c r="F120" t="s">
        <v>27</v>
      </c>
      <c r="G120" t="s">
        <v>27</v>
      </c>
      <c r="H120" t="s">
        <v>3</v>
      </c>
      <c r="I120" t="s">
        <v>27</v>
      </c>
      <c r="J120" t="s">
        <v>27</v>
      </c>
      <c r="K120" t="s">
        <v>3</v>
      </c>
      <c r="L120" t="s">
        <v>3</v>
      </c>
      <c r="M120" t="s">
        <v>3</v>
      </c>
      <c r="N120" t="s">
        <v>26</v>
      </c>
      <c r="O120" t="s">
        <v>27</v>
      </c>
      <c r="P120" t="s">
        <v>3</v>
      </c>
      <c r="Q120" t="s">
        <v>3</v>
      </c>
      <c r="R120" t="s">
        <v>3</v>
      </c>
      <c r="S120" t="s">
        <v>838</v>
      </c>
      <c r="T120" t="s">
        <v>839</v>
      </c>
      <c r="U120" t="s">
        <v>840</v>
      </c>
    </row>
    <row r="121" spans="1:21" x14ac:dyDescent="0.25">
      <c r="A121">
        <v>463</v>
      </c>
      <c r="B121">
        <v>1</v>
      </c>
      <c r="C121" t="s">
        <v>3</v>
      </c>
      <c r="D121" t="s">
        <v>26</v>
      </c>
      <c r="E121" t="s">
        <v>850</v>
      </c>
      <c r="F121" t="s">
        <v>850</v>
      </c>
      <c r="G121" t="s">
        <v>851</v>
      </c>
      <c r="H121" t="s">
        <v>3</v>
      </c>
      <c r="I121" t="s">
        <v>851</v>
      </c>
      <c r="J121" t="s">
        <v>850</v>
      </c>
      <c r="K121" t="s">
        <v>3</v>
      </c>
      <c r="L121" t="s">
        <v>3</v>
      </c>
      <c r="M121" t="s">
        <v>3</v>
      </c>
      <c r="N121" t="s">
        <v>26</v>
      </c>
      <c r="O121" t="s">
        <v>850</v>
      </c>
      <c r="P121" t="s">
        <v>3</v>
      </c>
      <c r="Q121" t="s">
        <v>3</v>
      </c>
      <c r="R121" t="s">
        <v>3</v>
      </c>
      <c r="S121" t="s">
        <v>852</v>
      </c>
      <c r="T121" t="s">
        <v>853</v>
      </c>
      <c r="U121" t="s">
        <v>849</v>
      </c>
    </row>
    <row r="122" spans="1:21" x14ac:dyDescent="0.25">
      <c r="A122">
        <v>463</v>
      </c>
      <c r="B122">
        <v>1</v>
      </c>
      <c r="C122" t="s">
        <v>3</v>
      </c>
      <c r="D122" t="s">
        <v>26</v>
      </c>
      <c r="E122" t="s">
        <v>27</v>
      </c>
      <c r="F122" t="s">
        <v>27</v>
      </c>
      <c r="G122" t="s">
        <v>27</v>
      </c>
      <c r="H122" t="s">
        <v>3</v>
      </c>
      <c r="I122" t="s">
        <v>27</v>
      </c>
      <c r="J122" t="s">
        <v>27</v>
      </c>
      <c r="K122" t="s">
        <v>3</v>
      </c>
      <c r="L122" t="s">
        <v>3</v>
      </c>
      <c r="M122" t="s">
        <v>3</v>
      </c>
      <c r="N122" t="s">
        <v>26</v>
      </c>
      <c r="O122" t="s">
        <v>27</v>
      </c>
      <c r="P122" t="s">
        <v>3</v>
      </c>
      <c r="Q122" t="s">
        <v>3</v>
      </c>
      <c r="R122" t="s">
        <v>3</v>
      </c>
      <c r="S122" t="s">
        <v>838</v>
      </c>
      <c r="T122" t="s">
        <v>839</v>
      </c>
      <c r="U122" t="s">
        <v>840</v>
      </c>
    </row>
    <row r="123" spans="1:21" x14ac:dyDescent="0.25">
      <c r="A123">
        <v>464</v>
      </c>
      <c r="B123">
        <v>1</v>
      </c>
      <c r="C123" t="s">
        <v>3</v>
      </c>
      <c r="D123" t="s">
        <v>26</v>
      </c>
      <c r="E123" t="s">
        <v>850</v>
      </c>
      <c r="F123" t="s">
        <v>850</v>
      </c>
      <c r="G123" t="s">
        <v>851</v>
      </c>
      <c r="H123" t="s">
        <v>3</v>
      </c>
      <c r="I123" t="s">
        <v>851</v>
      </c>
      <c r="J123" t="s">
        <v>850</v>
      </c>
      <c r="K123" t="s">
        <v>3</v>
      </c>
      <c r="L123" t="s">
        <v>3</v>
      </c>
      <c r="M123" t="s">
        <v>3</v>
      </c>
      <c r="N123" t="s">
        <v>26</v>
      </c>
      <c r="O123" t="s">
        <v>850</v>
      </c>
      <c r="P123" t="s">
        <v>3</v>
      </c>
      <c r="Q123" t="s">
        <v>3</v>
      </c>
      <c r="R123" t="s">
        <v>3</v>
      </c>
      <c r="S123" t="s">
        <v>852</v>
      </c>
      <c r="T123" t="s">
        <v>853</v>
      </c>
      <c r="U123" t="s">
        <v>849</v>
      </c>
    </row>
    <row r="124" spans="1:21" x14ac:dyDescent="0.25">
      <c r="A124">
        <v>464</v>
      </c>
      <c r="B124">
        <v>1</v>
      </c>
      <c r="C124" t="s">
        <v>3</v>
      </c>
      <c r="D124" t="s">
        <v>26</v>
      </c>
      <c r="E124" t="s">
        <v>27</v>
      </c>
      <c r="F124" t="s">
        <v>27</v>
      </c>
      <c r="G124" t="s">
        <v>27</v>
      </c>
      <c r="H124" t="s">
        <v>3</v>
      </c>
      <c r="I124" t="s">
        <v>27</v>
      </c>
      <c r="J124" t="s">
        <v>27</v>
      </c>
      <c r="K124" t="s">
        <v>3</v>
      </c>
      <c r="L124" t="s">
        <v>3</v>
      </c>
      <c r="M124" t="s">
        <v>3</v>
      </c>
      <c r="N124" t="s">
        <v>26</v>
      </c>
      <c r="O124" t="s">
        <v>27</v>
      </c>
      <c r="P124" t="s">
        <v>3</v>
      </c>
      <c r="Q124" t="s">
        <v>3</v>
      </c>
      <c r="R124" t="s">
        <v>3</v>
      </c>
      <c r="S124" t="s">
        <v>838</v>
      </c>
      <c r="T124" t="s">
        <v>839</v>
      </c>
      <c r="U124" t="s">
        <v>840</v>
      </c>
    </row>
    <row r="125" spans="1:21" x14ac:dyDescent="0.25">
      <c r="A125">
        <v>467</v>
      </c>
      <c r="B125">
        <v>1</v>
      </c>
      <c r="C125" t="s">
        <v>3</v>
      </c>
      <c r="D125" t="s">
        <v>26</v>
      </c>
      <c r="E125" t="s">
        <v>850</v>
      </c>
      <c r="F125" t="s">
        <v>850</v>
      </c>
      <c r="G125" t="s">
        <v>851</v>
      </c>
      <c r="H125" t="s">
        <v>3</v>
      </c>
      <c r="I125" t="s">
        <v>851</v>
      </c>
      <c r="J125" t="s">
        <v>850</v>
      </c>
      <c r="K125" t="s">
        <v>3</v>
      </c>
      <c r="L125" t="s">
        <v>3</v>
      </c>
      <c r="M125" t="s">
        <v>3</v>
      </c>
      <c r="N125" t="s">
        <v>26</v>
      </c>
      <c r="O125" t="s">
        <v>850</v>
      </c>
      <c r="P125" t="s">
        <v>3</v>
      </c>
      <c r="Q125" t="s">
        <v>3</v>
      </c>
      <c r="R125" t="s">
        <v>3</v>
      </c>
      <c r="S125" t="s">
        <v>852</v>
      </c>
      <c r="T125" t="s">
        <v>853</v>
      </c>
      <c r="U125" t="s">
        <v>849</v>
      </c>
    </row>
    <row r="126" spans="1:21" x14ac:dyDescent="0.25">
      <c r="A126">
        <v>467</v>
      </c>
      <c r="B126">
        <v>1</v>
      </c>
      <c r="C126" t="s">
        <v>3</v>
      </c>
      <c r="D126" t="s">
        <v>26</v>
      </c>
      <c r="E126" t="s">
        <v>27</v>
      </c>
      <c r="F126" t="s">
        <v>27</v>
      </c>
      <c r="G126" t="s">
        <v>27</v>
      </c>
      <c r="H126" t="s">
        <v>3</v>
      </c>
      <c r="I126" t="s">
        <v>27</v>
      </c>
      <c r="J126" t="s">
        <v>27</v>
      </c>
      <c r="K126" t="s">
        <v>3</v>
      </c>
      <c r="L126" t="s">
        <v>3</v>
      </c>
      <c r="M126" t="s">
        <v>3</v>
      </c>
      <c r="N126" t="s">
        <v>26</v>
      </c>
      <c r="O126" t="s">
        <v>27</v>
      </c>
      <c r="P126" t="s">
        <v>3</v>
      </c>
      <c r="Q126" t="s">
        <v>3</v>
      </c>
      <c r="R126" t="s">
        <v>3</v>
      </c>
      <c r="S126" t="s">
        <v>838</v>
      </c>
      <c r="T126" t="s">
        <v>839</v>
      </c>
      <c r="U126" t="s">
        <v>840</v>
      </c>
    </row>
    <row r="127" spans="1:21" x14ac:dyDescent="0.25">
      <c r="A127">
        <v>468</v>
      </c>
      <c r="B127">
        <v>1</v>
      </c>
      <c r="C127" t="s">
        <v>3</v>
      </c>
      <c r="D127" t="s">
        <v>26</v>
      </c>
      <c r="E127" t="s">
        <v>850</v>
      </c>
      <c r="F127" t="s">
        <v>850</v>
      </c>
      <c r="G127" t="s">
        <v>851</v>
      </c>
      <c r="H127" t="s">
        <v>3</v>
      </c>
      <c r="I127" t="s">
        <v>851</v>
      </c>
      <c r="J127" t="s">
        <v>850</v>
      </c>
      <c r="K127" t="s">
        <v>3</v>
      </c>
      <c r="L127" t="s">
        <v>3</v>
      </c>
      <c r="M127" t="s">
        <v>3</v>
      </c>
      <c r="N127" t="s">
        <v>26</v>
      </c>
      <c r="O127" t="s">
        <v>850</v>
      </c>
      <c r="P127" t="s">
        <v>3</v>
      </c>
      <c r="Q127" t="s">
        <v>3</v>
      </c>
      <c r="R127" t="s">
        <v>3</v>
      </c>
      <c r="S127" t="s">
        <v>852</v>
      </c>
      <c r="T127" t="s">
        <v>853</v>
      </c>
      <c r="U127" t="s">
        <v>849</v>
      </c>
    </row>
    <row r="128" spans="1:21" x14ac:dyDescent="0.25">
      <c r="A128">
        <v>468</v>
      </c>
      <c r="B128">
        <v>1</v>
      </c>
      <c r="C128" t="s">
        <v>3</v>
      </c>
      <c r="D128" t="s">
        <v>26</v>
      </c>
      <c r="E128" t="s">
        <v>27</v>
      </c>
      <c r="F128" t="s">
        <v>27</v>
      </c>
      <c r="G128" t="s">
        <v>27</v>
      </c>
      <c r="H128" t="s">
        <v>3</v>
      </c>
      <c r="I128" t="s">
        <v>27</v>
      </c>
      <c r="J128" t="s">
        <v>27</v>
      </c>
      <c r="K128" t="s">
        <v>3</v>
      </c>
      <c r="L128" t="s">
        <v>3</v>
      </c>
      <c r="M128" t="s">
        <v>3</v>
      </c>
      <c r="N128" t="s">
        <v>26</v>
      </c>
      <c r="O128" t="s">
        <v>27</v>
      </c>
      <c r="P128" t="s">
        <v>3</v>
      </c>
      <c r="Q128" t="s">
        <v>3</v>
      </c>
      <c r="R128" t="s">
        <v>3</v>
      </c>
      <c r="S128" t="s">
        <v>838</v>
      </c>
      <c r="T128" t="s">
        <v>839</v>
      </c>
      <c r="U128" t="s">
        <v>840</v>
      </c>
    </row>
    <row r="129" spans="1:21" x14ac:dyDescent="0.25">
      <c r="A129">
        <v>473</v>
      </c>
      <c r="B129">
        <v>1</v>
      </c>
      <c r="C129" t="s">
        <v>3</v>
      </c>
      <c r="D129" t="s">
        <v>26</v>
      </c>
      <c r="E129" t="s">
        <v>850</v>
      </c>
      <c r="F129" t="s">
        <v>850</v>
      </c>
      <c r="G129" t="s">
        <v>851</v>
      </c>
      <c r="H129" t="s">
        <v>3</v>
      </c>
      <c r="I129" t="s">
        <v>851</v>
      </c>
      <c r="J129" t="s">
        <v>850</v>
      </c>
      <c r="K129" t="s">
        <v>3</v>
      </c>
      <c r="L129" t="s">
        <v>3</v>
      </c>
      <c r="M129" t="s">
        <v>3</v>
      </c>
      <c r="N129" t="s">
        <v>26</v>
      </c>
      <c r="O129" t="s">
        <v>850</v>
      </c>
      <c r="P129" t="s">
        <v>3</v>
      </c>
      <c r="Q129" t="s">
        <v>3</v>
      </c>
      <c r="R129" t="s">
        <v>3</v>
      </c>
      <c r="S129" t="s">
        <v>852</v>
      </c>
      <c r="T129" t="s">
        <v>853</v>
      </c>
      <c r="U129" t="s">
        <v>849</v>
      </c>
    </row>
    <row r="130" spans="1:21" x14ac:dyDescent="0.25">
      <c r="A130">
        <v>473</v>
      </c>
      <c r="B130">
        <v>1</v>
      </c>
      <c r="C130" t="s">
        <v>3</v>
      </c>
      <c r="D130" t="s">
        <v>26</v>
      </c>
      <c r="E130" t="s">
        <v>27</v>
      </c>
      <c r="F130" t="s">
        <v>27</v>
      </c>
      <c r="G130" t="s">
        <v>27</v>
      </c>
      <c r="H130" t="s">
        <v>3</v>
      </c>
      <c r="I130" t="s">
        <v>27</v>
      </c>
      <c r="J130" t="s">
        <v>27</v>
      </c>
      <c r="K130" t="s">
        <v>3</v>
      </c>
      <c r="L130" t="s">
        <v>3</v>
      </c>
      <c r="M130" t="s">
        <v>3</v>
      </c>
      <c r="N130" t="s">
        <v>26</v>
      </c>
      <c r="O130" t="s">
        <v>27</v>
      </c>
      <c r="P130" t="s">
        <v>3</v>
      </c>
      <c r="Q130" t="s">
        <v>3</v>
      </c>
      <c r="R130" t="s">
        <v>3</v>
      </c>
      <c r="S130" t="s">
        <v>838</v>
      </c>
      <c r="T130" t="s">
        <v>839</v>
      </c>
      <c r="U130" t="s">
        <v>840</v>
      </c>
    </row>
    <row r="131" spans="1:21" x14ac:dyDescent="0.25">
      <c r="A131">
        <v>474</v>
      </c>
      <c r="B131">
        <v>1</v>
      </c>
      <c r="C131" t="s">
        <v>3</v>
      </c>
      <c r="D131" t="s">
        <v>26</v>
      </c>
      <c r="E131" t="s">
        <v>850</v>
      </c>
      <c r="F131" t="s">
        <v>850</v>
      </c>
      <c r="G131" t="s">
        <v>851</v>
      </c>
      <c r="H131" t="s">
        <v>3</v>
      </c>
      <c r="I131" t="s">
        <v>851</v>
      </c>
      <c r="J131" t="s">
        <v>850</v>
      </c>
      <c r="K131" t="s">
        <v>3</v>
      </c>
      <c r="L131" t="s">
        <v>3</v>
      </c>
      <c r="M131" t="s">
        <v>3</v>
      </c>
      <c r="N131" t="s">
        <v>26</v>
      </c>
      <c r="O131" t="s">
        <v>850</v>
      </c>
      <c r="P131" t="s">
        <v>3</v>
      </c>
      <c r="Q131" t="s">
        <v>3</v>
      </c>
      <c r="R131" t="s">
        <v>3</v>
      </c>
      <c r="S131" t="s">
        <v>852</v>
      </c>
      <c r="T131" t="s">
        <v>853</v>
      </c>
      <c r="U131" t="s">
        <v>849</v>
      </c>
    </row>
    <row r="132" spans="1:21" x14ac:dyDescent="0.25">
      <c r="A132">
        <v>474</v>
      </c>
      <c r="B132">
        <v>1</v>
      </c>
      <c r="C132" t="s">
        <v>3</v>
      </c>
      <c r="D132" t="s">
        <v>26</v>
      </c>
      <c r="E132" t="s">
        <v>27</v>
      </c>
      <c r="F132" t="s">
        <v>27</v>
      </c>
      <c r="G132" t="s">
        <v>27</v>
      </c>
      <c r="H132" t="s">
        <v>3</v>
      </c>
      <c r="I132" t="s">
        <v>27</v>
      </c>
      <c r="J132" t="s">
        <v>27</v>
      </c>
      <c r="K132" t="s">
        <v>3</v>
      </c>
      <c r="L132" t="s">
        <v>3</v>
      </c>
      <c r="M132" t="s">
        <v>3</v>
      </c>
      <c r="N132" t="s">
        <v>26</v>
      </c>
      <c r="O132" t="s">
        <v>27</v>
      </c>
      <c r="P132" t="s">
        <v>3</v>
      </c>
      <c r="Q132" t="s">
        <v>3</v>
      </c>
      <c r="R132" t="s">
        <v>3</v>
      </c>
      <c r="S132" t="s">
        <v>838</v>
      </c>
      <c r="T132" t="s">
        <v>839</v>
      </c>
      <c r="U132" t="s">
        <v>840</v>
      </c>
    </row>
    <row r="133" spans="1:21" x14ac:dyDescent="0.25">
      <c r="A133">
        <v>479</v>
      </c>
      <c r="B133">
        <v>1</v>
      </c>
      <c r="C133" t="s">
        <v>3</v>
      </c>
      <c r="D133" t="s">
        <v>26</v>
      </c>
      <c r="E133" t="s">
        <v>850</v>
      </c>
      <c r="F133" t="s">
        <v>850</v>
      </c>
      <c r="G133" t="s">
        <v>851</v>
      </c>
      <c r="H133" t="s">
        <v>3</v>
      </c>
      <c r="I133" t="s">
        <v>851</v>
      </c>
      <c r="J133" t="s">
        <v>850</v>
      </c>
      <c r="K133" t="s">
        <v>3</v>
      </c>
      <c r="L133" t="s">
        <v>3</v>
      </c>
      <c r="M133" t="s">
        <v>3</v>
      </c>
      <c r="N133" t="s">
        <v>26</v>
      </c>
      <c r="O133" t="s">
        <v>850</v>
      </c>
      <c r="P133" t="s">
        <v>3</v>
      </c>
      <c r="Q133" t="s">
        <v>3</v>
      </c>
      <c r="R133" t="s">
        <v>3</v>
      </c>
      <c r="S133" t="s">
        <v>852</v>
      </c>
      <c r="T133" t="s">
        <v>853</v>
      </c>
      <c r="U133" t="s">
        <v>849</v>
      </c>
    </row>
    <row r="134" spans="1:21" x14ac:dyDescent="0.25">
      <c r="A134">
        <v>479</v>
      </c>
      <c r="B134">
        <v>1</v>
      </c>
      <c r="C134" t="s">
        <v>3</v>
      </c>
      <c r="D134" t="s">
        <v>26</v>
      </c>
      <c r="E134" t="s">
        <v>27</v>
      </c>
      <c r="F134" t="s">
        <v>27</v>
      </c>
      <c r="G134" t="s">
        <v>27</v>
      </c>
      <c r="H134" t="s">
        <v>3</v>
      </c>
      <c r="I134" t="s">
        <v>27</v>
      </c>
      <c r="J134" t="s">
        <v>27</v>
      </c>
      <c r="K134" t="s">
        <v>3</v>
      </c>
      <c r="L134" t="s">
        <v>3</v>
      </c>
      <c r="M134" t="s">
        <v>3</v>
      </c>
      <c r="N134" t="s">
        <v>26</v>
      </c>
      <c r="O134" t="s">
        <v>27</v>
      </c>
      <c r="P134" t="s">
        <v>3</v>
      </c>
      <c r="Q134" t="s">
        <v>3</v>
      </c>
      <c r="R134" t="s">
        <v>3</v>
      </c>
      <c r="S134" t="s">
        <v>838</v>
      </c>
      <c r="T134" t="s">
        <v>839</v>
      </c>
      <c r="U134" t="s">
        <v>840</v>
      </c>
    </row>
    <row r="135" spans="1:21" x14ac:dyDescent="0.25">
      <c r="A135">
        <v>480</v>
      </c>
      <c r="B135">
        <v>1</v>
      </c>
      <c r="C135" t="s">
        <v>3</v>
      </c>
      <c r="D135" t="s">
        <v>26</v>
      </c>
      <c r="E135" t="s">
        <v>850</v>
      </c>
      <c r="F135" t="s">
        <v>850</v>
      </c>
      <c r="G135" t="s">
        <v>851</v>
      </c>
      <c r="H135" t="s">
        <v>3</v>
      </c>
      <c r="I135" t="s">
        <v>851</v>
      </c>
      <c r="J135" t="s">
        <v>850</v>
      </c>
      <c r="K135" t="s">
        <v>3</v>
      </c>
      <c r="L135" t="s">
        <v>3</v>
      </c>
      <c r="M135" t="s">
        <v>3</v>
      </c>
      <c r="N135" t="s">
        <v>26</v>
      </c>
      <c r="O135" t="s">
        <v>850</v>
      </c>
      <c r="P135" t="s">
        <v>3</v>
      </c>
      <c r="Q135" t="s">
        <v>3</v>
      </c>
      <c r="R135" t="s">
        <v>3</v>
      </c>
      <c r="S135" t="s">
        <v>852</v>
      </c>
      <c r="T135" t="s">
        <v>853</v>
      </c>
      <c r="U135" t="s">
        <v>849</v>
      </c>
    </row>
    <row r="136" spans="1:21" x14ac:dyDescent="0.25">
      <c r="A136">
        <v>480</v>
      </c>
      <c r="B136">
        <v>1</v>
      </c>
      <c r="C136" t="s">
        <v>3</v>
      </c>
      <c r="D136" t="s">
        <v>26</v>
      </c>
      <c r="E136" t="s">
        <v>27</v>
      </c>
      <c r="F136" t="s">
        <v>27</v>
      </c>
      <c r="G136" t="s">
        <v>27</v>
      </c>
      <c r="H136" t="s">
        <v>3</v>
      </c>
      <c r="I136" t="s">
        <v>27</v>
      </c>
      <c r="J136" t="s">
        <v>27</v>
      </c>
      <c r="K136" t="s">
        <v>3</v>
      </c>
      <c r="L136" t="s">
        <v>3</v>
      </c>
      <c r="M136" t="s">
        <v>3</v>
      </c>
      <c r="N136" t="s">
        <v>26</v>
      </c>
      <c r="O136" t="s">
        <v>27</v>
      </c>
      <c r="P136" t="s">
        <v>3</v>
      </c>
      <c r="Q136" t="s">
        <v>3</v>
      </c>
      <c r="R136" t="s">
        <v>3</v>
      </c>
      <c r="S136" t="s">
        <v>838</v>
      </c>
      <c r="T136" t="s">
        <v>839</v>
      </c>
      <c r="U136" t="s">
        <v>840</v>
      </c>
    </row>
    <row r="137" spans="1:21" x14ac:dyDescent="0.25">
      <c r="A137">
        <v>485</v>
      </c>
      <c r="B137">
        <v>1</v>
      </c>
      <c r="C137" t="s">
        <v>3</v>
      </c>
      <c r="D137" t="s">
        <v>26</v>
      </c>
      <c r="E137" t="s">
        <v>850</v>
      </c>
      <c r="F137" t="s">
        <v>850</v>
      </c>
      <c r="G137" t="s">
        <v>851</v>
      </c>
      <c r="H137" t="s">
        <v>3</v>
      </c>
      <c r="I137" t="s">
        <v>851</v>
      </c>
      <c r="J137" t="s">
        <v>850</v>
      </c>
      <c r="K137" t="s">
        <v>3</v>
      </c>
      <c r="L137" t="s">
        <v>3</v>
      </c>
      <c r="M137" t="s">
        <v>3</v>
      </c>
      <c r="N137" t="s">
        <v>26</v>
      </c>
      <c r="O137" t="s">
        <v>850</v>
      </c>
      <c r="P137" t="s">
        <v>3</v>
      </c>
      <c r="Q137" t="s">
        <v>3</v>
      </c>
      <c r="R137" t="s">
        <v>3</v>
      </c>
      <c r="S137" t="s">
        <v>852</v>
      </c>
      <c r="T137" t="s">
        <v>853</v>
      </c>
      <c r="U137" t="s">
        <v>849</v>
      </c>
    </row>
    <row r="138" spans="1:21" x14ac:dyDescent="0.25">
      <c r="A138">
        <v>485</v>
      </c>
      <c r="B138">
        <v>1</v>
      </c>
      <c r="C138" t="s">
        <v>3</v>
      </c>
      <c r="D138" t="s">
        <v>26</v>
      </c>
      <c r="E138" t="s">
        <v>27</v>
      </c>
      <c r="F138" t="s">
        <v>27</v>
      </c>
      <c r="G138" t="s">
        <v>27</v>
      </c>
      <c r="H138" t="s">
        <v>3</v>
      </c>
      <c r="I138" t="s">
        <v>27</v>
      </c>
      <c r="J138" t="s">
        <v>27</v>
      </c>
      <c r="K138" t="s">
        <v>3</v>
      </c>
      <c r="L138" t="s">
        <v>3</v>
      </c>
      <c r="M138" t="s">
        <v>3</v>
      </c>
      <c r="N138" t="s">
        <v>26</v>
      </c>
      <c r="O138" t="s">
        <v>27</v>
      </c>
      <c r="P138" t="s">
        <v>3</v>
      </c>
      <c r="Q138" t="s">
        <v>3</v>
      </c>
      <c r="R138" t="s">
        <v>3</v>
      </c>
      <c r="S138" t="s">
        <v>838</v>
      </c>
      <c r="T138" t="s">
        <v>839</v>
      </c>
      <c r="U138" t="s">
        <v>840</v>
      </c>
    </row>
    <row r="139" spans="1:21" x14ac:dyDescent="0.25">
      <c r="A139">
        <v>486</v>
      </c>
      <c r="B139">
        <v>1</v>
      </c>
      <c r="C139" t="s">
        <v>3</v>
      </c>
      <c r="D139" t="s">
        <v>26</v>
      </c>
      <c r="E139" t="s">
        <v>850</v>
      </c>
      <c r="F139" t="s">
        <v>850</v>
      </c>
      <c r="G139" t="s">
        <v>851</v>
      </c>
      <c r="H139" t="s">
        <v>3</v>
      </c>
      <c r="I139" t="s">
        <v>851</v>
      </c>
      <c r="J139" t="s">
        <v>850</v>
      </c>
      <c r="K139" t="s">
        <v>3</v>
      </c>
      <c r="L139" t="s">
        <v>3</v>
      </c>
      <c r="M139" t="s">
        <v>3</v>
      </c>
      <c r="N139" t="s">
        <v>26</v>
      </c>
      <c r="O139" t="s">
        <v>850</v>
      </c>
      <c r="P139" t="s">
        <v>3</v>
      </c>
      <c r="Q139" t="s">
        <v>3</v>
      </c>
      <c r="R139" t="s">
        <v>3</v>
      </c>
      <c r="S139" t="s">
        <v>852</v>
      </c>
      <c r="T139" t="s">
        <v>853</v>
      </c>
      <c r="U139" t="s">
        <v>849</v>
      </c>
    </row>
    <row r="140" spans="1:21" x14ac:dyDescent="0.25">
      <c r="A140">
        <v>486</v>
      </c>
      <c r="B140">
        <v>1</v>
      </c>
      <c r="C140" t="s">
        <v>3</v>
      </c>
      <c r="D140" t="s">
        <v>26</v>
      </c>
      <c r="E140" t="s">
        <v>27</v>
      </c>
      <c r="F140" t="s">
        <v>27</v>
      </c>
      <c r="G140" t="s">
        <v>27</v>
      </c>
      <c r="H140" t="s">
        <v>3</v>
      </c>
      <c r="I140" t="s">
        <v>27</v>
      </c>
      <c r="J140" t="s">
        <v>27</v>
      </c>
      <c r="K140" t="s">
        <v>3</v>
      </c>
      <c r="L140" t="s">
        <v>3</v>
      </c>
      <c r="M140" t="s">
        <v>3</v>
      </c>
      <c r="N140" t="s">
        <v>26</v>
      </c>
      <c r="O140" t="s">
        <v>27</v>
      </c>
      <c r="P140" t="s">
        <v>3</v>
      </c>
      <c r="Q140" t="s">
        <v>3</v>
      </c>
      <c r="R140" t="s">
        <v>3</v>
      </c>
      <c r="S140" t="s">
        <v>838</v>
      </c>
      <c r="T140" t="s">
        <v>839</v>
      </c>
      <c r="U140" t="s">
        <v>840</v>
      </c>
    </row>
    <row r="141" spans="1:21" x14ac:dyDescent="0.25">
      <c r="A141">
        <v>491</v>
      </c>
      <c r="B141">
        <v>1</v>
      </c>
      <c r="C141" t="s">
        <v>3</v>
      </c>
      <c r="D141" t="s">
        <v>26</v>
      </c>
      <c r="E141" t="s">
        <v>850</v>
      </c>
      <c r="F141" t="s">
        <v>850</v>
      </c>
      <c r="G141" t="s">
        <v>851</v>
      </c>
      <c r="H141" t="s">
        <v>3</v>
      </c>
      <c r="I141" t="s">
        <v>851</v>
      </c>
      <c r="J141" t="s">
        <v>850</v>
      </c>
      <c r="K141" t="s">
        <v>3</v>
      </c>
      <c r="L141" t="s">
        <v>3</v>
      </c>
      <c r="M141" t="s">
        <v>3</v>
      </c>
      <c r="N141" t="s">
        <v>26</v>
      </c>
      <c r="O141" t="s">
        <v>850</v>
      </c>
      <c r="P141" t="s">
        <v>3</v>
      </c>
      <c r="Q141" t="s">
        <v>3</v>
      </c>
      <c r="R141" t="s">
        <v>3</v>
      </c>
      <c r="S141" t="s">
        <v>852</v>
      </c>
      <c r="T141" t="s">
        <v>853</v>
      </c>
      <c r="U141" t="s">
        <v>849</v>
      </c>
    </row>
    <row r="142" spans="1:21" x14ac:dyDescent="0.25">
      <c r="A142">
        <v>491</v>
      </c>
      <c r="B142">
        <v>1</v>
      </c>
      <c r="C142" t="s">
        <v>3</v>
      </c>
      <c r="D142" t="s">
        <v>26</v>
      </c>
      <c r="E142" t="s">
        <v>27</v>
      </c>
      <c r="F142" t="s">
        <v>27</v>
      </c>
      <c r="G142" t="s">
        <v>27</v>
      </c>
      <c r="H142" t="s">
        <v>3</v>
      </c>
      <c r="I142" t="s">
        <v>27</v>
      </c>
      <c r="J142" t="s">
        <v>27</v>
      </c>
      <c r="K142" t="s">
        <v>3</v>
      </c>
      <c r="L142" t="s">
        <v>3</v>
      </c>
      <c r="M142" t="s">
        <v>3</v>
      </c>
      <c r="N142" t="s">
        <v>26</v>
      </c>
      <c r="O142" t="s">
        <v>27</v>
      </c>
      <c r="P142" t="s">
        <v>3</v>
      </c>
      <c r="Q142" t="s">
        <v>3</v>
      </c>
      <c r="R142" t="s">
        <v>3</v>
      </c>
      <c r="S142" t="s">
        <v>838</v>
      </c>
      <c r="T142" t="s">
        <v>839</v>
      </c>
      <c r="U142" t="s">
        <v>840</v>
      </c>
    </row>
    <row r="143" spans="1:21" x14ac:dyDescent="0.25">
      <c r="A143">
        <v>492</v>
      </c>
      <c r="B143">
        <v>1</v>
      </c>
      <c r="C143" t="s">
        <v>3</v>
      </c>
      <c r="D143" t="s">
        <v>26</v>
      </c>
      <c r="E143" t="s">
        <v>850</v>
      </c>
      <c r="F143" t="s">
        <v>850</v>
      </c>
      <c r="G143" t="s">
        <v>851</v>
      </c>
      <c r="H143" t="s">
        <v>3</v>
      </c>
      <c r="I143" t="s">
        <v>851</v>
      </c>
      <c r="J143" t="s">
        <v>850</v>
      </c>
      <c r="K143" t="s">
        <v>3</v>
      </c>
      <c r="L143" t="s">
        <v>3</v>
      </c>
      <c r="M143" t="s">
        <v>3</v>
      </c>
      <c r="N143" t="s">
        <v>26</v>
      </c>
      <c r="O143" t="s">
        <v>850</v>
      </c>
      <c r="P143" t="s">
        <v>3</v>
      </c>
      <c r="Q143" t="s">
        <v>3</v>
      </c>
      <c r="R143" t="s">
        <v>3</v>
      </c>
      <c r="S143" t="s">
        <v>852</v>
      </c>
      <c r="T143" t="s">
        <v>853</v>
      </c>
      <c r="U143" t="s">
        <v>849</v>
      </c>
    </row>
    <row r="144" spans="1:21" x14ac:dyDescent="0.25">
      <c r="A144">
        <v>492</v>
      </c>
      <c r="B144">
        <v>1</v>
      </c>
      <c r="C144" t="s">
        <v>3</v>
      </c>
      <c r="D144" t="s">
        <v>26</v>
      </c>
      <c r="E144" t="s">
        <v>27</v>
      </c>
      <c r="F144" t="s">
        <v>27</v>
      </c>
      <c r="G144" t="s">
        <v>27</v>
      </c>
      <c r="H144" t="s">
        <v>3</v>
      </c>
      <c r="I144" t="s">
        <v>27</v>
      </c>
      <c r="J144" t="s">
        <v>27</v>
      </c>
      <c r="K144" t="s">
        <v>3</v>
      </c>
      <c r="L144" t="s">
        <v>3</v>
      </c>
      <c r="M144" t="s">
        <v>3</v>
      </c>
      <c r="N144" t="s">
        <v>26</v>
      </c>
      <c r="O144" t="s">
        <v>27</v>
      </c>
      <c r="P144" t="s">
        <v>3</v>
      </c>
      <c r="Q144" t="s">
        <v>3</v>
      </c>
      <c r="R144" t="s">
        <v>3</v>
      </c>
      <c r="S144" t="s">
        <v>838</v>
      </c>
      <c r="T144" t="s">
        <v>839</v>
      </c>
      <c r="U144" t="s">
        <v>840</v>
      </c>
    </row>
    <row r="145" spans="1:21" x14ac:dyDescent="0.25">
      <c r="A145">
        <v>497</v>
      </c>
      <c r="B145">
        <v>1</v>
      </c>
      <c r="C145" t="s">
        <v>3</v>
      </c>
      <c r="D145" t="s">
        <v>26</v>
      </c>
      <c r="E145" t="s">
        <v>850</v>
      </c>
      <c r="F145" t="s">
        <v>850</v>
      </c>
      <c r="G145" t="s">
        <v>851</v>
      </c>
      <c r="H145" t="s">
        <v>3</v>
      </c>
      <c r="I145" t="s">
        <v>851</v>
      </c>
      <c r="J145" t="s">
        <v>850</v>
      </c>
      <c r="K145" t="s">
        <v>3</v>
      </c>
      <c r="L145" t="s">
        <v>3</v>
      </c>
      <c r="M145" t="s">
        <v>3</v>
      </c>
      <c r="N145" t="s">
        <v>26</v>
      </c>
      <c r="O145" t="s">
        <v>850</v>
      </c>
      <c r="P145" t="s">
        <v>3</v>
      </c>
      <c r="Q145" t="s">
        <v>3</v>
      </c>
      <c r="R145" t="s">
        <v>3</v>
      </c>
      <c r="S145" t="s">
        <v>852</v>
      </c>
      <c r="T145" t="s">
        <v>853</v>
      </c>
      <c r="U145" t="s">
        <v>849</v>
      </c>
    </row>
    <row r="146" spans="1:21" x14ac:dyDescent="0.25">
      <c r="A146">
        <v>497</v>
      </c>
      <c r="B146">
        <v>1</v>
      </c>
      <c r="C146" t="s">
        <v>3</v>
      </c>
      <c r="D146" t="s">
        <v>26</v>
      </c>
      <c r="E146" t="s">
        <v>27</v>
      </c>
      <c r="F146" t="s">
        <v>27</v>
      </c>
      <c r="G146" t="s">
        <v>27</v>
      </c>
      <c r="H146" t="s">
        <v>3</v>
      </c>
      <c r="I146" t="s">
        <v>27</v>
      </c>
      <c r="J146" t="s">
        <v>27</v>
      </c>
      <c r="K146" t="s">
        <v>3</v>
      </c>
      <c r="L146" t="s">
        <v>3</v>
      </c>
      <c r="M146" t="s">
        <v>3</v>
      </c>
      <c r="N146" t="s">
        <v>26</v>
      </c>
      <c r="O146" t="s">
        <v>27</v>
      </c>
      <c r="P146" t="s">
        <v>3</v>
      </c>
      <c r="Q146" t="s">
        <v>3</v>
      </c>
      <c r="R146" t="s">
        <v>3</v>
      </c>
      <c r="S146" t="s">
        <v>838</v>
      </c>
      <c r="T146" t="s">
        <v>839</v>
      </c>
      <c r="U146" t="s">
        <v>840</v>
      </c>
    </row>
    <row r="147" spans="1:21" x14ac:dyDescent="0.25">
      <c r="A147">
        <v>498</v>
      </c>
      <c r="B147">
        <v>1</v>
      </c>
      <c r="C147" t="s">
        <v>3</v>
      </c>
      <c r="D147" t="s">
        <v>26</v>
      </c>
      <c r="E147" t="s">
        <v>850</v>
      </c>
      <c r="F147" t="s">
        <v>850</v>
      </c>
      <c r="G147" t="s">
        <v>851</v>
      </c>
      <c r="H147" t="s">
        <v>3</v>
      </c>
      <c r="I147" t="s">
        <v>851</v>
      </c>
      <c r="J147" t="s">
        <v>850</v>
      </c>
      <c r="K147" t="s">
        <v>3</v>
      </c>
      <c r="L147" t="s">
        <v>3</v>
      </c>
      <c r="M147" t="s">
        <v>3</v>
      </c>
      <c r="N147" t="s">
        <v>26</v>
      </c>
      <c r="O147" t="s">
        <v>850</v>
      </c>
      <c r="P147" t="s">
        <v>3</v>
      </c>
      <c r="Q147" t="s">
        <v>3</v>
      </c>
      <c r="R147" t="s">
        <v>3</v>
      </c>
      <c r="S147" t="s">
        <v>852</v>
      </c>
      <c r="T147" t="s">
        <v>853</v>
      </c>
      <c r="U147" t="s">
        <v>849</v>
      </c>
    </row>
    <row r="148" spans="1:21" x14ac:dyDescent="0.25">
      <c r="A148">
        <v>498</v>
      </c>
      <c r="B148">
        <v>1</v>
      </c>
      <c r="C148" t="s">
        <v>3</v>
      </c>
      <c r="D148" t="s">
        <v>26</v>
      </c>
      <c r="E148" t="s">
        <v>27</v>
      </c>
      <c r="F148" t="s">
        <v>27</v>
      </c>
      <c r="G148" t="s">
        <v>27</v>
      </c>
      <c r="H148" t="s">
        <v>3</v>
      </c>
      <c r="I148" t="s">
        <v>27</v>
      </c>
      <c r="J148" t="s">
        <v>27</v>
      </c>
      <c r="K148" t="s">
        <v>3</v>
      </c>
      <c r="L148" t="s">
        <v>3</v>
      </c>
      <c r="M148" t="s">
        <v>3</v>
      </c>
      <c r="N148" t="s">
        <v>26</v>
      </c>
      <c r="O148" t="s">
        <v>27</v>
      </c>
      <c r="P148" t="s">
        <v>3</v>
      </c>
      <c r="Q148" t="s">
        <v>3</v>
      </c>
      <c r="R148" t="s">
        <v>3</v>
      </c>
      <c r="S148" t="s">
        <v>838</v>
      </c>
      <c r="T148" t="s">
        <v>839</v>
      </c>
      <c r="U148" t="s">
        <v>840</v>
      </c>
    </row>
    <row r="149" spans="1:21" x14ac:dyDescent="0.25">
      <c r="A149">
        <v>507</v>
      </c>
      <c r="B149">
        <v>1</v>
      </c>
      <c r="C149" t="s">
        <v>3</v>
      </c>
      <c r="D149" t="s">
        <v>26</v>
      </c>
      <c r="E149" t="s">
        <v>850</v>
      </c>
      <c r="F149" t="s">
        <v>850</v>
      </c>
      <c r="G149" t="s">
        <v>851</v>
      </c>
      <c r="H149" t="s">
        <v>3</v>
      </c>
      <c r="I149" t="s">
        <v>851</v>
      </c>
      <c r="J149" t="s">
        <v>850</v>
      </c>
      <c r="K149" t="s">
        <v>3</v>
      </c>
      <c r="L149" t="s">
        <v>3</v>
      </c>
      <c r="M149" t="s">
        <v>3</v>
      </c>
      <c r="N149" t="s">
        <v>26</v>
      </c>
      <c r="O149" t="s">
        <v>850</v>
      </c>
      <c r="P149" t="s">
        <v>3</v>
      </c>
      <c r="Q149" t="s">
        <v>3</v>
      </c>
      <c r="R149" t="s">
        <v>3</v>
      </c>
      <c r="S149" t="s">
        <v>852</v>
      </c>
      <c r="T149" t="s">
        <v>853</v>
      </c>
      <c r="U149" t="s">
        <v>849</v>
      </c>
    </row>
    <row r="150" spans="1:21" x14ac:dyDescent="0.25">
      <c r="A150">
        <v>507</v>
      </c>
      <c r="B150">
        <v>1</v>
      </c>
      <c r="C150" t="s">
        <v>3</v>
      </c>
      <c r="D150" t="s">
        <v>26</v>
      </c>
      <c r="E150" t="s">
        <v>27</v>
      </c>
      <c r="F150" t="s">
        <v>27</v>
      </c>
      <c r="G150" t="s">
        <v>27</v>
      </c>
      <c r="H150" t="s">
        <v>3</v>
      </c>
      <c r="I150" t="s">
        <v>27</v>
      </c>
      <c r="J150" t="s">
        <v>27</v>
      </c>
      <c r="K150" t="s">
        <v>3</v>
      </c>
      <c r="L150" t="s">
        <v>3</v>
      </c>
      <c r="M150" t="s">
        <v>3</v>
      </c>
      <c r="N150" t="s">
        <v>26</v>
      </c>
      <c r="O150" t="s">
        <v>27</v>
      </c>
      <c r="P150" t="s">
        <v>3</v>
      </c>
      <c r="Q150" t="s">
        <v>3</v>
      </c>
      <c r="R150" t="s">
        <v>3</v>
      </c>
      <c r="S150" t="s">
        <v>838</v>
      </c>
      <c r="T150" t="s">
        <v>839</v>
      </c>
      <c r="U150" t="s">
        <v>840</v>
      </c>
    </row>
    <row r="151" spans="1:21" x14ac:dyDescent="0.25">
      <c r="A151">
        <v>508</v>
      </c>
      <c r="B151">
        <v>1</v>
      </c>
      <c r="C151" t="s">
        <v>3</v>
      </c>
      <c r="D151" t="s">
        <v>26</v>
      </c>
      <c r="E151" t="s">
        <v>850</v>
      </c>
      <c r="F151" t="s">
        <v>850</v>
      </c>
      <c r="G151" t="s">
        <v>851</v>
      </c>
      <c r="H151" t="s">
        <v>3</v>
      </c>
      <c r="I151" t="s">
        <v>851</v>
      </c>
      <c r="J151" t="s">
        <v>850</v>
      </c>
      <c r="K151" t="s">
        <v>3</v>
      </c>
      <c r="L151" t="s">
        <v>3</v>
      </c>
      <c r="M151" t="s">
        <v>3</v>
      </c>
      <c r="N151" t="s">
        <v>26</v>
      </c>
      <c r="O151" t="s">
        <v>850</v>
      </c>
      <c r="P151" t="s">
        <v>3</v>
      </c>
      <c r="Q151" t="s">
        <v>3</v>
      </c>
      <c r="R151" t="s">
        <v>3</v>
      </c>
      <c r="S151" t="s">
        <v>852</v>
      </c>
      <c r="T151" t="s">
        <v>853</v>
      </c>
      <c r="U151" t="s">
        <v>849</v>
      </c>
    </row>
    <row r="152" spans="1:21" x14ac:dyDescent="0.25">
      <c r="A152">
        <v>508</v>
      </c>
      <c r="B152">
        <v>1</v>
      </c>
      <c r="C152" t="s">
        <v>3</v>
      </c>
      <c r="D152" t="s">
        <v>26</v>
      </c>
      <c r="E152" t="s">
        <v>27</v>
      </c>
      <c r="F152" t="s">
        <v>27</v>
      </c>
      <c r="G152" t="s">
        <v>27</v>
      </c>
      <c r="H152" t="s">
        <v>3</v>
      </c>
      <c r="I152" t="s">
        <v>27</v>
      </c>
      <c r="J152" t="s">
        <v>27</v>
      </c>
      <c r="K152" t="s">
        <v>3</v>
      </c>
      <c r="L152" t="s">
        <v>3</v>
      </c>
      <c r="M152" t="s">
        <v>3</v>
      </c>
      <c r="N152" t="s">
        <v>26</v>
      </c>
      <c r="O152" t="s">
        <v>27</v>
      </c>
      <c r="P152" t="s">
        <v>3</v>
      </c>
      <c r="Q152" t="s">
        <v>3</v>
      </c>
      <c r="R152" t="s">
        <v>3</v>
      </c>
      <c r="S152" t="s">
        <v>838</v>
      </c>
      <c r="T152" t="s">
        <v>839</v>
      </c>
      <c r="U152" t="s">
        <v>840</v>
      </c>
    </row>
    <row r="153" spans="1:21" x14ac:dyDescent="0.25">
      <c r="A153">
        <v>511</v>
      </c>
      <c r="B153">
        <v>1</v>
      </c>
      <c r="C153" t="s">
        <v>3</v>
      </c>
      <c r="D153" t="s">
        <v>26</v>
      </c>
      <c r="E153" t="s">
        <v>850</v>
      </c>
      <c r="F153" t="s">
        <v>850</v>
      </c>
      <c r="G153" t="s">
        <v>851</v>
      </c>
      <c r="H153" t="s">
        <v>3</v>
      </c>
      <c r="I153" t="s">
        <v>851</v>
      </c>
      <c r="J153" t="s">
        <v>850</v>
      </c>
      <c r="K153" t="s">
        <v>3</v>
      </c>
      <c r="L153" t="s">
        <v>3</v>
      </c>
      <c r="M153" t="s">
        <v>3</v>
      </c>
      <c r="N153" t="s">
        <v>26</v>
      </c>
      <c r="O153" t="s">
        <v>850</v>
      </c>
      <c r="P153" t="s">
        <v>3</v>
      </c>
      <c r="Q153" t="s">
        <v>3</v>
      </c>
      <c r="R153" t="s">
        <v>3</v>
      </c>
      <c r="S153" t="s">
        <v>852</v>
      </c>
      <c r="T153" t="s">
        <v>853</v>
      </c>
      <c r="U153" t="s">
        <v>849</v>
      </c>
    </row>
    <row r="154" spans="1:21" x14ac:dyDescent="0.25">
      <c r="A154">
        <v>511</v>
      </c>
      <c r="B154">
        <v>1</v>
      </c>
      <c r="C154" t="s">
        <v>3</v>
      </c>
      <c r="D154" t="s">
        <v>26</v>
      </c>
      <c r="E154" t="s">
        <v>27</v>
      </c>
      <c r="F154" t="s">
        <v>27</v>
      </c>
      <c r="G154" t="s">
        <v>27</v>
      </c>
      <c r="H154" t="s">
        <v>3</v>
      </c>
      <c r="I154" t="s">
        <v>27</v>
      </c>
      <c r="J154" t="s">
        <v>27</v>
      </c>
      <c r="K154" t="s">
        <v>3</v>
      </c>
      <c r="L154" t="s">
        <v>3</v>
      </c>
      <c r="M154" t="s">
        <v>3</v>
      </c>
      <c r="N154" t="s">
        <v>26</v>
      </c>
      <c r="O154" t="s">
        <v>27</v>
      </c>
      <c r="P154" t="s">
        <v>3</v>
      </c>
      <c r="Q154" t="s">
        <v>3</v>
      </c>
      <c r="R154" t="s">
        <v>3</v>
      </c>
      <c r="S154" t="s">
        <v>838</v>
      </c>
      <c r="T154" t="s">
        <v>839</v>
      </c>
      <c r="U154" t="s">
        <v>840</v>
      </c>
    </row>
    <row r="155" spans="1:21" x14ac:dyDescent="0.25">
      <c r="A155">
        <v>512</v>
      </c>
      <c r="B155">
        <v>1</v>
      </c>
      <c r="C155" t="s">
        <v>3</v>
      </c>
      <c r="D155" t="s">
        <v>26</v>
      </c>
      <c r="E155" t="s">
        <v>850</v>
      </c>
      <c r="F155" t="s">
        <v>850</v>
      </c>
      <c r="G155" t="s">
        <v>851</v>
      </c>
      <c r="H155" t="s">
        <v>3</v>
      </c>
      <c r="I155" t="s">
        <v>851</v>
      </c>
      <c r="J155" t="s">
        <v>850</v>
      </c>
      <c r="K155" t="s">
        <v>3</v>
      </c>
      <c r="L155" t="s">
        <v>3</v>
      </c>
      <c r="M155" t="s">
        <v>3</v>
      </c>
      <c r="N155" t="s">
        <v>26</v>
      </c>
      <c r="O155" t="s">
        <v>850</v>
      </c>
      <c r="P155" t="s">
        <v>3</v>
      </c>
      <c r="Q155" t="s">
        <v>3</v>
      </c>
      <c r="R155" t="s">
        <v>3</v>
      </c>
      <c r="S155" t="s">
        <v>852</v>
      </c>
      <c r="T155" t="s">
        <v>853</v>
      </c>
      <c r="U155" t="s">
        <v>849</v>
      </c>
    </row>
    <row r="156" spans="1:21" x14ac:dyDescent="0.25">
      <c r="A156">
        <v>512</v>
      </c>
      <c r="B156">
        <v>1</v>
      </c>
      <c r="C156" t="s">
        <v>3</v>
      </c>
      <c r="D156" t="s">
        <v>26</v>
      </c>
      <c r="E156" t="s">
        <v>27</v>
      </c>
      <c r="F156" t="s">
        <v>27</v>
      </c>
      <c r="G156" t="s">
        <v>27</v>
      </c>
      <c r="H156" t="s">
        <v>3</v>
      </c>
      <c r="I156" t="s">
        <v>27</v>
      </c>
      <c r="J156" t="s">
        <v>27</v>
      </c>
      <c r="K156" t="s">
        <v>3</v>
      </c>
      <c r="L156" t="s">
        <v>3</v>
      </c>
      <c r="M156" t="s">
        <v>3</v>
      </c>
      <c r="N156" t="s">
        <v>26</v>
      </c>
      <c r="O156" t="s">
        <v>27</v>
      </c>
      <c r="P156" t="s">
        <v>3</v>
      </c>
      <c r="Q156" t="s">
        <v>3</v>
      </c>
      <c r="R156" t="s">
        <v>3</v>
      </c>
      <c r="S156" t="s">
        <v>838</v>
      </c>
      <c r="T156" t="s">
        <v>839</v>
      </c>
      <c r="U156" t="s">
        <v>840</v>
      </c>
    </row>
    <row r="157" spans="1:21" x14ac:dyDescent="0.25">
      <c r="A157">
        <v>515</v>
      </c>
      <c r="B157">
        <v>1</v>
      </c>
      <c r="C157" t="s">
        <v>3</v>
      </c>
      <c r="D157" t="s">
        <v>26</v>
      </c>
      <c r="E157" t="s">
        <v>850</v>
      </c>
      <c r="F157" t="s">
        <v>850</v>
      </c>
      <c r="G157" t="s">
        <v>851</v>
      </c>
      <c r="H157" t="s">
        <v>3</v>
      </c>
      <c r="I157" t="s">
        <v>851</v>
      </c>
      <c r="J157" t="s">
        <v>850</v>
      </c>
      <c r="K157" t="s">
        <v>3</v>
      </c>
      <c r="L157" t="s">
        <v>3</v>
      </c>
      <c r="M157" t="s">
        <v>3</v>
      </c>
      <c r="N157" t="s">
        <v>26</v>
      </c>
      <c r="O157" t="s">
        <v>850</v>
      </c>
      <c r="P157" t="s">
        <v>3</v>
      </c>
      <c r="Q157" t="s">
        <v>3</v>
      </c>
      <c r="R157" t="s">
        <v>3</v>
      </c>
      <c r="S157" t="s">
        <v>852</v>
      </c>
      <c r="T157" t="s">
        <v>853</v>
      </c>
      <c r="U157" t="s">
        <v>849</v>
      </c>
    </row>
    <row r="158" spans="1:21" x14ac:dyDescent="0.25">
      <c r="A158">
        <v>515</v>
      </c>
      <c r="B158">
        <v>1</v>
      </c>
      <c r="C158" t="s">
        <v>3</v>
      </c>
      <c r="D158" t="s">
        <v>26</v>
      </c>
      <c r="E158" t="s">
        <v>27</v>
      </c>
      <c r="F158" t="s">
        <v>27</v>
      </c>
      <c r="G158" t="s">
        <v>27</v>
      </c>
      <c r="H158" t="s">
        <v>3</v>
      </c>
      <c r="I158" t="s">
        <v>27</v>
      </c>
      <c r="J158" t="s">
        <v>27</v>
      </c>
      <c r="K158" t="s">
        <v>3</v>
      </c>
      <c r="L158" t="s">
        <v>3</v>
      </c>
      <c r="M158" t="s">
        <v>3</v>
      </c>
      <c r="N158" t="s">
        <v>26</v>
      </c>
      <c r="O158" t="s">
        <v>27</v>
      </c>
      <c r="P158" t="s">
        <v>3</v>
      </c>
      <c r="Q158" t="s">
        <v>3</v>
      </c>
      <c r="R158" t="s">
        <v>3</v>
      </c>
      <c r="S158" t="s">
        <v>838</v>
      </c>
      <c r="T158" t="s">
        <v>839</v>
      </c>
      <c r="U158" t="s">
        <v>840</v>
      </c>
    </row>
    <row r="159" spans="1:21" x14ac:dyDescent="0.25">
      <c r="A159">
        <v>516</v>
      </c>
      <c r="B159">
        <v>1</v>
      </c>
      <c r="C159" t="s">
        <v>3</v>
      </c>
      <c r="D159" t="s">
        <v>26</v>
      </c>
      <c r="E159" t="s">
        <v>850</v>
      </c>
      <c r="F159" t="s">
        <v>850</v>
      </c>
      <c r="G159" t="s">
        <v>851</v>
      </c>
      <c r="H159" t="s">
        <v>3</v>
      </c>
      <c r="I159" t="s">
        <v>851</v>
      </c>
      <c r="J159" t="s">
        <v>850</v>
      </c>
      <c r="K159" t="s">
        <v>3</v>
      </c>
      <c r="L159" t="s">
        <v>3</v>
      </c>
      <c r="M159" t="s">
        <v>3</v>
      </c>
      <c r="N159" t="s">
        <v>26</v>
      </c>
      <c r="O159" t="s">
        <v>850</v>
      </c>
      <c r="P159" t="s">
        <v>3</v>
      </c>
      <c r="Q159" t="s">
        <v>3</v>
      </c>
      <c r="R159" t="s">
        <v>3</v>
      </c>
      <c r="S159" t="s">
        <v>852</v>
      </c>
      <c r="T159" t="s">
        <v>853</v>
      </c>
      <c r="U159" t="s">
        <v>849</v>
      </c>
    </row>
    <row r="160" spans="1:21" x14ac:dyDescent="0.25">
      <c r="A160">
        <v>516</v>
      </c>
      <c r="B160">
        <v>1</v>
      </c>
      <c r="C160" t="s">
        <v>3</v>
      </c>
      <c r="D160" t="s">
        <v>26</v>
      </c>
      <c r="E160" t="s">
        <v>27</v>
      </c>
      <c r="F160" t="s">
        <v>27</v>
      </c>
      <c r="G160" t="s">
        <v>27</v>
      </c>
      <c r="H160" t="s">
        <v>3</v>
      </c>
      <c r="I160" t="s">
        <v>27</v>
      </c>
      <c r="J160" t="s">
        <v>27</v>
      </c>
      <c r="K160" t="s">
        <v>3</v>
      </c>
      <c r="L160" t="s">
        <v>3</v>
      </c>
      <c r="M160" t="s">
        <v>3</v>
      </c>
      <c r="N160" t="s">
        <v>26</v>
      </c>
      <c r="O160" t="s">
        <v>27</v>
      </c>
      <c r="P160" t="s">
        <v>3</v>
      </c>
      <c r="Q160" t="s">
        <v>3</v>
      </c>
      <c r="R160" t="s">
        <v>3</v>
      </c>
      <c r="S160" t="s">
        <v>838</v>
      </c>
      <c r="T160" t="s">
        <v>839</v>
      </c>
      <c r="U160" t="s">
        <v>840</v>
      </c>
    </row>
    <row r="161" spans="1:21" x14ac:dyDescent="0.25">
      <c r="A161">
        <v>523</v>
      </c>
      <c r="B161">
        <v>1</v>
      </c>
      <c r="C161" t="s">
        <v>3</v>
      </c>
      <c r="D161" t="s">
        <v>26</v>
      </c>
      <c r="E161" t="s">
        <v>850</v>
      </c>
      <c r="F161" t="s">
        <v>850</v>
      </c>
      <c r="G161" t="s">
        <v>851</v>
      </c>
      <c r="H161" t="s">
        <v>3</v>
      </c>
      <c r="I161" t="s">
        <v>851</v>
      </c>
      <c r="J161" t="s">
        <v>850</v>
      </c>
      <c r="K161" t="s">
        <v>3</v>
      </c>
      <c r="L161" t="s">
        <v>3</v>
      </c>
      <c r="M161" t="s">
        <v>3</v>
      </c>
      <c r="N161" t="s">
        <v>26</v>
      </c>
      <c r="O161" t="s">
        <v>850</v>
      </c>
      <c r="P161" t="s">
        <v>3</v>
      </c>
      <c r="Q161" t="s">
        <v>3</v>
      </c>
      <c r="R161" t="s">
        <v>3</v>
      </c>
      <c r="S161" t="s">
        <v>852</v>
      </c>
      <c r="T161" t="s">
        <v>853</v>
      </c>
      <c r="U161" t="s">
        <v>849</v>
      </c>
    </row>
    <row r="162" spans="1:21" x14ac:dyDescent="0.25">
      <c r="A162">
        <v>523</v>
      </c>
      <c r="B162">
        <v>1</v>
      </c>
      <c r="C162" t="s">
        <v>3</v>
      </c>
      <c r="D162" t="s">
        <v>26</v>
      </c>
      <c r="E162" t="s">
        <v>27</v>
      </c>
      <c r="F162" t="s">
        <v>27</v>
      </c>
      <c r="G162" t="s">
        <v>27</v>
      </c>
      <c r="H162" t="s">
        <v>3</v>
      </c>
      <c r="I162" t="s">
        <v>27</v>
      </c>
      <c r="J162" t="s">
        <v>27</v>
      </c>
      <c r="K162" t="s">
        <v>3</v>
      </c>
      <c r="L162" t="s">
        <v>3</v>
      </c>
      <c r="M162" t="s">
        <v>3</v>
      </c>
      <c r="N162" t="s">
        <v>26</v>
      </c>
      <c r="O162" t="s">
        <v>27</v>
      </c>
      <c r="P162" t="s">
        <v>3</v>
      </c>
      <c r="Q162" t="s">
        <v>3</v>
      </c>
      <c r="R162" t="s">
        <v>3</v>
      </c>
      <c r="S162" t="s">
        <v>838</v>
      </c>
      <c r="T162" t="s">
        <v>839</v>
      </c>
      <c r="U162" t="s">
        <v>840</v>
      </c>
    </row>
    <row r="163" spans="1:21" x14ac:dyDescent="0.25">
      <c r="A163">
        <v>524</v>
      </c>
      <c r="B163">
        <v>1</v>
      </c>
      <c r="C163" t="s">
        <v>3</v>
      </c>
      <c r="D163" t="s">
        <v>26</v>
      </c>
      <c r="E163" t="s">
        <v>850</v>
      </c>
      <c r="F163" t="s">
        <v>850</v>
      </c>
      <c r="G163" t="s">
        <v>851</v>
      </c>
      <c r="H163" t="s">
        <v>3</v>
      </c>
      <c r="I163" t="s">
        <v>851</v>
      </c>
      <c r="J163" t="s">
        <v>850</v>
      </c>
      <c r="K163" t="s">
        <v>3</v>
      </c>
      <c r="L163" t="s">
        <v>3</v>
      </c>
      <c r="M163" t="s">
        <v>3</v>
      </c>
      <c r="N163" t="s">
        <v>26</v>
      </c>
      <c r="O163" t="s">
        <v>850</v>
      </c>
      <c r="P163" t="s">
        <v>3</v>
      </c>
      <c r="Q163" t="s">
        <v>3</v>
      </c>
      <c r="R163" t="s">
        <v>3</v>
      </c>
      <c r="S163" t="s">
        <v>852</v>
      </c>
      <c r="T163" t="s">
        <v>853</v>
      </c>
      <c r="U163" t="s">
        <v>849</v>
      </c>
    </row>
    <row r="164" spans="1:21" x14ac:dyDescent="0.25">
      <c r="A164">
        <v>524</v>
      </c>
      <c r="B164">
        <v>1</v>
      </c>
      <c r="C164" t="s">
        <v>3</v>
      </c>
      <c r="D164" t="s">
        <v>26</v>
      </c>
      <c r="E164" t="s">
        <v>27</v>
      </c>
      <c r="F164" t="s">
        <v>27</v>
      </c>
      <c r="G164" t="s">
        <v>27</v>
      </c>
      <c r="H164" t="s">
        <v>3</v>
      </c>
      <c r="I164" t="s">
        <v>27</v>
      </c>
      <c r="J164" t="s">
        <v>27</v>
      </c>
      <c r="K164" t="s">
        <v>3</v>
      </c>
      <c r="L164" t="s">
        <v>3</v>
      </c>
      <c r="M164" t="s">
        <v>3</v>
      </c>
      <c r="N164" t="s">
        <v>26</v>
      </c>
      <c r="O164" t="s">
        <v>27</v>
      </c>
      <c r="P164" t="s">
        <v>3</v>
      </c>
      <c r="Q164" t="s">
        <v>3</v>
      </c>
      <c r="R164" t="s">
        <v>3</v>
      </c>
      <c r="S164" t="s">
        <v>838</v>
      </c>
      <c r="T164" t="s">
        <v>839</v>
      </c>
      <c r="U164" t="s">
        <v>840</v>
      </c>
    </row>
    <row r="165" spans="1:21" x14ac:dyDescent="0.25">
      <c r="A165">
        <v>570</v>
      </c>
      <c r="B165">
        <v>1</v>
      </c>
      <c r="C165" t="s">
        <v>3</v>
      </c>
      <c r="D165" t="s">
        <v>26</v>
      </c>
      <c r="E165" t="s">
        <v>850</v>
      </c>
      <c r="F165" t="s">
        <v>850</v>
      </c>
      <c r="G165" t="s">
        <v>851</v>
      </c>
      <c r="H165" t="s">
        <v>3</v>
      </c>
      <c r="I165" t="s">
        <v>851</v>
      </c>
      <c r="J165" t="s">
        <v>850</v>
      </c>
      <c r="K165" t="s">
        <v>3</v>
      </c>
      <c r="L165" t="s">
        <v>3</v>
      </c>
      <c r="M165" t="s">
        <v>3</v>
      </c>
      <c r="N165" t="s">
        <v>26</v>
      </c>
      <c r="O165" t="s">
        <v>850</v>
      </c>
      <c r="P165" t="s">
        <v>3</v>
      </c>
      <c r="Q165" t="s">
        <v>3</v>
      </c>
      <c r="R165" t="s">
        <v>3</v>
      </c>
      <c r="S165" t="s">
        <v>852</v>
      </c>
      <c r="T165" t="s">
        <v>853</v>
      </c>
      <c r="U165" t="s">
        <v>849</v>
      </c>
    </row>
    <row r="166" spans="1:21" x14ac:dyDescent="0.25">
      <c r="A166">
        <v>570</v>
      </c>
      <c r="B166">
        <v>1</v>
      </c>
      <c r="C166" t="s">
        <v>3</v>
      </c>
      <c r="D166" t="s">
        <v>26</v>
      </c>
      <c r="E166" t="s">
        <v>27</v>
      </c>
      <c r="F166" t="s">
        <v>27</v>
      </c>
      <c r="G166" t="s">
        <v>27</v>
      </c>
      <c r="H166" t="s">
        <v>3</v>
      </c>
      <c r="I166" t="s">
        <v>27</v>
      </c>
      <c r="J166" t="s">
        <v>27</v>
      </c>
      <c r="K166" t="s">
        <v>3</v>
      </c>
      <c r="L166" t="s">
        <v>3</v>
      </c>
      <c r="M166" t="s">
        <v>3</v>
      </c>
      <c r="N166" t="s">
        <v>26</v>
      </c>
      <c r="O166" t="s">
        <v>27</v>
      </c>
      <c r="P166" t="s">
        <v>3</v>
      </c>
      <c r="Q166" t="s">
        <v>3</v>
      </c>
      <c r="R166" t="s">
        <v>3</v>
      </c>
      <c r="S166" t="s">
        <v>838</v>
      </c>
      <c r="T166" t="s">
        <v>839</v>
      </c>
      <c r="U166" t="s">
        <v>840</v>
      </c>
    </row>
    <row r="167" spans="1:21" x14ac:dyDescent="0.25">
      <c r="A167">
        <v>571</v>
      </c>
      <c r="B167">
        <v>1</v>
      </c>
      <c r="C167" t="s">
        <v>3</v>
      </c>
      <c r="D167" t="s">
        <v>26</v>
      </c>
      <c r="E167" t="s">
        <v>850</v>
      </c>
      <c r="F167" t="s">
        <v>850</v>
      </c>
      <c r="G167" t="s">
        <v>851</v>
      </c>
      <c r="H167" t="s">
        <v>3</v>
      </c>
      <c r="I167" t="s">
        <v>851</v>
      </c>
      <c r="J167" t="s">
        <v>850</v>
      </c>
      <c r="K167" t="s">
        <v>3</v>
      </c>
      <c r="L167" t="s">
        <v>3</v>
      </c>
      <c r="M167" t="s">
        <v>3</v>
      </c>
      <c r="N167" t="s">
        <v>26</v>
      </c>
      <c r="O167" t="s">
        <v>850</v>
      </c>
      <c r="P167" t="s">
        <v>3</v>
      </c>
      <c r="Q167" t="s">
        <v>3</v>
      </c>
      <c r="R167" t="s">
        <v>3</v>
      </c>
      <c r="S167" t="s">
        <v>852</v>
      </c>
      <c r="T167" t="s">
        <v>853</v>
      </c>
      <c r="U167" t="s">
        <v>849</v>
      </c>
    </row>
    <row r="168" spans="1:21" x14ac:dyDescent="0.25">
      <c r="A168">
        <v>571</v>
      </c>
      <c r="B168">
        <v>1</v>
      </c>
      <c r="C168" t="s">
        <v>3</v>
      </c>
      <c r="D168" t="s">
        <v>26</v>
      </c>
      <c r="E168" t="s">
        <v>27</v>
      </c>
      <c r="F168" t="s">
        <v>27</v>
      </c>
      <c r="G168" t="s">
        <v>27</v>
      </c>
      <c r="H168" t="s">
        <v>3</v>
      </c>
      <c r="I168" t="s">
        <v>27</v>
      </c>
      <c r="J168" t="s">
        <v>27</v>
      </c>
      <c r="K168" t="s">
        <v>3</v>
      </c>
      <c r="L168" t="s">
        <v>3</v>
      </c>
      <c r="M168" t="s">
        <v>3</v>
      </c>
      <c r="N168" t="s">
        <v>26</v>
      </c>
      <c r="O168" t="s">
        <v>27</v>
      </c>
      <c r="P168" t="s">
        <v>3</v>
      </c>
      <c r="Q168" t="s">
        <v>3</v>
      </c>
      <c r="R168" t="s">
        <v>3</v>
      </c>
      <c r="S168" t="s">
        <v>838</v>
      </c>
      <c r="T168" t="s">
        <v>839</v>
      </c>
      <c r="U168" t="s">
        <v>840</v>
      </c>
    </row>
    <row r="169" spans="1:21" x14ac:dyDescent="0.25">
      <c r="A169">
        <v>576</v>
      </c>
      <c r="B169">
        <v>1</v>
      </c>
      <c r="C169" t="s">
        <v>3</v>
      </c>
      <c r="D169" t="s">
        <v>26</v>
      </c>
      <c r="E169" t="s">
        <v>850</v>
      </c>
      <c r="F169" t="s">
        <v>850</v>
      </c>
      <c r="G169" t="s">
        <v>851</v>
      </c>
      <c r="H169" t="s">
        <v>3</v>
      </c>
      <c r="I169" t="s">
        <v>851</v>
      </c>
      <c r="J169" t="s">
        <v>850</v>
      </c>
      <c r="K169" t="s">
        <v>3</v>
      </c>
      <c r="L169" t="s">
        <v>3</v>
      </c>
      <c r="M169" t="s">
        <v>3</v>
      </c>
      <c r="N169" t="s">
        <v>26</v>
      </c>
      <c r="O169" t="s">
        <v>850</v>
      </c>
      <c r="P169" t="s">
        <v>3</v>
      </c>
      <c r="Q169" t="s">
        <v>3</v>
      </c>
      <c r="R169" t="s">
        <v>3</v>
      </c>
      <c r="S169" t="s">
        <v>852</v>
      </c>
      <c r="T169" t="s">
        <v>853</v>
      </c>
      <c r="U169" t="s">
        <v>849</v>
      </c>
    </row>
    <row r="170" spans="1:21" x14ac:dyDescent="0.25">
      <c r="A170">
        <v>576</v>
      </c>
      <c r="B170">
        <v>1</v>
      </c>
      <c r="C170" t="s">
        <v>3</v>
      </c>
      <c r="D170" t="s">
        <v>26</v>
      </c>
      <c r="E170" t="s">
        <v>27</v>
      </c>
      <c r="F170" t="s">
        <v>27</v>
      </c>
      <c r="G170" t="s">
        <v>27</v>
      </c>
      <c r="H170" t="s">
        <v>3</v>
      </c>
      <c r="I170" t="s">
        <v>27</v>
      </c>
      <c r="J170" t="s">
        <v>27</v>
      </c>
      <c r="K170" t="s">
        <v>3</v>
      </c>
      <c r="L170" t="s">
        <v>3</v>
      </c>
      <c r="M170" t="s">
        <v>3</v>
      </c>
      <c r="N170" t="s">
        <v>26</v>
      </c>
      <c r="O170" t="s">
        <v>27</v>
      </c>
      <c r="P170" t="s">
        <v>3</v>
      </c>
      <c r="Q170" t="s">
        <v>3</v>
      </c>
      <c r="R170" t="s">
        <v>3</v>
      </c>
      <c r="S170" t="s">
        <v>838</v>
      </c>
      <c r="T170" t="s">
        <v>839</v>
      </c>
      <c r="U170" t="s">
        <v>840</v>
      </c>
    </row>
    <row r="171" spans="1:21" x14ac:dyDescent="0.25">
      <c r="A171">
        <v>577</v>
      </c>
      <c r="B171">
        <v>1</v>
      </c>
      <c r="C171" t="s">
        <v>3</v>
      </c>
      <c r="D171" t="s">
        <v>26</v>
      </c>
      <c r="E171" t="s">
        <v>850</v>
      </c>
      <c r="F171" t="s">
        <v>850</v>
      </c>
      <c r="G171" t="s">
        <v>851</v>
      </c>
      <c r="H171" t="s">
        <v>3</v>
      </c>
      <c r="I171" t="s">
        <v>851</v>
      </c>
      <c r="J171" t="s">
        <v>850</v>
      </c>
      <c r="K171" t="s">
        <v>3</v>
      </c>
      <c r="L171" t="s">
        <v>3</v>
      </c>
      <c r="M171" t="s">
        <v>3</v>
      </c>
      <c r="N171" t="s">
        <v>26</v>
      </c>
      <c r="O171" t="s">
        <v>850</v>
      </c>
      <c r="P171" t="s">
        <v>3</v>
      </c>
      <c r="Q171" t="s">
        <v>3</v>
      </c>
      <c r="R171" t="s">
        <v>3</v>
      </c>
      <c r="S171" t="s">
        <v>852</v>
      </c>
      <c r="T171" t="s">
        <v>853</v>
      </c>
      <c r="U171" t="s">
        <v>849</v>
      </c>
    </row>
    <row r="172" spans="1:21" x14ac:dyDescent="0.25">
      <c r="A172">
        <v>577</v>
      </c>
      <c r="B172">
        <v>1</v>
      </c>
      <c r="C172" t="s">
        <v>3</v>
      </c>
      <c r="D172" t="s">
        <v>26</v>
      </c>
      <c r="E172" t="s">
        <v>27</v>
      </c>
      <c r="F172" t="s">
        <v>27</v>
      </c>
      <c r="G172" t="s">
        <v>27</v>
      </c>
      <c r="H172" t="s">
        <v>3</v>
      </c>
      <c r="I172" t="s">
        <v>27</v>
      </c>
      <c r="J172" t="s">
        <v>27</v>
      </c>
      <c r="K172" t="s">
        <v>3</v>
      </c>
      <c r="L172" t="s">
        <v>3</v>
      </c>
      <c r="M172" t="s">
        <v>3</v>
      </c>
      <c r="N172" t="s">
        <v>26</v>
      </c>
      <c r="O172" t="s">
        <v>27</v>
      </c>
      <c r="P172" t="s">
        <v>3</v>
      </c>
      <c r="Q172" t="s">
        <v>3</v>
      </c>
      <c r="R172" t="s">
        <v>3</v>
      </c>
      <c r="S172" t="s">
        <v>838</v>
      </c>
      <c r="T172" t="s">
        <v>839</v>
      </c>
      <c r="U172" t="s">
        <v>840</v>
      </c>
    </row>
    <row r="173" spans="1:21" x14ac:dyDescent="0.25">
      <c r="A173">
        <v>582</v>
      </c>
      <c r="B173">
        <v>1</v>
      </c>
      <c r="C173" t="s">
        <v>3</v>
      </c>
      <c r="D173" t="s">
        <v>26</v>
      </c>
      <c r="E173" t="s">
        <v>850</v>
      </c>
      <c r="F173" t="s">
        <v>850</v>
      </c>
      <c r="G173" t="s">
        <v>851</v>
      </c>
      <c r="H173" t="s">
        <v>3</v>
      </c>
      <c r="I173" t="s">
        <v>851</v>
      </c>
      <c r="J173" t="s">
        <v>850</v>
      </c>
      <c r="K173" t="s">
        <v>3</v>
      </c>
      <c r="L173" t="s">
        <v>3</v>
      </c>
      <c r="M173" t="s">
        <v>3</v>
      </c>
      <c r="N173" t="s">
        <v>26</v>
      </c>
      <c r="O173" t="s">
        <v>850</v>
      </c>
      <c r="P173" t="s">
        <v>3</v>
      </c>
      <c r="Q173" t="s">
        <v>3</v>
      </c>
      <c r="R173" t="s">
        <v>3</v>
      </c>
      <c r="S173" t="s">
        <v>852</v>
      </c>
      <c r="T173" t="s">
        <v>853</v>
      </c>
      <c r="U173" t="s">
        <v>849</v>
      </c>
    </row>
    <row r="174" spans="1:21" x14ac:dyDescent="0.25">
      <c r="A174">
        <v>582</v>
      </c>
      <c r="B174">
        <v>1</v>
      </c>
      <c r="C174" t="s">
        <v>3</v>
      </c>
      <c r="D174" t="s">
        <v>26</v>
      </c>
      <c r="E174" t="s">
        <v>27</v>
      </c>
      <c r="F174" t="s">
        <v>27</v>
      </c>
      <c r="G174" t="s">
        <v>27</v>
      </c>
      <c r="H174" t="s">
        <v>3</v>
      </c>
      <c r="I174" t="s">
        <v>27</v>
      </c>
      <c r="J174" t="s">
        <v>27</v>
      </c>
      <c r="K174" t="s">
        <v>3</v>
      </c>
      <c r="L174" t="s">
        <v>3</v>
      </c>
      <c r="M174" t="s">
        <v>3</v>
      </c>
      <c r="N174" t="s">
        <v>26</v>
      </c>
      <c r="O174" t="s">
        <v>27</v>
      </c>
      <c r="P174" t="s">
        <v>3</v>
      </c>
      <c r="Q174" t="s">
        <v>3</v>
      </c>
      <c r="R174" t="s">
        <v>3</v>
      </c>
      <c r="S174" t="s">
        <v>838</v>
      </c>
      <c r="T174" t="s">
        <v>839</v>
      </c>
      <c r="U174" t="s">
        <v>840</v>
      </c>
    </row>
    <row r="175" spans="1:21" x14ac:dyDescent="0.25">
      <c r="A175">
        <v>583</v>
      </c>
      <c r="B175">
        <v>1</v>
      </c>
      <c r="C175" t="s">
        <v>3</v>
      </c>
      <c r="D175" t="s">
        <v>26</v>
      </c>
      <c r="E175" t="s">
        <v>850</v>
      </c>
      <c r="F175" t="s">
        <v>850</v>
      </c>
      <c r="G175" t="s">
        <v>851</v>
      </c>
      <c r="H175" t="s">
        <v>3</v>
      </c>
      <c r="I175" t="s">
        <v>851</v>
      </c>
      <c r="J175" t="s">
        <v>850</v>
      </c>
      <c r="K175" t="s">
        <v>3</v>
      </c>
      <c r="L175" t="s">
        <v>3</v>
      </c>
      <c r="M175" t="s">
        <v>3</v>
      </c>
      <c r="N175" t="s">
        <v>26</v>
      </c>
      <c r="O175" t="s">
        <v>850</v>
      </c>
      <c r="P175" t="s">
        <v>3</v>
      </c>
      <c r="Q175" t="s">
        <v>3</v>
      </c>
      <c r="R175" t="s">
        <v>3</v>
      </c>
      <c r="S175" t="s">
        <v>852</v>
      </c>
      <c r="T175" t="s">
        <v>853</v>
      </c>
      <c r="U175" t="s">
        <v>849</v>
      </c>
    </row>
    <row r="176" spans="1:21" x14ac:dyDescent="0.25">
      <c r="A176">
        <v>583</v>
      </c>
      <c r="B176">
        <v>1</v>
      </c>
      <c r="C176" t="s">
        <v>3</v>
      </c>
      <c r="D176" t="s">
        <v>26</v>
      </c>
      <c r="E176" t="s">
        <v>27</v>
      </c>
      <c r="F176" t="s">
        <v>27</v>
      </c>
      <c r="G176" t="s">
        <v>27</v>
      </c>
      <c r="H176" t="s">
        <v>3</v>
      </c>
      <c r="I176" t="s">
        <v>27</v>
      </c>
      <c r="J176" t="s">
        <v>27</v>
      </c>
      <c r="K176" t="s">
        <v>3</v>
      </c>
      <c r="L176" t="s">
        <v>3</v>
      </c>
      <c r="M176" t="s">
        <v>3</v>
      </c>
      <c r="N176" t="s">
        <v>26</v>
      </c>
      <c r="O176" t="s">
        <v>27</v>
      </c>
      <c r="P176" t="s">
        <v>3</v>
      </c>
      <c r="Q176" t="s">
        <v>3</v>
      </c>
      <c r="R176" t="s">
        <v>3</v>
      </c>
      <c r="S176" t="s">
        <v>838</v>
      </c>
      <c r="T176" t="s">
        <v>839</v>
      </c>
      <c r="U176" t="s">
        <v>840</v>
      </c>
    </row>
    <row r="177" spans="1:21" x14ac:dyDescent="0.25">
      <c r="A177">
        <v>588</v>
      </c>
      <c r="B177">
        <v>1</v>
      </c>
      <c r="C177" t="s">
        <v>3</v>
      </c>
      <c r="D177" t="s">
        <v>26</v>
      </c>
      <c r="E177" t="s">
        <v>850</v>
      </c>
      <c r="F177" t="s">
        <v>850</v>
      </c>
      <c r="G177" t="s">
        <v>851</v>
      </c>
      <c r="H177" t="s">
        <v>3</v>
      </c>
      <c r="I177" t="s">
        <v>851</v>
      </c>
      <c r="J177" t="s">
        <v>850</v>
      </c>
      <c r="K177" t="s">
        <v>3</v>
      </c>
      <c r="L177" t="s">
        <v>3</v>
      </c>
      <c r="M177" t="s">
        <v>3</v>
      </c>
      <c r="N177" t="s">
        <v>26</v>
      </c>
      <c r="O177" t="s">
        <v>850</v>
      </c>
      <c r="P177" t="s">
        <v>3</v>
      </c>
      <c r="Q177" t="s">
        <v>3</v>
      </c>
      <c r="R177" t="s">
        <v>3</v>
      </c>
      <c r="S177" t="s">
        <v>852</v>
      </c>
      <c r="T177" t="s">
        <v>853</v>
      </c>
      <c r="U177" t="s">
        <v>849</v>
      </c>
    </row>
    <row r="178" spans="1:21" x14ac:dyDescent="0.25">
      <c r="A178">
        <v>588</v>
      </c>
      <c r="B178">
        <v>1</v>
      </c>
      <c r="C178" t="s">
        <v>3</v>
      </c>
      <c r="D178" t="s">
        <v>26</v>
      </c>
      <c r="E178" t="s">
        <v>27</v>
      </c>
      <c r="F178" t="s">
        <v>27</v>
      </c>
      <c r="G178" t="s">
        <v>27</v>
      </c>
      <c r="H178" t="s">
        <v>3</v>
      </c>
      <c r="I178" t="s">
        <v>27</v>
      </c>
      <c r="J178" t="s">
        <v>27</v>
      </c>
      <c r="K178" t="s">
        <v>3</v>
      </c>
      <c r="L178" t="s">
        <v>3</v>
      </c>
      <c r="M178" t="s">
        <v>3</v>
      </c>
      <c r="N178" t="s">
        <v>26</v>
      </c>
      <c r="O178" t="s">
        <v>27</v>
      </c>
      <c r="P178" t="s">
        <v>3</v>
      </c>
      <c r="Q178" t="s">
        <v>3</v>
      </c>
      <c r="R178" t="s">
        <v>3</v>
      </c>
      <c r="S178" t="s">
        <v>838</v>
      </c>
      <c r="T178" t="s">
        <v>839</v>
      </c>
      <c r="U178" t="s">
        <v>840</v>
      </c>
    </row>
    <row r="179" spans="1:21" x14ac:dyDescent="0.25">
      <c r="A179">
        <v>589</v>
      </c>
      <c r="B179">
        <v>1</v>
      </c>
      <c r="C179" t="s">
        <v>3</v>
      </c>
      <c r="D179" t="s">
        <v>26</v>
      </c>
      <c r="E179" t="s">
        <v>850</v>
      </c>
      <c r="F179" t="s">
        <v>850</v>
      </c>
      <c r="G179" t="s">
        <v>851</v>
      </c>
      <c r="H179" t="s">
        <v>3</v>
      </c>
      <c r="I179" t="s">
        <v>851</v>
      </c>
      <c r="J179" t="s">
        <v>850</v>
      </c>
      <c r="K179" t="s">
        <v>3</v>
      </c>
      <c r="L179" t="s">
        <v>3</v>
      </c>
      <c r="M179" t="s">
        <v>3</v>
      </c>
      <c r="N179" t="s">
        <v>26</v>
      </c>
      <c r="O179" t="s">
        <v>850</v>
      </c>
      <c r="P179" t="s">
        <v>3</v>
      </c>
      <c r="Q179" t="s">
        <v>3</v>
      </c>
      <c r="R179" t="s">
        <v>3</v>
      </c>
      <c r="S179" t="s">
        <v>852</v>
      </c>
      <c r="T179" t="s">
        <v>853</v>
      </c>
      <c r="U179" t="s">
        <v>849</v>
      </c>
    </row>
    <row r="180" spans="1:21" x14ac:dyDescent="0.25">
      <c r="A180">
        <v>589</v>
      </c>
      <c r="B180">
        <v>1</v>
      </c>
      <c r="C180" t="s">
        <v>3</v>
      </c>
      <c r="D180" t="s">
        <v>26</v>
      </c>
      <c r="E180" t="s">
        <v>27</v>
      </c>
      <c r="F180" t="s">
        <v>27</v>
      </c>
      <c r="G180" t="s">
        <v>27</v>
      </c>
      <c r="H180" t="s">
        <v>3</v>
      </c>
      <c r="I180" t="s">
        <v>27</v>
      </c>
      <c r="J180" t="s">
        <v>27</v>
      </c>
      <c r="K180" t="s">
        <v>3</v>
      </c>
      <c r="L180" t="s">
        <v>3</v>
      </c>
      <c r="M180" t="s">
        <v>3</v>
      </c>
      <c r="N180" t="s">
        <v>26</v>
      </c>
      <c r="O180" t="s">
        <v>27</v>
      </c>
      <c r="P180" t="s">
        <v>3</v>
      </c>
      <c r="Q180" t="s">
        <v>3</v>
      </c>
      <c r="R180" t="s">
        <v>3</v>
      </c>
      <c r="S180" t="s">
        <v>838</v>
      </c>
      <c r="T180" t="s">
        <v>839</v>
      </c>
      <c r="U180" t="s">
        <v>840</v>
      </c>
    </row>
    <row r="181" spans="1:21" x14ac:dyDescent="0.25">
      <c r="A181">
        <v>590</v>
      </c>
      <c r="B181">
        <v>1</v>
      </c>
      <c r="C181" t="s">
        <v>3</v>
      </c>
      <c r="D181" t="s">
        <v>26</v>
      </c>
      <c r="E181" t="s">
        <v>850</v>
      </c>
      <c r="F181" t="s">
        <v>850</v>
      </c>
      <c r="G181" t="s">
        <v>851</v>
      </c>
      <c r="H181" t="s">
        <v>3</v>
      </c>
      <c r="I181" t="s">
        <v>851</v>
      </c>
      <c r="J181" t="s">
        <v>850</v>
      </c>
      <c r="K181" t="s">
        <v>3</v>
      </c>
      <c r="L181" t="s">
        <v>3</v>
      </c>
      <c r="M181" t="s">
        <v>3</v>
      </c>
      <c r="N181" t="s">
        <v>26</v>
      </c>
      <c r="O181" t="s">
        <v>850</v>
      </c>
      <c r="P181" t="s">
        <v>3</v>
      </c>
      <c r="Q181" t="s">
        <v>3</v>
      </c>
      <c r="R181" t="s">
        <v>3</v>
      </c>
      <c r="S181" t="s">
        <v>852</v>
      </c>
      <c r="T181" t="s">
        <v>853</v>
      </c>
      <c r="U181" t="s">
        <v>849</v>
      </c>
    </row>
    <row r="182" spans="1:21" x14ac:dyDescent="0.25">
      <c r="A182">
        <v>590</v>
      </c>
      <c r="B182">
        <v>1</v>
      </c>
      <c r="C182" t="s">
        <v>3</v>
      </c>
      <c r="D182" t="s">
        <v>26</v>
      </c>
      <c r="E182" t="s">
        <v>27</v>
      </c>
      <c r="F182" t="s">
        <v>27</v>
      </c>
      <c r="G182" t="s">
        <v>27</v>
      </c>
      <c r="H182" t="s">
        <v>3</v>
      </c>
      <c r="I182" t="s">
        <v>27</v>
      </c>
      <c r="J182" t="s">
        <v>27</v>
      </c>
      <c r="K182" t="s">
        <v>3</v>
      </c>
      <c r="L182" t="s">
        <v>3</v>
      </c>
      <c r="M182" t="s">
        <v>3</v>
      </c>
      <c r="N182" t="s">
        <v>26</v>
      </c>
      <c r="O182" t="s">
        <v>27</v>
      </c>
      <c r="P182" t="s">
        <v>3</v>
      </c>
      <c r="Q182" t="s">
        <v>3</v>
      </c>
      <c r="R182" t="s">
        <v>3</v>
      </c>
      <c r="S182" t="s">
        <v>838</v>
      </c>
      <c r="T182" t="s">
        <v>839</v>
      </c>
      <c r="U182" t="s">
        <v>840</v>
      </c>
    </row>
    <row r="183" spans="1:21" x14ac:dyDescent="0.25">
      <c r="A183">
        <v>591</v>
      </c>
      <c r="B183">
        <v>1</v>
      </c>
      <c r="C183" t="s">
        <v>3</v>
      </c>
      <c r="D183" t="s">
        <v>26</v>
      </c>
      <c r="E183" t="s">
        <v>850</v>
      </c>
      <c r="F183" t="s">
        <v>850</v>
      </c>
      <c r="G183" t="s">
        <v>851</v>
      </c>
      <c r="H183" t="s">
        <v>3</v>
      </c>
      <c r="I183" t="s">
        <v>851</v>
      </c>
      <c r="J183" t="s">
        <v>850</v>
      </c>
      <c r="K183" t="s">
        <v>3</v>
      </c>
      <c r="L183" t="s">
        <v>3</v>
      </c>
      <c r="M183" t="s">
        <v>3</v>
      </c>
      <c r="N183" t="s">
        <v>26</v>
      </c>
      <c r="O183" t="s">
        <v>850</v>
      </c>
      <c r="P183" t="s">
        <v>3</v>
      </c>
      <c r="Q183" t="s">
        <v>3</v>
      </c>
      <c r="R183" t="s">
        <v>3</v>
      </c>
      <c r="S183" t="s">
        <v>852</v>
      </c>
      <c r="T183" t="s">
        <v>853</v>
      </c>
      <c r="U183" t="s">
        <v>849</v>
      </c>
    </row>
    <row r="184" spans="1:21" x14ac:dyDescent="0.25">
      <c r="A184">
        <v>591</v>
      </c>
      <c r="B184">
        <v>1</v>
      </c>
      <c r="C184" t="s">
        <v>3</v>
      </c>
      <c r="D184" t="s">
        <v>26</v>
      </c>
      <c r="E184" t="s">
        <v>27</v>
      </c>
      <c r="F184" t="s">
        <v>27</v>
      </c>
      <c r="G184" t="s">
        <v>27</v>
      </c>
      <c r="H184" t="s">
        <v>3</v>
      </c>
      <c r="I184" t="s">
        <v>27</v>
      </c>
      <c r="J184" t="s">
        <v>27</v>
      </c>
      <c r="K184" t="s">
        <v>3</v>
      </c>
      <c r="L184" t="s">
        <v>3</v>
      </c>
      <c r="M184" t="s">
        <v>3</v>
      </c>
      <c r="N184" t="s">
        <v>26</v>
      </c>
      <c r="O184" t="s">
        <v>27</v>
      </c>
      <c r="P184" t="s">
        <v>3</v>
      </c>
      <c r="Q184" t="s">
        <v>3</v>
      </c>
      <c r="R184" t="s">
        <v>3</v>
      </c>
      <c r="S184" t="s">
        <v>838</v>
      </c>
      <c r="T184" t="s">
        <v>839</v>
      </c>
      <c r="U184" t="s">
        <v>840</v>
      </c>
    </row>
    <row r="185" spans="1:21" x14ac:dyDescent="0.25">
      <c r="A185">
        <v>602</v>
      </c>
      <c r="B185">
        <v>1</v>
      </c>
      <c r="C185" t="s">
        <v>3</v>
      </c>
      <c r="D185" t="s">
        <v>26</v>
      </c>
      <c r="E185" t="s">
        <v>850</v>
      </c>
      <c r="F185" t="s">
        <v>850</v>
      </c>
      <c r="G185" t="s">
        <v>851</v>
      </c>
      <c r="H185" t="s">
        <v>3</v>
      </c>
      <c r="I185" t="s">
        <v>851</v>
      </c>
      <c r="J185" t="s">
        <v>850</v>
      </c>
      <c r="K185" t="s">
        <v>3</v>
      </c>
      <c r="L185" t="s">
        <v>3</v>
      </c>
      <c r="M185" t="s">
        <v>3</v>
      </c>
      <c r="N185" t="s">
        <v>26</v>
      </c>
      <c r="O185" t="s">
        <v>850</v>
      </c>
      <c r="P185" t="s">
        <v>3</v>
      </c>
      <c r="Q185" t="s">
        <v>3</v>
      </c>
      <c r="R185" t="s">
        <v>3</v>
      </c>
      <c r="S185" t="s">
        <v>852</v>
      </c>
      <c r="T185" t="s">
        <v>853</v>
      </c>
      <c r="U185" t="s">
        <v>849</v>
      </c>
    </row>
    <row r="186" spans="1:21" x14ac:dyDescent="0.25">
      <c r="A186">
        <v>602</v>
      </c>
      <c r="B186">
        <v>1</v>
      </c>
      <c r="C186" t="s">
        <v>3</v>
      </c>
      <c r="D186" t="s">
        <v>26</v>
      </c>
      <c r="E186" t="s">
        <v>27</v>
      </c>
      <c r="F186" t="s">
        <v>27</v>
      </c>
      <c r="G186" t="s">
        <v>27</v>
      </c>
      <c r="H186" t="s">
        <v>3</v>
      </c>
      <c r="I186" t="s">
        <v>27</v>
      </c>
      <c r="J186" t="s">
        <v>27</v>
      </c>
      <c r="K186" t="s">
        <v>3</v>
      </c>
      <c r="L186" t="s">
        <v>3</v>
      </c>
      <c r="M186" t="s">
        <v>3</v>
      </c>
      <c r="N186" t="s">
        <v>26</v>
      </c>
      <c r="O186" t="s">
        <v>27</v>
      </c>
      <c r="P186" t="s">
        <v>3</v>
      </c>
      <c r="Q186" t="s">
        <v>3</v>
      </c>
      <c r="R186" t="s">
        <v>3</v>
      </c>
      <c r="S186" t="s">
        <v>838</v>
      </c>
      <c r="T186" t="s">
        <v>839</v>
      </c>
      <c r="U186" t="s">
        <v>840</v>
      </c>
    </row>
    <row r="187" spans="1:21" x14ac:dyDescent="0.25">
      <c r="A187">
        <v>603</v>
      </c>
      <c r="B187">
        <v>1</v>
      </c>
      <c r="C187" t="s">
        <v>3</v>
      </c>
      <c r="D187" t="s">
        <v>26</v>
      </c>
      <c r="E187" t="s">
        <v>850</v>
      </c>
      <c r="F187" t="s">
        <v>850</v>
      </c>
      <c r="G187" t="s">
        <v>851</v>
      </c>
      <c r="H187" t="s">
        <v>3</v>
      </c>
      <c r="I187" t="s">
        <v>851</v>
      </c>
      <c r="J187" t="s">
        <v>850</v>
      </c>
      <c r="K187" t="s">
        <v>3</v>
      </c>
      <c r="L187" t="s">
        <v>3</v>
      </c>
      <c r="M187" t="s">
        <v>3</v>
      </c>
      <c r="N187" t="s">
        <v>26</v>
      </c>
      <c r="O187" t="s">
        <v>850</v>
      </c>
      <c r="P187" t="s">
        <v>3</v>
      </c>
      <c r="Q187" t="s">
        <v>3</v>
      </c>
      <c r="R187" t="s">
        <v>3</v>
      </c>
      <c r="S187" t="s">
        <v>852</v>
      </c>
      <c r="T187" t="s">
        <v>853</v>
      </c>
      <c r="U187" t="s">
        <v>849</v>
      </c>
    </row>
    <row r="188" spans="1:21" x14ac:dyDescent="0.25">
      <c r="A188">
        <v>603</v>
      </c>
      <c r="B188">
        <v>1</v>
      </c>
      <c r="C188" t="s">
        <v>3</v>
      </c>
      <c r="D188" t="s">
        <v>26</v>
      </c>
      <c r="E188" t="s">
        <v>27</v>
      </c>
      <c r="F188" t="s">
        <v>27</v>
      </c>
      <c r="G188" t="s">
        <v>27</v>
      </c>
      <c r="H188" t="s">
        <v>3</v>
      </c>
      <c r="I188" t="s">
        <v>27</v>
      </c>
      <c r="J188" t="s">
        <v>27</v>
      </c>
      <c r="K188" t="s">
        <v>3</v>
      </c>
      <c r="L188" t="s">
        <v>3</v>
      </c>
      <c r="M188" t="s">
        <v>3</v>
      </c>
      <c r="N188" t="s">
        <v>26</v>
      </c>
      <c r="O188" t="s">
        <v>27</v>
      </c>
      <c r="P188" t="s">
        <v>3</v>
      </c>
      <c r="Q188" t="s">
        <v>3</v>
      </c>
      <c r="R188" t="s">
        <v>3</v>
      </c>
      <c r="S188" t="s">
        <v>838</v>
      </c>
      <c r="T188" t="s">
        <v>839</v>
      </c>
      <c r="U188" t="s">
        <v>840</v>
      </c>
    </row>
    <row r="189" spans="1:21" x14ac:dyDescent="0.25">
      <c r="A189">
        <v>604</v>
      </c>
      <c r="B189">
        <v>1</v>
      </c>
      <c r="C189" t="s">
        <v>3</v>
      </c>
      <c r="D189" t="s">
        <v>26</v>
      </c>
      <c r="E189" t="s">
        <v>850</v>
      </c>
      <c r="F189" t="s">
        <v>850</v>
      </c>
      <c r="G189" t="s">
        <v>851</v>
      </c>
      <c r="H189" t="s">
        <v>3</v>
      </c>
      <c r="I189" t="s">
        <v>851</v>
      </c>
      <c r="J189" t="s">
        <v>850</v>
      </c>
      <c r="K189" t="s">
        <v>3</v>
      </c>
      <c r="L189" t="s">
        <v>3</v>
      </c>
      <c r="M189" t="s">
        <v>3</v>
      </c>
      <c r="N189" t="s">
        <v>26</v>
      </c>
      <c r="O189" t="s">
        <v>850</v>
      </c>
      <c r="P189" t="s">
        <v>3</v>
      </c>
      <c r="Q189" t="s">
        <v>3</v>
      </c>
      <c r="R189" t="s">
        <v>3</v>
      </c>
      <c r="S189" t="s">
        <v>852</v>
      </c>
      <c r="T189" t="s">
        <v>853</v>
      </c>
      <c r="U189" t="s">
        <v>849</v>
      </c>
    </row>
    <row r="190" spans="1:21" x14ac:dyDescent="0.25">
      <c r="A190">
        <v>604</v>
      </c>
      <c r="B190">
        <v>1</v>
      </c>
      <c r="C190" t="s">
        <v>3</v>
      </c>
      <c r="D190" t="s">
        <v>26</v>
      </c>
      <c r="E190" t="s">
        <v>27</v>
      </c>
      <c r="F190" t="s">
        <v>27</v>
      </c>
      <c r="G190" t="s">
        <v>27</v>
      </c>
      <c r="H190" t="s">
        <v>3</v>
      </c>
      <c r="I190" t="s">
        <v>27</v>
      </c>
      <c r="J190" t="s">
        <v>27</v>
      </c>
      <c r="K190" t="s">
        <v>3</v>
      </c>
      <c r="L190" t="s">
        <v>3</v>
      </c>
      <c r="M190" t="s">
        <v>3</v>
      </c>
      <c r="N190" t="s">
        <v>26</v>
      </c>
      <c r="O190" t="s">
        <v>27</v>
      </c>
      <c r="P190" t="s">
        <v>3</v>
      </c>
      <c r="Q190" t="s">
        <v>3</v>
      </c>
      <c r="R190" t="s">
        <v>3</v>
      </c>
      <c r="S190" t="s">
        <v>838</v>
      </c>
      <c r="T190" t="s">
        <v>839</v>
      </c>
      <c r="U190" t="s">
        <v>840</v>
      </c>
    </row>
    <row r="191" spans="1:21" x14ac:dyDescent="0.25">
      <c r="A191">
        <v>605</v>
      </c>
      <c r="B191">
        <v>1</v>
      </c>
      <c r="C191" t="s">
        <v>3</v>
      </c>
      <c r="D191" t="s">
        <v>26</v>
      </c>
      <c r="E191" t="s">
        <v>850</v>
      </c>
      <c r="F191" t="s">
        <v>850</v>
      </c>
      <c r="G191" t="s">
        <v>851</v>
      </c>
      <c r="H191" t="s">
        <v>3</v>
      </c>
      <c r="I191" t="s">
        <v>851</v>
      </c>
      <c r="J191" t="s">
        <v>850</v>
      </c>
      <c r="K191" t="s">
        <v>3</v>
      </c>
      <c r="L191" t="s">
        <v>3</v>
      </c>
      <c r="M191" t="s">
        <v>3</v>
      </c>
      <c r="N191" t="s">
        <v>26</v>
      </c>
      <c r="O191" t="s">
        <v>850</v>
      </c>
      <c r="P191" t="s">
        <v>3</v>
      </c>
      <c r="Q191" t="s">
        <v>3</v>
      </c>
      <c r="R191" t="s">
        <v>3</v>
      </c>
      <c r="S191" t="s">
        <v>852</v>
      </c>
      <c r="T191" t="s">
        <v>853</v>
      </c>
      <c r="U191" t="s">
        <v>849</v>
      </c>
    </row>
    <row r="192" spans="1:21" x14ac:dyDescent="0.25">
      <c r="A192">
        <v>605</v>
      </c>
      <c r="B192">
        <v>1</v>
      </c>
      <c r="C192" t="s">
        <v>3</v>
      </c>
      <c r="D192" t="s">
        <v>26</v>
      </c>
      <c r="E192" t="s">
        <v>27</v>
      </c>
      <c r="F192" t="s">
        <v>27</v>
      </c>
      <c r="G192" t="s">
        <v>27</v>
      </c>
      <c r="H192" t="s">
        <v>3</v>
      </c>
      <c r="I192" t="s">
        <v>27</v>
      </c>
      <c r="J192" t="s">
        <v>27</v>
      </c>
      <c r="K192" t="s">
        <v>3</v>
      </c>
      <c r="L192" t="s">
        <v>3</v>
      </c>
      <c r="M192" t="s">
        <v>3</v>
      </c>
      <c r="N192" t="s">
        <v>26</v>
      </c>
      <c r="O192" t="s">
        <v>27</v>
      </c>
      <c r="P192" t="s">
        <v>3</v>
      </c>
      <c r="Q192" t="s">
        <v>3</v>
      </c>
      <c r="R192" t="s">
        <v>3</v>
      </c>
      <c r="S192" t="s">
        <v>838</v>
      </c>
      <c r="T192" t="s">
        <v>839</v>
      </c>
      <c r="U192" t="s">
        <v>840</v>
      </c>
    </row>
    <row r="193" spans="1:21" x14ac:dyDescent="0.25">
      <c r="A193">
        <v>608</v>
      </c>
      <c r="B193">
        <v>1</v>
      </c>
      <c r="C193" t="s">
        <v>3</v>
      </c>
      <c r="D193" t="s">
        <v>26</v>
      </c>
      <c r="E193" t="s">
        <v>850</v>
      </c>
      <c r="F193" t="s">
        <v>850</v>
      </c>
      <c r="G193" t="s">
        <v>851</v>
      </c>
      <c r="H193" t="s">
        <v>3</v>
      </c>
      <c r="I193" t="s">
        <v>851</v>
      </c>
      <c r="J193" t="s">
        <v>850</v>
      </c>
      <c r="K193" t="s">
        <v>3</v>
      </c>
      <c r="L193" t="s">
        <v>3</v>
      </c>
      <c r="M193" t="s">
        <v>3</v>
      </c>
      <c r="N193" t="s">
        <v>26</v>
      </c>
      <c r="O193" t="s">
        <v>850</v>
      </c>
      <c r="P193" t="s">
        <v>3</v>
      </c>
      <c r="Q193" t="s">
        <v>3</v>
      </c>
      <c r="R193" t="s">
        <v>3</v>
      </c>
      <c r="S193" t="s">
        <v>852</v>
      </c>
      <c r="T193" t="s">
        <v>853</v>
      </c>
      <c r="U193" t="s">
        <v>849</v>
      </c>
    </row>
    <row r="194" spans="1:21" x14ac:dyDescent="0.25">
      <c r="A194">
        <v>608</v>
      </c>
      <c r="B194">
        <v>1</v>
      </c>
      <c r="C194" t="s">
        <v>3</v>
      </c>
      <c r="D194" t="s">
        <v>26</v>
      </c>
      <c r="E194" t="s">
        <v>27</v>
      </c>
      <c r="F194" t="s">
        <v>27</v>
      </c>
      <c r="G194" t="s">
        <v>27</v>
      </c>
      <c r="H194" t="s">
        <v>3</v>
      </c>
      <c r="I194" t="s">
        <v>27</v>
      </c>
      <c r="J194" t="s">
        <v>27</v>
      </c>
      <c r="K194" t="s">
        <v>3</v>
      </c>
      <c r="L194" t="s">
        <v>3</v>
      </c>
      <c r="M194" t="s">
        <v>3</v>
      </c>
      <c r="N194" t="s">
        <v>26</v>
      </c>
      <c r="O194" t="s">
        <v>27</v>
      </c>
      <c r="P194" t="s">
        <v>3</v>
      </c>
      <c r="Q194" t="s">
        <v>3</v>
      </c>
      <c r="R194" t="s">
        <v>3</v>
      </c>
      <c r="S194" t="s">
        <v>838</v>
      </c>
      <c r="T194" t="s">
        <v>839</v>
      </c>
      <c r="U194" t="s">
        <v>840</v>
      </c>
    </row>
    <row r="195" spans="1:21" x14ac:dyDescent="0.25">
      <c r="A195">
        <v>609</v>
      </c>
      <c r="B195">
        <v>1</v>
      </c>
      <c r="C195" t="s">
        <v>3</v>
      </c>
      <c r="D195" t="s">
        <v>26</v>
      </c>
      <c r="E195" t="s">
        <v>850</v>
      </c>
      <c r="F195" t="s">
        <v>850</v>
      </c>
      <c r="G195" t="s">
        <v>851</v>
      </c>
      <c r="H195" t="s">
        <v>3</v>
      </c>
      <c r="I195" t="s">
        <v>851</v>
      </c>
      <c r="J195" t="s">
        <v>850</v>
      </c>
      <c r="K195" t="s">
        <v>3</v>
      </c>
      <c r="L195" t="s">
        <v>3</v>
      </c>
      <c r="M195" t="s">
        <v>3</v>
      </c>
      <c r="N195" t="s">
        <v>26</v>
      </c>
      <c r="O195" t="s">
        <v>850</v>
      </c>
      <c r="P195" t="s">
        <v>3</v>
      </c>
      <c r="Q195" t="s">
        <v>3</v>
      </c>
      <c r="R195" t="s">
        <v>3</v>
      </c>
      <c r="S195" t="s">
        <v>852</v>
      </c>
      <c r="T195" t="s">
        <v>853</v>
      </c>
      <c r="U195" t="s">
        <v>849</v>
      </c>
    </row>
    <row r="196" spans="1:21" x14ac:dyDescent="0.25">
      <c r="A196">
        <v>609</v>
      </c>
      <c r="B196">
        <v>1</v>
      </c>
      <c r="C196" t="s">
        <v>3</v>
      </c>
      <c r="D196" t="s">
        <v>26</v>
      </c>
      <c r="E196" t="s">
        <v>27</v>
      </c>
      <c r="F196" t="s">
        <v>27</v>
      </c>
      <c r="G196" t="s">
        <v>27</v>
      </c>
      <c r="H196" t="s">
        <v>3</v>
      </c>
      <c r="I196" t="s">
        <v>27</v>
      </c>
      <c r="J196" t="s">
        <v>27</v>
      </c>
      <c r="K196" t="s">
        <v>3</v>
      </c>
      <c r="L196" t="s">
        <v>3</v>
      </c>
      <c r="M196" t="s">
        <v>3</v>
      </c>
      <c r="N196" t="s">
        <v>26</v>
      </c>
      <c r="O196" t="s">
        <v>27</v>
      </c>
      <c r="P196" t="s">
        <v>3</v>
      </c>
      <c r="Q196" t="s">
        <v>3</v>
      </c>
      <c r="R196" t="s">
        <v>3</v>
      </c>
      <c r="S196" t="s">
        <v>838</v>
      </c>
      <c r="T196" t="s">
        <v>839</v>
      </c>
      <c r="U196" t="s">
        <v>840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21875" defaultRowHeight="13.2" x14ac:dyDescent="0.25"/>
  <cols>
    <col min="1" max="256" width="9.21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5">
      <c r="F12" t="str">
        <f>Source!F12</f>
        <v>Новый объект строительства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Мельникова Екатерина Николаевна</cp:lastModifiedBy>
  <dcterms:created xsi:type="dcterms:W3CDTF">2026-06-05T09:58:32Z</dcterms:created>
  <dcterms:modified xsi:type="dcterms:W3CDTF">2026-07-13T13:47:46Z</dcterms:modified>
</cp:coreProperties>
</file>